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n Baleda\Downloads\Boy Requirements\Plant Design\Design 1 (Anna)\Heat Exchanger\"/>
    </mc:Choice>
  </mc:AlternateContent>
  <xr:revisionPtr revIDLastSave="0" documentId="13_ncr:1_{AD8F9FC2-714D-4618-92B2-AD5652DCB415}" xr6:coauthVersionLast="47" xr6:coauthVersionMax="47" xr10:uidLastSave="{00000000-0000-0000-0000-000000000000}"/>
  <bookViews>
    <workbookView xWindow="-108" yWindow="-108" windowWidth="23256" windowHeight="12456" xr2:uid="{DDC5264B-93EE-45BA-939C-3D6537144BE4}"/>
  </bookViews>
  <sheets>
    <sheet name="Introduction" sheetId="15" r:id="rId1"/>
    <sheet name="Dashboard" sheetId="6" r:id="rId2"/>
    <sheet name="Data" sheetId="17" r:id="rId3"/>
    <sheet name="Free Page" sheetId="16" r:id="rId4"/>
    <sheet name="Correction Factor" sheetId="3" r:id="rId5"/>
    <sheet name="Database" sheetId="4" r:id="rId6"/>
  </sheets>
  <definedNames>
    <definedName name="_xlnm._FilterDatabase" localSheetId="5" hidden="1">Database!$BH$112:$BK$116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ng" localSheetId="0" hidden="1">1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0" hidden="1">1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um" localSheetId="0" hidden="1">0</definedName>
    <definedName name="solver_opt" localSheetId="1" hidden="1">Dashboard!$X$39</definedName>
    <definedName name="solver_opt" localSheetId="2" hidden="1">Data!$AH$39</definedName>
    <definedName name="solver_opt" localSheetId="3" hidden="1">'Free Page'!$X$39</definedName>
    <definedName name="solver_opt" localSheetId="0" hidden="1">Introduction!$X$39</definedName>
    <definedName name="solver_typ" localSheetId="1" hidden="1">1</definedName>
    <definedName name="solver_typ" localSheetId="2" hidden="1">1</definedName>
    <definedName name="solver_typ" localSheetId="3" hidden="1">1</definedName>
    <definedName name="solver_typ" localSheetId="0" hidden="1">1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0" hidden="1">0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41" i="6" l="1"/>
  <c r="X45" i="6" s="1"/>
  <c r="X44" i="6" a="1"/>
  <c r="X44" i="6" s="1"/>
  <c r="Y11" i="17" l="1"/>
  <c r="V11" i="17"/>
  <c r="Y9" i="17"/>
  <c r="V9" i="17" s="1"/>
  <c r="Y10" i="17"/>
  <c r="V10" i="17" s="1"/>
  <c r="Y12" i="17"/>
  <c r="V12" i="17" s="1"/>
  <c r="Y13" i="17"/>
  <c r="V13" i="17" s="1"/>
  <c r="Y14" i="17"/>
  <c r="V14" i="17" s="1"/>
  <c r="Y15" i="17"/>
  <c r="Y16" i="17"/>
  <c r="Y17" i="17"/>
  <c r="Y18" i="17"/>
  <c r="Y19" i="17"/>
  <c r="Y20" i="17"/>
  <c r="Y21" i="17"/>
  <c r="Y22" i="17"/>
  <c r="Y23" i="17"/>
  <c r="Y24" i="17"/>
  <c r="Y25" i="17"/>
  <c r="Y26" i="17"/>
  <c r="Y27" i="17"/>
  <c r="Y28" i="17"/>
  <c r="Y29" i="17"/>
  <c r="Y30" i="17"/>
  <c r="Y31" i="17"/>
  <c r="Y32" i="17"/>
  <c r="Y33" i="17"/>
  <c r="Y34" i="17"/>
  <c r="Y35" i="17"/>
  <c r="Y36" i="17"/>
  <c r="Y37" i="17"/>
  <c r="Y38" i="17"/>
  <c r="Y39" i="17"/>
  <c r="Y40" i="17"/>
  <c r="Y41" i="17"/>
  <c r="Y42" i="17"/>
  <c r="Y43" i="17"/>
  <c r="Y44" i="17"/>
  <c r="Y45" i="17"/>
  <c r="Y46" i="17"/>
  <c r="Y47" i="17"/>
  <c r="Y48" i="17"/>
  <c r="Y49" i="17"/>
  <c r="Y50" i="17"/>
  <c r="Y51" i="17"/>
  <c r="Y52" i="17"/>
  <c r="Y53" i="17"/>
  <c r="Y54" i="17"/>
  <c r="Y55" i="17"/>
  <c r="Y56" i="17"/>
  <c r="Y57" i="17"/>
  <c r="Y58" i="17"/>
  <c r="Y59" i="17"/>
  <c r="Y60" i="17"/>
  <c r="Y61" i="17"/>
  <c r="Y62" i="17"/>
  <c r="Y63" i="17"/>
  <c r="Y64" i="17"/>
  <c r="Y65" i="17"/>
  <c r="Y66" i="17"/>
  <c r="Y67" i="17"/>
  <c r="Y68" i="17"/>
  <c r="Y69" i="17"/>
  <c r="Y70" i="17"/>
  <c r="Y71" i="17"/>
  <c r="Y72" i="17"/>
  <c r="Y73" i="17"/>
  <c r="Y74" i="17"/>
  <c r="Y75" i="17"/>
  <c r="Y76" i="17"/>
  <c r="Y77" i="17"/>
  <c r="Y78" i="17"/>
  <c r="Y79" i="17"/>
  <c r="Y80" i="17"/>
  <c r="Y81" i="17"/>
  <c r="Y82" i="17"/>
  <c r="Y83" i="17"/>
  <c r="Y84" i="17"/>
  <c r="Y85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Y8" i="17"/>
  <c r="V8" i="17" s="1"/>
  <c r="Z29" i="6" l="1"/>
  <c r="Z28" i="6"/>
  <c r="X49" i="6"/>
  <c r="BK116" i="4"/>
  <c r="X50" i="6"/>
  <c r="X47" i="6"/>
  <c r="X51" i="6" l="1"/>
  <c r="X52" i="6" s="1"/>
  <c r="X53" i="6" s="1"/>
  <c r="X90" i="6"/>
  <c r="Y18" i="6" l="1"/>
  <c r="Z117" i="6"/>
  <c r="AA117" i="6" s="1"/>
  <c r="Z116" i="6"/>
  <c r="AA116" i="6" s="1"/>
  <c r="X107" i="6" a="1"/>
  <c r="X107" i="6" s="1"/>
  <c r="X99" i="6"/>
  <c r="X120" i="6"/>
  <c r="Z120" i="6" s="1"/>
  <c r="X122" i="6"/>
  <c r="X121" i="6"/>
  <c r="Y19" i="6"/>
  <c r="X19" i="6"/>
  <c r="X42" i="6" s="1"/>
  <c r="X43" i="6" s="1"/>
  <c r="Y16" i="6"/>
  <c r="X119" i="6" s="1"/>
  <c r="Z119" i="6" s="1"/>
  <c r="X114" i="6" l="1"/>
  <c r="AA101" i="6"/>
  <c r="Z101" i="6"/>
  <c r="AB94" i="6"/>
  <c r="AA94" i="6"/>
  <c r="Z97" i="6"/>
  <c r="Z94" i="6"/>
  <c r="CV69" i="4"/>
  <c r="CH68" i="4"/>
  <c r="BS68" i="4"/>
  <c r="CE68" i="4"/>
  <c r="CD68" i="4" a="1"/>
  <c r="CD68" i="4" s="1"/>
  <c r="CV73" i="4"/>
  <c r="CV72" i="4"/>
  <c r="CV70" i="4"/>
  <c r="CH69" i="4"/>
  <c r="CH70" i="4"/>
  <c r="CH71" i="4"/>
  <c r="CH72" i="4"/>
  <c r="CH73" i="4"/>
  <c r="CH74" i="4"/>
  <c r="CH75" i="4"/>
  <c r="CH76" i="4"/>
  <c r="CH77" i="4"/>
  <c r="CH78" i="4"/>
  <c r="CH79" i="4"/>
  <c r="CH80" i="4"/>
  <c r="CH81" i="4"/>
  <c r="CH82" i="4"/>
  <c r="CH83" i="4"/>
  <c r="CH84" i="4"/>
  <c r="CH85" i="4"/>
  <c r="CH86" i="4"/>
  <c r="CH87" i="4"/>
  <c r="CH88" i="4"/>
  <c r="CH89" i="4"/>
  <c r="CH90" i="4"/>
  <c r="CH91" i="4"/>
  <c r="CH92" i="4"/>
  <c r="CH93" i="4"/>
  <c r="CH94" i="4"/>
  <c r="CH95" i="4"/>
  <c r="CH96" i="4"/>
  <c r="CH97" i="4"/>
  <c r="CH98" i="4"/>
  <c r="CH99" i="4"/>
  <c r="CH100" i="4"/>
  <c r="CH101" i="4"/>
  <c r="CH102" i="4"/>
  <c r="CH103" i="4"/>
  <c r="CH104" i="4"/>
  <c r="CH105" i="4"/>
  <c r="CH106" i="4"/>
  <c r="CH107" i="4"/>
  <c r="CH108" i="4"/>
  <c r="CH109" i="4"/>
  <c r="CH110" i="4"/>
  <c r="CH111" i="4"/>
  <c r="CH112" i="4"/>
  <c r="CH113" i="4"/>
  <c r="CH114" i="4"/>
  <c r="CH115" i="4"/>
  <c r="CH116" i="4"/>
  <c r="CH117" i="4"/>
  <c r="CH118" i="4"/>
  <c r="CH119" i="4"/>
  <c r="CH120" i="4"/>
  <c r="CH121" i="4"/>
  <c r="CH122" i="4"/>
  <c r="CH123" i="4"/>
  <c r="CH124" i="4"/>
  <c r="CH125" i="4"/>
  <c r="CH126" i="4"/>
  <c r="CH127" i="4"/>
  <c r="CH128" i="4"/>
  <c r="CH129" i="4"/>
  <c r="CH130" i="4"/>
  <c r="CH131" i="4"/>
  <c r="CH132" i="4"/>
  <c r="CH133" i="4"/>
  <c r="CH134" i="4"/>
  <c r="CH135" i="4"/>
  <c r="CH136" i="4"/>
  <c r="CH137" i="4"/>
  <c r="CH138" i="4"/>
  <c r="CH139" i="4"/>
  <c r="CH140" i="4"/>
  <c r="CH141" i="4"/>
  <c r="CH142" i="4"/>
  <c r="CH143" i="4"/>
  <c r="CH144" i="4"/>
  <c r="CH145" i="4"/>
  <c r="CH146" i="4"/>
  <c r="CH147" i="4"/>
  <c r="CH148" i="4"/>
  <c r="CH149" i="4"/>
  <c r="CH150" i="4"/>
  <c r="CH151" i="4"/>
  <c r="CH152" i="4"/>
  <c r="CH153" i="4"/>
  <c r="CH154" i="4"/>
  <c r="CH155" i="4"/>
  <c r="CH156" i="4"/>
  <c r="CH157" i="4"/>
  <c r="CH158" i="4"/>
  <c r="CH159" i="4"/>
  <c r="CH160" i="4"/>
  <c r="CH161" i="4"/>
  <c r="CH162" i="4"/>
  <c r="CH163" i="4"/>
  <c r="CH164" i="4"/>
  <c r="CH165" i="4"/>
  <c r="CH166" i="4"/>
  <c r="CH167" i="4"/>
  <c r="CH168" i="4"/>
  <c r="CH169" i="4"/>
  <c r="CH170" i="4"/>
  <c r="CH171" i="4"/>
  <c r="CH172" i="4"/>
  <c r="CH173" i="4"/>
  <c r="CH174" i="4"/>
  <c r="CH175" i="4"/>
  <c r="CH176" i="4"/>
  <c r="CH177" i="4"/>
  <c r="CH178" i="4"/>
  <c r="CH179" i="4"/>
  <c r="CH180" i="4"/>
  <c r="CH181" i="4"/>
  <c r="CH182" i="4"/>
  <c r="CH183" i="4"/>
  <c r="CH184" i="4"/>
  <c r="CH185" i="4"/>
  <c r="CH186" i="4"/>
  <c r="CH187" i="4"/>
  <c r="CH188" i="4"/>
  <c r="CH189" i="4"/>
  <c r="CH190" i="4"/>
  <c r="CH191" i="4"/>
  <c r="CH192" i="4"/>
  <c r="CH193" i="4"/>
  <c r="CH194" i="4"/>
  <c r="CH195" i="4"/>
  <c r="CH196" i="4"/>
  <c r="CH197" i="4"/>
  <c r="CH198" i="4"/>
  <c r="CH199" i="4"/>
  <c r="CH200" i="4"/>
  <c r="CH201" i="4"/>
  <c r="CH202" i="4"/>
  <c r="CH203" i="4"/>
  <c r="CH204" i="4"/>
  <c r="CH205" i="4"/>
  <c r="CH206" i="4"/>
  <c r="CH207" i="4"/>
  <c r="CH208" i="4"/>
  <c r="CH209" i="4"/>
  <c r="CH210" i="4"/>
  <c r="CH211" i="4"/>
  <c r="CH212" i="4"/>
  <c r="CH213" i="4"/>
  <c r="CH214" i="4"/>
  <c r="CH215" i="4"/>
  <c r="CH216" i="4"/>
  <c r="CH217" i="4"/>
  <c r="CH218" i="4"/>
  <c r="CH219" i="4"/>
  <c r="CH220" i="4"/>
  <c r="CH221" i="4"/>
  <c r="CH222" i="4"/>
  <c r="CH223" i="4"/>
  <c r="CH224" i="4"/>
  <c r="CH225" i="4"/>
  <c r="CH226" i="4"/>
  <c r="CH227" i="4"/>
  <c r="CH228" i="4"/>
  <c r="CH229" i="4"/>
  <c r="CH230" i="4"/>
  <c r="CH231" i="4"/>
  <c r="CH232" i="4"/>
  <c r="CH233" i="4"/>
  <c r="CH234" i="4"/>
  <c r="CH235" i="4"/>
  <c r="CH236" i="4"/>
  <c r="CH237" i="4"/>
  <c r="CH238" i="4"/>
  <c r="CH239" i="4"/>
  <c r="CH240" i="4"/>
  <c r="CH241" i="4"/>
  <c r="CH242" i="4"/>
  <c r="CH243" i="4"/>
  <c r="CH244" i="4"/>
  <c r="CH245" i="4"/>
  <c r="CH246" i="4"/>
  <c r="CH247" i="4"/>
  <c r="CH248" i="4"/>
  <c r="CH249" i="4"/>
  <c r="CH250" i="4"/>
  <c r="CH251" i="4"/>
  <c r="CH252" i="4"/>
  <c r="CH253" i="4"/>
  <c r="CH254" i="4"/>
  <c r="CH255" i="4"/>
  <c r="CH256" i="4"/>
  <c r="CH257" i="4"/>
  <c r="CH258" i="4"/>
  <c r="CH259" i="4"/>
  <c r="CH260" i="4"/>
  <c r="CH261" i="4"/>
  <c r="CH262" i="4"/>
  <c r="CH263" i="4"/>
  <c r="CH264" i="4"/>
  <c r="CH265" i="4"/>
  <c r="CH266" i="4"/>
  <c r="CH267" i="4"/>
  <c r="CH268" i="4"/>
  <c r="CG68" i="4" a="1"/>
  <c r="CG68" i="4" s="1"/>
  <c r="CE69" i="4"/>
  <c r="CE70" i="4"/>
  <c r="CE71" i="4"/>
  <c r="CE72" i="4"/>
  <c r="CE73" i="4"/>
  <c r="CE74" i="4"/>
  <c r="CE75" i="4"/>
  <c r="CE76" i="4"/>
  <c r="CE77" i="4"/>
  <c r="CE78" i="4"/>
  <c r="CE79" i="4"/>
  <c r="CE80" i="4"/>
  <c r="CE81" i="4"/>
  <c r="CE82" i="4"/>
  <c r="CE83" i="4"/>
  <c r="CE84" i="4"/>
  <c r="CE85" i="4"/>
  <c r="CE86" i="4"/>
  <c r="CE87" i="4"/>
  <c r="CE88" i="4"/>
  <c r="CE89" i="4"/>
  <c r="CE90" i="4"/>
  <c r="CE91" i="4"/>
  <c r="CE92" i="4"/>
  <c r="CE93" i="4"/>
  <c r="CE94" i="4"/>
  <c r="CE95" i="4"/>
  <c r="CE96" i="4"/>
  <c r="CE97" i="4"/>
  <c r="CE98" i="4"/>
  <c r="CE99" i="4"/>
  <c r="CE100" i="4"/>
  <c r="CE101" i="4"/>
  <c r="CE102" i="4"/>
  <c r="CE103" i="4"/>
  <c r="CE104" i="4"/>
  <c r="CE105" i="4"/>
  <c r="CE106" i="4"/>
  <c r="CE107" i="4"/>
  <c r="CE108" i="4"/>
  <c r="CE109" i="4"/>
  <c r="CE110" i="4"/>
  <c r="CE111" i="4"/>
  <c r="CE112" i="4"/>
  <c r="CE113" i="4"/>
  <c r="CE114" i="4"/>
  <c r="CE115" i="4"/>
  <c r="CE116" i="4"/>
  <c r="CE117" i="4"/>
  <c r="CE118" i="4"/>
  <c r="CE119" i="4"/>
  <c r="CE120" i="4"/>
  <c r="CE121" i="4"/>
  <c r="CE122" i="4"/>
  <c r="CE123" i="4"/>
  <c r="CE124" i="4"/>
  <c r="CE125" i="4"/>
  <c r="CE126" i="4"/>
  <c r="CE127" i="4"/>
  <c r="CE128" i="4"/>
  <c r="CE129" i="4"/>
  <c r="CE130" i="4"/>
  <c r="CE131" i="4"/>
  <c r="CE132" i="4"/>
  <c r="CE133" i="4"/>
  <c r="CE134" i="4"/>
  <c r="CE135" i="4"/>
  <c r="CE136" i="4"/>
  <c r="CE137" i="4"/>
  <c r="CE138" i="4"/>
  <c r="CE139" i="4"/>
  <c r="CE140" i="4"/>
  <c r="CE141" i="4"/>
  <c r="CE142" i="4"/>
  <c r="CE143" i="4"/>
  <c r="CE144" i="4"/>
  <c r="CE145" i="4"/>
  <c r="CE146" i="4"/>
  <c r="CE147" i="4"/>
  <c r="CE148" i="4"/>
  <c r="CE149" i="4"/>
  <c r="CE150" i="4"/>
  <c r="CE151" i="4"/>
  <c r="CE152" i="4"/>
  <c r="CE153" i="4"/>
  <c r="CE154" i="4"/>
  <c r="CE155" i="4"/>
  <c r="CE156" i="4"/>
  <c r="CE157" i="4"/>
  <c r="CE158" i="4"/>
  <c r="CE159" i="4"/>
  <c r="CE160" i="4"/>
  <c r="CE161" i="4"/>
  <c r="CE162" i="4"/>
  <c r="CE163" i="4"/>
  <c r="CE164" i="4"/>
  <c r="CE165" i="4"/>
  <c r="CE166" i="4"/>
  <c r="CE167" i="4"/>
  <c r="CE168" i="4"/>
  <c r="CE169" i="4"/>
  <c r="CE170" i="4"/>
  <c r="CE171" i="4"/>
  <c r="CE172" i="4"/>
  <c r="CE173" i="4"/>
  <c r="CE174" i="4"/>
  <c r="CE175" i="4"/>
  <c r="CE176" i="4"/>
  <c r="CE177" i="4"/>
  <c r="CE178" i="4"/>
  <c r="CE179" i="4"/>
  <c r="CE180" i="4"/>
  <c r="CE181" i="4"/>
  <c r="CE182" i="4"/>
  <c r="CE183" i="4"/>
  <c r="CE184" i="4"/>
  <c r="CE185" i="4"/>
  <c r="CE186" i="4"/>
  <c r="CE187" i="4"/>
  <c r="CE188" i="4"/>
  <c r="CE189" i="4"/>
  <c r="CE190" i="4"/>
  <c r="CE191" i="4"/>
  <c r="CE192" i="4"/>
  <c r="CE193" i="4"/>
  <c r="CE194" i="4"/>
  <c r="CE195" i="4"/>
  <c r="CE196" i="4"/>
  <c r="CE197" i="4"/>
  <c r="CE198" i="4"/>
  <c r="CE199" i="4"/>
  <c r="CE200" i="4"/>
  <c r="CE201" i="4"/>
  <c r="CE202" i="4"/>
  <c r="CE203" i="4"/>
  <c r="CE204" i="4"/>
  <c r="CE205" i="4"/>
  <c r="CE206" i="4"/>
  <c r="CE207" i="4"/>
  <c r="CE208" i="4"/>
  <c r="CE209" i="4"/>
  <c r="CE210" i="4"/>
  <c r="CE211" i="4"/>
  <c r="CE212" i="4"/>
  <c r="CE213" i="4"/>
  <c r="CE214" i="4"/>
  <c r="CE215" i="4"/>
  <c r="CE216" i="4"/>
  <c r="CE217" i="4"/>
  <c r="CE218" i="4"/>
  <c r="CE219" i="4"/>
  <c r="CE220" i="4"/>
  <c r="CE221" i="4"/>
  <c r="CE222" i="4"/>
  <c r="CE223" i="4"/>
  <c r="CE224" i="4"/>
  <c r="CE225" i="4"/>
  <c r="CE226" i="4"/>
  <c r="CE227" i="4"/>
  <c r="CE228" i="4"/>
  <c r="CE229" i="4"/>
  <c r="CE230" i="4"/>
  <c r="CE231" i="4"/>
  <c r="CE232" i="4"/>
  <c r="CE233" i="4"/>
  <c r="CE234" i="4"/>
  <c r="CE235" i="4"/>
  <c r="CE236" i="4"/>
  <c r="CE237" i="4"/>
  <c r="CE238" i="4"/>
  <c r="CE239" i="4"/>
  <c r="CE240" i="4"/>
  <c r="CE241" i="4"/>
  <c r="CE242" i="4"/>
  <c r="CE243" i="4"/>
  <c r="CE244" i="4"/>
  <c r="CE245" i="4"/>
  <c r="CE246" i="4"/>
  <c r="CE247" i="4"/>
  <c r="CE248" i="4"/>
  <c r="CE249" i="4"/>
  <c r="CE250" i="4"/>
  <c r="CE251" i="4"/>
  <c r="CE252" i="4"/>
  <c r="CE253" i="4"/>
  <c r="CE254" i="4"/>
  <c r="CE255" i="4"/>
  <c r="CE256" i="4"/>
  <c r="CE257" i="4"/>
  <c r="CE258" i="4"/>
  <c r="CE259" i="4"/>
  <c r="CE260" i="4"/>
  <c r="CE261" i="4"/>
  <c r="CE262" i="4"/>
  <c r="CE263" i="4"/>
  <c r="CE264" i="4"/>
  <c r="CE265" i="4"/>
  <c r="CE266" i="4"/>
  <c r="CE267" i="4"/>
  <c r="CE268" i="4"/>
  <c r="BR68" i="4"/>
  <c r="BQ68" i="4" a="1"/>
  <c r="BQ68" i="4" s="1"/>
  <c r="BR268" i="4"/>
  <c r="BS268" i="4"/>
  <c r="BS69" i="4"/>
  <c r="BS70" i="4"/>
  <c r="BS71" i="4"/>
  <c r="BS72" i="4"/>
  <c r="BS73" i="4"/>
  <c r="BS74" i="4"/>
  <c r="BS75" i="4"/>
  <c r="BS76" i="4"/>
  <c r="BS77" i="4"/>
  <c r="BS78" i="4"/>
  <c r="BS79" i="4"/>
  <c r="BS80" i="4"/>
  <c r="BS81" i="4"/>
  <c r="BS82" i="4"/>
  <c r="BS83" i="4"/>
  <c r="BS84" i="4"/>
  <c r="BS85" i="4"/>
  <c r="BS86" i="4"/>
  <c r="BS87" i="4"/>
  <c r="BS88" i="4"/>
  <c r="BS89" i="4"/>
  <c r="BS90" i="4"/>
  <c r="BS91" i="4"/>
  <c r="BS92" i="4"/>
  <c r="BS93" i="4"/>
  <c r="BS94" i="4"/>
  <c r="BS95" i="4"/>
  <c r="BS96" i="4"/>
  <c r="BS97" i="4"/>
  <c r="BS98" i="4"/>
  <c r="BS99" i="4"/>
  <c r="BS100" i="4"/>
  <c r="BS101" i="4"/>
  <c r="BS102" i="4"/>
  <c r="BS103" i="4"/>
  <c r="BS104" i="4"/>
  <c r="BS105" i="4"/>
  <c r="BS106" i="4"/>
  <c r="BS107" i="4"/>
  <c r="BS108" i="4"/>
  <c r="BS109" i="4"/>
  <c r="BS110" i="4"/>
  <c r="BS111" i="4"/>
  <c r="BS112" i="4"/>
  <c r="BS113" i="4"/>
  <c r="BS114" i="4"/>
  <c r="BS115" i="4"/>
  <c r="BS116" i="4"/>
  <c r="BS117" i="4"/>
  <c r="BS118" i="4"/>
  <c r="BS119" i="4"/>
  <c r="BS120" i="4"/>
  <c r="BS121" i="4"/>
  <c r="BS122" i="4"/>
  <c r="BS123" i="4"/>
  <c r="BS124" i="4"/>
  <c r="BS125" i="4"/>
  <c r="BS126" i="4"/>
  <c r="BS127" i="4"/>
  <c r="BS128" i="4"/>
  <c r="BS129" i="4"/>
  <c r="BS130" i="4"/>
  <c r="BS131" i="4"/>
  <c r="BS132" i="4"/>
  <c r="BS133" i="4"/>
  <c r="BS134" i="4"/>
  <c r="BS135" i="4"/>
  <c r="BS136" i="4"/>
  <c r="BS137" i="4"/>
  <c r="BS138" i="4"/>
  <c r="BS139" i="4"/>
  <c r="BS140" i="4"/>
  <c r="BS141" i="4"/>
  <c r="BS142" i="4"/>
  <c r="BS143" i="4"/>
  <c r="BS144" i="4"/>
  <c r="BS145" i="4"/>
  <c r="BS146" i="4"/>
  <c r="BS147" i="4"/>
  <c r="BS148" i="4"/>
  <c r="BS149" i="4"/>
  <c r="BS150" i="4"/>
  <c r="BS151" i="4"/>
  <c r="BS152" i="4"/>
  <c r="BS153" i="4"/>
  <c r="BS154" i="4"/>
  <c r="BS155" i="4"/>
  <c r="BS156" i="4"/>
  <c r="BS157" i="4"/>
  <c r="BS158" i="4"/>
  <c r="BS159" i="4"/>
  <c r="BS160" i="4"/>
  <c r="BS161" i="4"/>
  <c r="BS162" i="4"/>
  <c r="BS163" i="4"/>
  <c r="BS164" i="4"/>
  <c r="BS165" i="4"/>
  <c r="BS166" i="4"/>
  <c r="BS167" i="4"/>
  <c r="BS168" i="4"/>
  <c r="BS169" i="4"/>
  <c r="BS170" i="4"/>
  <c r="BS171" i="4"/>
  <c r="BS172" i="4"/>
  <c r="BS173" i="4"/>
  <c r="BS174" i="4"/>
  <c r="BS175" i="4"/>
  <c r="BS176" i="4"/>
  <c r="BS177" i="4"/>
  <c r="BS178" i="4"/>
  <c r="BS179" i="4"/>
  <c r="BS180" i="4"/>
  <c r="BS181" i="4"/>
  <c r="BS182" i="4"/>
  <c r="BS183" i="4"/>
  <c r="BS184" i="4"/>
  <c r="BS185" i="4"/>
  <c r="BS186" i="4"/>
  <c r="BS187" i="4"/>
  <c r="BS188" i="4"/>
  <c r="BS189" i="4"/>
  <c r="BS190" i="4"/>
  <c r="BS191" i="4"/>
  <c r="BS192" i="4"/>
  <c r="BS193" i="4"/>
  <c r="BS194" i="4"/>
  <c r="BS195" i="4"/>
  <c r="BS196" i="4"/>
  <c r="BS197" i="4"/>
  <c r="BS198" i="4"/>
  <c r="BS199" i="4"/>
  <c r="BS200" i="4"/>
  <c r="BS201" i="4"/>
  <c r="BS202" i="4"/>
  <c r="BS203" i="4"/>
  <c r="BS204" i="4"/>
  <c r="BS205" i="4"/>
  <c r="BS206" i="4"/>
  <c r="BS207" i="4"/>
  <c r="BS208" i="4"/>
  <c r="BS209" i="4"/>
  <c r="BS210" i="4"/>
  <c r="BS211" i="4"/>
  <c r="BS212" i="4"/>
  <c r="BS213" i="4"/>
  <c r="BS214" i="4"/>
  <c r="BS215" i="4"/>
  <c r="BS216" i="4"/>
  <c r="BS217" i="4"/>
  <c r="BS218" i="4"/>
  <c r="BS219" i="4"/>
  <c r="BS220" i="4"/>
  <c r="BS221" i="4"/>
  <c r="BS222" i="4"/>
  <c r="BS223" i="4"/>
  <c r="BS224" i="4"/>
  <c r="BS225" i="4"/>
  <c r="BS226" i="4"/>
  <c r="BS227" i="4"/>
  <c r="BS228" i="4"/>
  <c r="BS229" i="4"/>
  <c r="BS230" i="4"/>
  <c r="BS231" i="4"/>
  <c r="BS232" i="4"/>
  <c r="BS233" i="4"/>
  <c r="BS234" i="4"/>
  <c r="BS235" i="4"/>
  <c r="BS236" i="4"/>
  <c r="BS237" i="4"/>
  <c r="BS238" i="4"/>
  <c r="BS239" i="4"/>
  <c r="BS240" i="4"/>
  <c r="BS241" i="4"/>
  <c r="BS242" i="4"/>
  <c r="BS243" i="4"/>
  <c r="BS244" i="4"/>
  <c r="BS245" i="4"/>
  <c r="BS246" i="4"/>
  <c r="BS247" i="4"/>
  <c r="BS248" i="4"/>
  <c r="BS249" i="4"/>
  <c r="BS250" i="4"/>
  <c r="BS251" i="4"/>
  <c r="BS252" i="4"/>
  <c r="BS253" i="4"/>
  <c r="BS254" i="4"/>
  <c r="BS255" i="4"/>
  <c r="BS256" i="4"/>
  <c r="BS257" i="4"/>
  <c r="BS258" i="4"/>
  <c r="BS259" i="4"/>
  <c r="BS260" i="4"/>
  <c r="BS261" i="4"/>
  <c r="BS262" i="4"/>
  <c r="BS263" i="4"/>
  <c r="BS264" i="4"/>
  <c r="BS265" i="4"/>
  <c r="BS266" i="4"/>
  <c r="BS267" i="4"/>
  <c r="BR69" i="4"/>
  <c r="BR70" i="4"/>
  <c r="BR71" i="4"/>
  <c r="BR72" i="4"/>
  <c r="BR73" i="4"/>
  <c r="BR74" i="4"/>
  <c r="BR75" i="4"/>
  <c r="BR76" i="4"/>
  <c r="BR77" i="4"/>
  <c r="BR78" i="4"/>
  <c r="BR79" i="4"/>
  <c r="BR80" i="4"/>
  <c r="BR81" i="4"/>
  <c r="BR82" i="4"/>
  <c r="BR83" i="4"/>
  <c r="BR84" i="4"/>
  <c r="BR85" i="4"/>
  <c r="BR86" i="4"/>
  <c r="BR87" i="4"/>
  <c r="BR88" i="4"/>
  <c r="BR89" i="4"/>
  <c r="BR90" i="4"/>
  <c r="BR91" i="4"/>
  <c r="BR92" i="4"/>
  <c r="BR93" i="4"/>
  <c r="BR94" i="4"/>
  <c r="BR95" i="4"/>
  <c r="BR96" i="4"/>
  <c r="BR97" i="4"/>
  <c r="BR98" i="4"/>
  <c r="BR99" i="4"/>
  <c r="BR100" i="4"/>
  <c r="BR101" i="4"/>
  <c r="BR102" i="4"/>
  <c r="BR103" i="4"/>
  <c r="BR104" i="4"/>
  <c r="BR105" i="4"/>
  <c r="BR106" i="4"/>
  <c r="BR107" i="4"/>
  <c r="BR108" i="4"/>
  <c r="BR109" i="4"/>
  <c r="BR110" i="4"/>
  <c r="BR111" i="4"/>
  <c r="BR112" i="4"/>
  <c r="BR113" i="4"/>
  <c r="BR114" i="4"/>
  <c r="BR115" i="4"/>
  <c r="BR116" i="4"/>
  <c r="BR117" i="4"/>
  <c r="BR118" i="4"/>
  <c r="BR119" i="4"/>
  <c r="BR120" i="4"/>
  <c r="BR121" i="4"/>
  <c r="BR122" i="4"/>
  <c r="BR123" i="4"/>
  <c r="BR124" i="4"/>
  <c r="BR125" i="4"/>
  <c r="BR126" i="4"/>
  <c r="BR127" i="4"/>
  <c r="BR128" i="4"/>
  <c r="BR129" i="4"/>
  <c r="BR130" i="4"/>
  <c r="BR131" i="4"/>
  <c r="BR132" i="4"/>
  <c r="BR133" i="4"/>
  <c r="BR134" i="4"/>
  <c r="BR135" i="4"/>
  <c r="BR136" i="4"/>
  <c r="BR137" i="4"/>
  <c r="BR138" i="4"/>
  <c r="BR139" i="4"/>
  <c r="BR140" i="4"/>
  <c r="BR141" i="4"/>
  <c r="BR142" i="4"/>
  <c r="BR143" i="4"/>
  <c r="BR144" i="4"/>
  <c r="BR145" i="4"/>
  <c r="BR146" i="4"/>
  <c r="BR147" i="4"/>
  <c r="BR148" i="4"/>
  <c r="BR149" i="4"/>
  <c r="BR150" i="4"/>
  <c r="BR151" i="4"/>
  <c r="BR152" i="4"/>
  <c r="BR153" i="4"/>
  <c r="BR154" i="4"/>
  <c r="BR155" i="4"/>
  <c r="BR156" i="4"/>
  <c r="BR157" i="4"/>
  <c r="BR158" i="4"/>
  <c r="BR159" i="4"/>
  <c r="BR160" i="4"/>
  <c r="BR161" i="4"/>
  <c r="BR162" i="4"/>
  <c r="BR163" i="4"/>
  <c r="BR164" i="4"/>
  <c r="BR165" i="4"/>
  <c r="BR166" i="4"/>
  <c r="BR167" i="4"/>
  <c r="BR168" i="4"/>
  <c r="BR169" i="4"/>
  <c r="BR170" i="4"/>
  <c r="BR171" i="4"/>
  <c r="BR172" i="4"/>
  <c r="BR173" i="4"/>
  <c r="BR174" i="4"/>
  <c r="BR175" i="4"/>
  <c r="BR176" i="4"/>
  <c r="BR177" i="4"/>
  <c r="BR178" i="4"/>
  <c r="BR179" i="4"/>
  <c r="BR180" i="4"/>
  <c r="BR181" i="4"/>
  <c r="BR182" i="4"/>
  <c r="BR183" i="4"/>
  <c r="BR184" i="4"/>
  <c r="BR185" i="4"/>
  <c r="BR186" i="4"/>
  <c r="BR187" i="4"/>
  <c r="BR188" i="4"/>
  <c r="BR189" i="4"/>
  <c r="BR190" i="4"/>
  <c r="BR191" i="4"/>
  <c r="BR192" i="4"/>
  <c r="BR193" i="4"/>
  <c r="BR194" i="4"/>
  <c r="BR195" i="4"/>
  <c r="BR196" i="4"/>
  <c r="BR197" i="4"/>
  <c r="BR198" i="4"/>
  <c r="BR199" i="4"/>
  <c r="BR200" i="4"/>
  <c r="BR201" i="4"/>
  <c r="BR202" i="4"/>
  <c r="BR203" i="4"/>
  <c r="BR204" i="4"/>
  <c r="BR205" i="4"/>
  <c r="BR206" i="4"/>
  <c r="BR207" i="4"/>
  <c r="BR208" i="4"/>
  <c r="BR209" i="4"/>
  <c r="BR210" i="4"/>
  <c r="BR211" i="4"/>
  <c r="BR212" i="4"/>
  <c r="BR213" i="4"/>
  <c r="BR214" i="4"/>
  <c r="BR215" i="4"/>
  <c r="BR216" i="4"/>
  <c r="BR217" i="4"/>
  <c r="BR218" i="4"/>
  <c r="BR219" i="4"/>
  <c r="BR220" i="4"/>
  <c r="BR221" i="4"/>
  <c r="BR222" i="4"/>
  <c r="BR223" i="4"/>
  <c r="BR224" i="4"/>
  <c r="BR225" i="4"/>
  <c r="BR226" i="4"/>
  <c r="BR227" i="4"/>
  <c r="BR228" i="4"/>
  <c r="BR229" i="4"/>
  <c r="BR230" i="4"/>
  <c r="BR231" i="4"/>
  <c r="BR232" i="4"/>
  <c r="BR233" i="4"/>
  <c r="BR234" i="4"/>
  <c r="BR235" i="4"/>
  <c r="BR236" i="4"/>
  <c r="BR237" i="4"/>
  <c r="BR238" i="4"/>
  <c r="BR239" i="4"/>
  <c r="BR240" i="4"/>
  <c r="BR241" i="4"/>
  <c r="BR242" i="4"/>
  <c r="BR243" i="4"/>
  <c r="BR244" i="4"/>
  <c r="BR245" i="4"/>
  <c r="BR246" i="4"/>
  <c r="BR247" i="4"/>
  <c r="BR248" i="4"/>
  <c r="BR249" i="4"/>
  <c r="BR250" i="4"/>
  <c r="BR251" i="4"/>
  <c r="BR252" i="4"/>
  <c r="BR253" i="4"/>
  <c r="BR254" i="4"/>
  <c r="BR255" i="4"/>
  <c r="BR256" i="4"/>
  <c r="BR257" i="4"/>
  <c r="BR258" i="4"/>
  <c r="BR259" i="4"/>
  <c r="BR260" i="4"/>
  <c r="BR261" i="4"/>
  <c r="BR262" i="4"/>
  <c r="BR263" i="4"/>
  <c r="BR264" i="4"/>
  <c r="BR265" i="4"/>
  <c r="BR266" i="4"/>
  <c r="BR267" i="4"/>
  <c r="X60" i="6" a="1"/>
  <c r="X60" i="6" s="1"/>
  <c r="AA59" i="6"/>
  <c r="AA58" i="6"/>
  <c r="Z50" i="6"/>
  <c r="Z44" i="6"/>
  <c r="Z27" i="6"/>
  <c r="Z26" i="6"/>
  <c r="X74" i="6"/>
  <c r="Z45" i="6"/>
  <c r="AC50" i="6" l="1"/>
  <c r="Z41" i="6"/>
  <c r="X101" i="6" l="1"/>
  <c r="X102" i="6" s="1"/>
  <c r="X109" i="6" a="1"/>
  <c r="X109" i="6" s="1"/>
  <c r="X110" i="6" s="1"/>
  <c r="X108" i="6"/>
  <c r="X100" i="6"/>
  <c r="X103" i="6" s="1"/>
  <c r="X104" i="6" s="1"/>
  <c r="X89" i="6" l="1"/>
  <c r="X54" i="6"/>
  <c r="X20" i="6"/>
  <c r="BK115" i="4" s="1"/>
  <c r="BI115" i="4" s="1" a="1"/>
  <c r="BI115" i="4" s="1"/>
  <c r="BI116" i="4" s="1"/>
  <c r="BK113" i="4"/>
  <c r="BK114" i="4"/>
  <c r="X56" i="6"/>
  <c r="X57" i="6" s="1"/>
  <c r="BK112" i="4"/>
  <c r="BI52" i="4"/>
  <c r="BI51" i="4" a="1"/>
  <c r="BI51" i="4" s="1"/>
  <c r="BO116" i="4" l="1" a="1"/>
  <c r="BO116" i="4" s="1"/>
  <c r="AA10" i="6"/>
  <c r="X70" i="6"/>
  <c r="X7" i="6"/>
  <c r="X8" i="6" s="1"/>
  <c r="X48" i="6" l="1"/>
  <c r="AA9" i="6" s="1"/>
  <c r="Z114" i="6"/>
  <c r="CV67" i="4"/>
  <c r="CY69" i="4" s="1" a="1"/>
  <c r="Z49" i="6"/>
  <c r="AC49" i="6"/>
  <c r="X84" i="6"/>
  <c r="Z42" i="6"/>
  <c r="X112" i="6" a="1"/>
  <c r="X112" i="6" s="1"/>
  <c r="X111" i="6" a="1"/>
  <c r="X111" i="6" s="1"/>
  <c r="BI53" i="4"/>
  <c r="J12" i="3"/>
  <c r="C120" i="4"/>
  <c r="E120" i="4" s="1"/>
  <c r="C119" i="4"/>
  <c r="C118" i="4"/>
  <c r="E119" i="4"/>
  <c r="C117" i="4"/>
  <c r="E117" i="4" s="1"/>
  <c r="C116" i="4"/>
  <c r="BW12" i="3"/>
  <c r="BZ16" i="3"/>
  <c r="EP147" i="3"/>
  <c r="EP118" i="3"/>
  <c r="EN118" i="3"/>
  <c r="EM13" i="3"/>
  <c r="EN13" i="3"/>
  <c r="EO13" i="3"/>
  <c r="EP13" i="3"/>
  <c r="EQ13" i="3"/>
  <c r="ER13" i="3"/>
  <c r="ES13" i="3"/>
  <c r="ET13" i="3"/>
  <c r="EU13" i="3"/>
  <c r="EV13" i="3"/>
  <c r="EW13" i="3"/>
  <c r="EX13" i="3"/>
  <c r="EY13" i="3"/>
  <c r="EZ13" i="3"/>
  <c r="FA13" i="3"/>
  <c r="FB13" i="3"/>
  <c r="FC13" i="3"/>
  <c r="FD13" i="3"/>
  <c r="FE13" i="3"/>
  <c r="FF13" i="3"/>
  <c r="FG13" i="3"/>
  <c r="FH13" i="3"/>
  <c r="FI13" i="3"/>
  <c r="EM14" i="3"/>
  <c r="EN14" i="3"/>
  <c r="EO14" i="3"/>
  <c r="EP14" i="3"/>
  <c r="EQ14" i="3"/>
  <c r="ER14" i="3"/>
  <c r="ES14" i="3"/>
  <c r="ET14" i="3"/>
  <c r="EU14" i="3"/>
  <c r="EV14" i="3"/>
  <c r="EW14" i="3"/>
  <c r="EX14" i="3"/>
  <c r="EY14" i="3"/>
  <c r="EZ14" i="3"/>
  <c r="FA14" i="3"/>
  <c r="FB14" i="3"/>
  <c r="FC14" i="3"/>
  <c r="FD14" i="3"/>
  <c r="FE14" i="3"/>
  <c r="FF14" i="3"/>
  <c r="FG14" i="3"/>
  <c r="FH14" i="3"/>
  <c r="FI14" i="3"/>
  <c r="EM15" i="3"/>
  <c r="EN15" i="3"/>
  <c r="EO15" i="3"/>
  <c r="EP15" i="3"/>
  <c r="EQ15" i="3"/>
  <c r="ER15" i="3"/>
  <c r="ES15" i="3"/>
  <c r="ET15" i="3"/>
  <c r="EU15" i="3"/>
  <c r="EV15" i="3"/>
  <c r="EW15" i="3"/>
  <c r="EX15" i="3"/>
  <c r="EY15" i="3"/>
  <c r="EZ15" i="3"/>
  <c r="FA15" i="3"/>
  <c r="FB15" i="3"/>
  <c r="FC15" i="3"/>
  <c r="FD15" i="3"/>
  <c r="FE15" i="3"/>
  <c r="FF15" i="3"/>
  <c r="FG15" i="3"/>
  <c r="FH15" i="3"/>
  <c r="FI15" i="3"/>
  <c r="EM16" i="3"/>
  <c r="EN16" i="3"/>
  <c r="EO16" i="3"/>
  <c r="EP16" i="3"/>
  <c r="EQ16" i="3"/>
  <c r="ER16" i="3"/>
  <c r="ES16" i="3"/>
  <c r="ET16" i="3"/>
  <c r="EU16" i="3"/>
  <c r="EV16" i="3"/>
  <c r="EW16" i="3"/>
  <c r="EX16" i="3"/>
  <c r="EY16" i="3"/>
  <c r="EZ16" i="3"/>
  <c r="FA16" i="3"/>
  <c r="FB16" i="3"/>
  <c r="FC16" i="3"/>
  <c r="FD16" i="3"/>
  <c r="FE16" i="3"/>
  <c r="FF16" i="3"/>
  <c r="FG16" i="3"/>
  <c r="FH16" i="3"/>
  <c r="FI16" i="3"/>
  <c r="EM17" i="3"/>
  <c r="EN17" i="3"/>
  <c r="EO17" i="3"/>
  <c r="EP17" i="3"/>
  <c r="EQ17" i="3"/>
  <c r="ER17" i="3"/>
  <c r="ES17" i="3"/>
  <c r="ET17" i="3"/>
  <c r="EU17" i="3"/>
  <c r="EV17" i="3"/>
  <c r="EW17" i="3"/>
  <c r="EX17" i="3"/>
  <c r="EY17" i="3"/>
  <c r="EZ17" i="3"/>
  <c r="FA17" i="3"/>
  <c r="FB17" i="3"/>
  <c r="FC17" i="3"/>
  <c r="FD17" i="3"/>
  <c r="FE17" i="3"/>
  <c r="FF17" i="3"/>
  <c r="FG17" i="3"/>
  <c r="FH17" i="3"/>
  <c r="FI17" i="3"/>
  <c r="EM18" i="3"/>
  <c r="EN18" i="3"/>
  <c r="EO18" i="3"/>
  <c r="EP18" i="3"/>
  <c r="EQ18" i="3"/>
  <c r="ER18" i="3"/>
  <c r="ES18" i="3"/>
  <c r="ET18" i="3"/>
  <c r="EU18" i="3"/>
  <c r="EV18" i="3"/>
  <c r="EW18" i="3"/>
  <c r="EX18" i="3"/>
  <c r="EY18" i="3"/>
  <c r="EZ18" i="3"/>
  <c r="FA18" i="3"/>
  <c r="FB18" i="3"/>
  <c r="FC18" i="3"/>
  <c r="FD18" i="3"/>
  <c r="FE18" i="3"/>
  <c r="FF18" i="3"/>
  <c r="FG18" i="3"/>
  <c r="FH18" i="3"/>
  <c r="FI18" i="3"/>
  <c r="EM19" i="3"/>
  <c r="EN19" i="3"/>
  <c r="EO19" i="3"/>
  <c r="EP19" i="3"/>
  <c r="EQ19" i="3"/>
  <c r="ER19" i="3"/>
  <c r="ES19" i="3"/>
  <c r="ET19" i="3"/>
  <c r="EU19" i="3"/>
  <c r="EV19" i="3"/>
  <c r="EW19" i="3"/>
  <c r="EX19" i="3"/>
  <c r="EX125" i="3" s="1"/>
  <c r="EY19" i="3"/>
  <c r="EZ19" i="3"/>
  <c r="FA19" i="3"/>
  <c r="FB19" i="3"/>
  <c r="FC19" i="3"/>
  <c r="FD19" i="3"/>
  <c r="FE19" i="3"/>
  <c r="FF19" i="3"/>
  <c r="FG19" i="3"/>
  <c r="FH19" i="3"/>
  <c r="FI19" i="3"/>
  <c r="EM20" i="3"/>
  <c r="EN20" i="3"/>
  <c r="EO20" i="3"/>
  <c r="EP20" i="3"/>
  <c r="EQ20" i="3"/>
  <c r="ER20" i="3"/>
  <c r="ES20" i="3"/>
  <c r="ET20" i="3"/>
  <c r="EU20" i="3"/>
  <c r="EV20" i="3"/>
  <c r="EW20" i="3"/>
  <c r="EX20" i="3"/>
  <c r="EY20" i="3"/>
  <c r="EZ20" i="3"/>
  <c r="FA20" i="3"/>
  <c r="FB20" i="3"/>
  <c r="FC20" i="3"/>
  <c r="FD20" i="3"/>
  <c r="FE20" i="3"/>
  <c r="FF20" i="3"/>
  <c r="FG20" i="3"/>
  <c r="FH20" i="3"/>
  <c r="FI20" i="3"/>
  <c r="EM21" i="3"/>
  <c r="EN21" i="3"/>
  <c r="EO21" i="3"/>
  <c r="EP21" i="3"/>
  <c r="EQ21" i="3"/>
  <c r="ER21" i="3"/>
  <c r="ES21" i="3"/>
  <c r="ET21" i="3"/>
  <c r="EU21" i="3"/>
  <c r="EV21" i="3"/>
  <c r="EW21" i="3"/>
  <c r="EX21" i="3"/>
  <c r="EY21" i="3"/>
  <c r="EZ21" i="3"/>
  <c r="FA21" i="3"/>
  <c r="FB21" i="3"/>
  <c r="FC21" i="3"/>
  <c r="FD21" i="3"/>
  <c r="FE21" i="3"/>
  <c r="FF21" i="3"/>
  <c r="FG21" i="3"/>
  <c r="FH21" i="3"/>
  <c r="FI21" i="3"/>
  <c r="EM22" i="3"/>
  <c r="EN22" i="3"/>
  <c r="EO22" i="3"/>
  <c r="EP22" i="3"/>
  <c r="EQ22" i="3"/>
  <c r="ER22" i="3"/>
  <c r="ES22" i="3"/>
  <c r="ET22" i="3"/>
  <c r="EU22" i="3"/>
  <c r="EV22" i="3"/>
  <c r="EW22" i="3"/>
  <c r="EX22" i="3"/>
  <c r="EY22" i="3"/>
  <c r="EZ22" i="3"/>
  <c r="FA22" i="3"/>
  <c r="FB22" i="3"/>
  <c r="FC22" i="3"/>
  <c r="FD22" i="3"/>
  <c r="FE22" i="3"/>
  <c r="FF22" i="3"/>
  <c r="FG22" i="3"/>
  <c r="FH22" i="3"/>
  <c r="FI22" i="3"/>
  <c r="EM23" i="3"/>
  <c r="EN23" i="3"/>
  <c r="EO23" i="3"/>
  <c r="EP23" i="3"/>
  <c r="EQ23" i="3"/>
  <c r="ER23" i="3"/>
  <c r="ES23" i="3"/>
  <c r="ET23" i="3"/>
  <c r="EU23" i="3"/>
  <c r="EV23" i="3"/>
  <c r="EW23" i="3"/>
  <c r="EW129" i="3" s="1"/>
  <c r="EX23" i="3"/>
  <c r="EY23" i="3"/>
  <c r="EZ23" i="3"/>
  <c r="FA23" i="3"/>
  <c r="FB23" i="3"/>
  <c r="FC23" i="3"/>
  <c r="FD23" i="3"/>
  <c r="FE23" i="3"/>
  <c r="FF23" i="3"/>
  <c r="FG23" i="3"/>
  <c r="FH23" i="3"/>
  <c r="FI23" i="3"/>
  <c r="EM24" i="3"/>
  <c r="EN24" i="3"/>
  <c r="EO24" i="3"/>
  <c r="EP24" i="3"/>
  <c r="EQ24" i="3"/>
  <c r="ER24" i="3"/>
  <c r="ES24" i="3"/>
  <c r="ET24" i="3"/>
  <c r="EU24" i="3"/>
  <c r="EV24" i="3"/>
  <c r="EW24" i="3"/>
  <c r="EX24" i="3"/>
  <c r="EY24" i="3"/>
  <c r="EZ24" i="3"/>
  <c r="FA24" i="3"/>
  <c r="FB24" i="3"/>
  <c r="FC24" i="3"/>
  <c r="FD24" i="3"/>
  <c r="FE24" i="3"/>
  <c r="FF24" i="3"/>
  <c r="FG24" i="3"/>
  <c r="FH24" i="3"/>
  <c r="FI24" i="3"/>
  <c r="EM25" i="3"/>
  <c r="EN25" i="3"/>
  <c r="EO25" i="3"/>
  <c r="EP25" i="3"/>
  <c r="EQ25" i="3"/>
  <c r="ER25" i="3"/>
  <c r="ES25" i="3"/>
  <c r="ET25" i="3"/>
  <c r="EU25" i="3"/>
  <c r="EV25" i="3"/>
  <c r="EW25" i="3"/>
  <c r="EX25" i="3"/>
  <c r="EY25" i="3"/>
  <c r="EZ25" i="3"/>
  <c r="FA25" i="3"/>
  <c r="FB25" i="3"/>
  <c r="FC25" i="3"/>
  <c r="FD25" i="3"/>
  <c r="FD131" i="3" s="1"/>
  <c r="FE25" i="3"/>
  <c r="FF25" i="3"/>
  <c r="FG25" i="3"/>
  <c r="FG131" i="3" s="1"/>
  <c r="FH25" i="3"/>
  <c r="FI25" i="3"/>
  <c r="EM26" i="3"/>
  <c r="EN26" i="3"/>
  <c r="EO26" i="3"/>
  <c r="EP26" i="3"/>
  <c r="EQ26" i="3"/>
  <c r="ER26" i="3"/>
  <c r="ES26" i="3"/>
  <c r="ET26" i="3"/>
  <c r="EU26" i="3"/>
  <c r="EV26" i="3"/>
  <c r="EV132" i="3" s="1"/>
  <c r="EW26" i="3"/>
  <c r="EX26" i="3"/>
  <c r="EY26" i="3"/>
  <c r="EZ26" i="3"/>
  <c r="EZ132" i="3" s="1"/>
  <c r="FA26" i="3"/>
  <c r="FB26" i="3"/>
  <c r="FC26" i="3"/>
  <c r="FD26" i="3"/>
  <c r="FE26" i="3"/>
  <c r="FF26" i="3"/>
  <c r="FG26" i="3"/>
  <c r="FH26" i="3"/>
  <c r="FI26" i="3"/>
  <c r="EM27" i="3"/>
  <c r="EN27" i="3"/>
  <c r="EO27" i="3"/>
  <c r="EP27" i="3"/>
  <c r="EQ27" i="3"/>
  <c r="ER27" i="3"/>
  <c r="ES27" i="3"/>
  <c r="ET27" i="3"/>
  <c r="EU27" i="3"/>
  <c r="EV27" i="3"/>
  <c r="EW27" i="3"/>
  <c r="EX27" i="3"/>
  <c r="EY27" i="3"/>
  <c r="EZ27" i="3"/>
  <c r="FA27" i="3"/>
  <c r="FB27" i="3"/>
  <c r="FC27" i="3"/>
  <c r="FD27" i="3"/>
  <c r="FE27" i="3"/>
  <c r="FF27" i="3"/>
  <c r="FG27" i="3"/>
  <c r="FH27" i="3"/>
  <c r="FI27" i="3"/>
  <c r="EM28" i="3"/>
  <c r="EN28" i="3"/>
  <c r="EO28" i="3"/>
  <c r="EP28" i="3"/>
  <c r="EQ28" i="3"/>
  <c r="ER28" i="3"/>
  <c r="ES28" i="3"/>
  <c r="ET28" i="3"/>
  <c r="EU28" i="3"/>
  <c r="EV28" i="3"/>
  <c r="EW28" i="3"/>
  <c r="EX28" i="3"/>
  <c r="EY28" i="3"/>
  <c r="EZ28" i="3"/>
  <c r="FA28" i="3"/>
  <c r="FB28" i="3"/>
  <c r="FC28" i="3"/>
  <c r="FD28" i="3"/>
  <c r="FE28" i="3"/>
  <c r="FF28" i="3"/>
  <c r="FG28" i="3"/>
  <c r="FH28" i="3"/>
  <c r="FI28" i="3"/>
  <c r="EM29" i="3"/>
  <c r="EN29" i="3"/>
  <c r="EO29" i="3"/>
  <c r="EP29" i="3"/>
  <c r="EQ29" i="3"/>
  <c r="ER29" i="3"/>
  <c r="ES29" i="3"/>
  <c r="ET29" i="3"/>
  <c r="EU29" i="3"/>
  <c r="EV29" i="3"/>
  <c r="EW29" i="3"/>
  <c r="EX29" i="3"/>
  <c r="EY29" i="3"/>
  <c r="EZ29" i="3"/>
  <c r="FA29" i="3"/>
  <c r="FB29" i="3"/>
  <c r="FC29" i="3"/>
  <c r="FD29" i="3"/>
  <c r="FE29" i="3"/>
  <c r="FE135" i="3" s="1"/>
  <c r="FF29" i="3"/>
  <c r="FG29" i="3"/>
  <c r="FG135" i="3" s="1"/>
  <c r="FH29" i="3"/>
  <c r="FH135" i="3" s="1"/>
  <c r="FI29" i="3"/>
  <c r="EM30" i="3"/>
  <c r="EN30" i="3"/>
  <c r="EO30" i="3"/>
  <c r="EP30" i="3"/>
  <c r="EQ30" i="3"/>
  <c r="ER30" i="3"/>
  <c r="ES30" i="3"/>
  <c r="ET30" i="3"/>
  <c r="EU30" i="3"/>
  <c r="EV30" i="3"/>
  <c r="EW30" i="3"/>
  <c r="EX30" i="3"/>
  <c r="EY30" i="3"/>
  <c r="EZ30" i="3"/>
  <c r="FA30" i="3"/>
  <c r="FB30" i="3"/>
  <c r="FC30" i="3"/>
  <c r="FD30" i="3"/>
  <c r="FE30" i="3"/>
  <c r="FF30" i="3"/>
  <c r="FF136" i="3" s="1"/>
  <c r="FG30" i="3"/>
  <c r="FH30" i="3"/>
  <c r="FH136" i="3" s="1"/>
  <c r="FI30" i="3"/>
  <c r="EM31" i="3"/>
  <c r="EN31" i="3"/>
  <c r="EO31" i="3"/>
  <c r="EP31" i="3"/>
  <c r="EQ31" i="3"/>
  <c r="ER31" i="3"/>
  <c r="ES31" i="3"/>
  <c r="ET31" i="3"/>
  <c r="EU31" i="3"/>
  <c r="EV31" i="3"/>
  <c r="EW31" i="3"/>
  <c r="EX31" i="3"/>
  <c r="EY31" i="3"/>
  <c r="EZ31" i="3"/>
  <c r="FA31" i="3"/>
  <c r="FB31" i="3"/>
  <c r="FC31" i="3"/>
  <c r="FD31" i="3"/>
  <c r="FE31" i="3"/>
  <c r="FF31" i="3"/>
  <c r="FG31" i="3"/>
  <c r="FH31" i="3"/>
  <c r="FI31" i="3"/>
  <c r="EM32" i="3"/>
  <c r="EN32" i="3"/>
  <c r="EO32" i="3"/>
  <c r="EP32" i="3"/>
  <c r="EQ32" i="3"/>
  <c r="ER32" i="3"/>
  <c r="ES32" i="3"/>
  <c r="ET32" i="3"/>
  <c r="EU32" i="3"/>
  <c r="EV32" i="3"/>
  <c r="EW32" i="3"/>
  <c r="EX32" i="3"/>
  <c r="EY32" i="3"/>
  <c r="EY138" i="3" s="1"/>
  <c r="EZ32" i="3"/>
  <c r="EZ138" i="3" s="1"/>
  <c r="FA32" i="3"/>
  <c r="FB32" i="3"/>
  <c r="FC32" i="3"/>
  <c r="FD32" i="3"/>
  <c r="FE32" i="3"/>
  <c r="FF32" i="3"/>
  <c r="FG32" i="3"/>
  <c r="FH32" i="3"/>
  <c r="FI32" i="3"/>
  <c r="FI138" i="3" s="1"/>
  <c r="EM33" i="3"/>
  <c r="EN33" i="3"/>
  <c r="EO33" i="3"/>
  <c r="EP33" i="3"/>
  <c r="EP139" i="3" s="1"/>
  <c r="EQ33" i="3"/>
  <c r="ER33" i="3"/>
  <c r="ES33" i="3"/>
  <c r="ET33" i="3"/>
  <c r="EU33" i="3"/>
  <c r="EV33" i="3"/>
  <c r="EW33" i="3"/>
  <c r="EX33" i="3"/>
  <c r="EY33" i="3"/>
  <c r="EY139" i="3" s="1"/>
  <c r="EZ33" i="3"/>
  <c r="FA33" i="3"/>
  <c r="FB33" i="3"/>
  <c r="FC33" i="3"/>
  <c r="FD33" i="3"/>
  <c r="FE33" i="3"/>
  <c r="FF33" i="3"/>
  <c r="FG33" i="3"/>
  <c r="FH33" i="3"/>
  <c r="FI33" i="3"/>
  <c r="EM34" i="3"/>
  <c r="EN34" i="3"/>
  <c r="EO34" i="3"/>
  <c r="EP34" i="3"/>
  <c r="EQ34" i="3"/>
  <c r="ER34" i="3"/>
  <c r="ES34" i="3"/>
  <c r="ET34" i="3"/>
  <c r="EU34" i="3"/>
  <c r="EV34" i="3"/>
  <c r="EW34" i="3"/>
  <c r="EX34" i="3"/>
  <c r="EY34" i="3"/>
  <c r="EZ34" i="3"/>
  <c r="FA34" i="3"/>
  <c r="FB34" i="3"/>
  <c r="FB140" i="3" s="1"/>
  <c r="FC34" i="3"/>
  <c r="FC140" i="3" s="1"/>
  <c r="FD34" i="3"/>
  <c r="FE34" i="3"/>
  <c r="FF34" i="3"/>
  <c r="FG34" i="3"/>
  <c r="FH34" i="3"/>
  <c r="FI34" i="3"/>
  <c r="EM35" i="3"/>
  <c r="EN35" i="3"/>
  <c r="EO35" i="3"/>
  <c r="EP35" i="3"/>
  <c r="EQ35" i="3"/>
  <c r="ER35" i="3"/>
  <c r="ER141" i="3" s="1"/>
  <c r="ES35" i="3"/>
  <c r="ET35" i="3"/>
  <c r="EU35" i="3"/>
  <c r="EV35" i="3"/>
  <c r="EW35" i="3"/>
  <c r="EX35" i="3"/>
  <c r="EY35" i="3"/>
  <c r="EZ35" i="3"/>
  <c r="FA35" i="3"/>
  <c r="FB35" i="3"/>
  <c r="FC35" i="3"/>
  <c r="FD35" i="3"/>
  <c r="FE35" i="3"/>
  <c r="FF35" i="3"/>
  <c r="FG35" i="3"/>
  <c r="FH35" i="3"/>
  <c r="FI35" i="3"/>
  <c r="EM36" i="3"/>
  <c r="EN36" i="3"/>
  <c r="EO36" i="3"/>
  <c r="EP36" i="3"/>
  <c r="EQ36" i="3"/>
  <c r="ER36" i="3"/>
  <c r="ES36" i="3"/>
  <c r="ET36" i="3"/>
  <c r="EU36" i="3"/>
  <c r="EV36" i="3"/>
  <c r="EW36" i="3"/>
  <c r="EX36" i="3"/>
  <c r="EY36" i="3"/>
  <c r="EZ36" i="3"/>
  <c r="EZ142" i="3" s="1"/>
  <c r="FA36" i="3"/>
  <c r="FB36" i="3"/>
  <c r="FC36" i="3"/>
  <c r="FD36" i="3"/>
  <c r="FE36" i="3"/>
  <c r="FF36" i="3"/>
  <c r="FG36" i="3"/>
  <c r="FH36" i="3"/>
  <c r="FI36" i="3"/>
  <c r="EM37" i="3"/>
  <c r="EN37" i="3"/>
  <c r="EO37" i="3"/>
  <c r="EP37" i="3"/>
  <c r="EP143" i="3" s="1"/>
  <c r="EQ37" i="3"/>
  <c r="ER37" i="3"/>
  <c r="ES37" i="3"/>
  <c r="ET37" i="3"/>
  <c r="ET143" i="3" s="1"/>
  <c r="EU37" i="3"/>
  <c r="EV37" i="3"/>
  <c r="EW37" i="3"/>
  <c r="EX37" i="3"/>
  <c r="EY37" i="3"/>
  <c r="EZ37" i="3"/>
  <c r="FA37" i="3"/>
  <c r="FB37" i="3"/>
  <c r="FC37" i="3"/>
  <c r="FD37" i="3"/>
  <c r="FE37" i="3"/>
  <c r="FF37" i="3"/>
  <c r="FG37" i="3"/>
  <c r="FH37" i="3"/>
  <c r="FI37" i="3"/>
  <c r="EM38" i="3"/>
  <c r="EN38" i="3"/>
  <c r="EO38" i="3"/>
  <c r="EP38" i="3"/>
  <c r="EQ38" i="3"/>
  <c r="ER38" i="3"/>
  <c r="ES38" i="3"/>
  <c r="ET38" i="3"/>
  <c r="EU38" i="3"/>
  <c r="EV38" i="3"/>
  <c r="EV144" i="3" s="1"/>
  <c r="EW38" i="3"/>
  <c r="EX38" i="3"/>
  <c r="EY38" i="3"/>
  <c r="EZ38" i="3"/>
  <c r="FA38" i="3"/>
  <c r="FB38" i="3"/>
  <c r="FC38" i="3"/>
  <c r="FD38" i="3"/>
  <c r="FE38" i="3"/>
  <c r="FF38" i="3"/>
  <c r="FG38" i="3"/>
  <c r="FH38" i="3"/>
  <c r="FI38" i="3"/>
  <c r="EM39" i="3"/>
  <c r="EN39" i="3"/>
  <c r="EO39" i="3"/>
  <c r="EP39" i="3"/>
  <c r="EQ39" i="3"/>
  <c r="ER39" i="3"/>
  <c r="ES39" i="3"/>
  <c r="ET39" i="3"/>
  <c r="EU39" i="3"/>
  <c r="EV39" i="3"/>
  <c r="EW39" i="3"/>
  <c r="EX39" i="3"/>
  <c r="EY39" i="3"/>
  <c r="EZ39" i="3"/>
  <c r="FA39" i="3"/>
  <c r="FB39" i="3"/>
  <c r="FC39" i="3"/>
  <c r="FD39" i="3"/>
  <c r="FE39" i="3"/>
  <c r="FF39" i="3"/>
  <c r="FG39" i="3"/>
  <c r="FH39" i="3"/>
  <c r="FI39" i="3"/>
  <c r="FI145" i="3" s="1"/>
  <c r="EM40" i="3"/>
  <c r="EN40" i="3"/>
  <c r="EO40" i="3"/>
  <c r="EP40" i="3"/>
  <c r="EQ40" i="3"/>
  <c r="ER40" i="3"/>
  <c r="ES40" i="3"/>
  <c r="ET40" i="3"/>
  <c r="EU40" i="3"/>
  <c r="EV40" i="3"/>
  <c r="EV146" i="3" s="1"/>
  <c r="EW40" i="3"/>
  <c r="EX40" i="3"/>
  <c r="EY40" i="3"/>
  <c r="EZ40" i="3"/>
  <c r="FA40" i="3"/>
  <c r="FB40" i="3"/>
  <c r="FC40" i="3"/>
  <c r="FD40" i="3"/>
  <c r="FE40" i="3"/>
  <c r="FF40" i="3"/>
  <c r="FG40" i="3"/>
  <c r="FH40" i="3"/>
  <c r="FI40" i="3"/>
  <c r="EM41" i="3"/>
  <c r="EN41" i="3"/>
  <c r="EO41" i="3"/>
  <c r="EP41" i="3"/>
  <c r="EQ41" i="3"/>
  <c r="ER41" i="3"/>
  <c r="ES41" i="3"/>
  <c r="ET41" i="3"/>
  <c r="EU41" i="3"/>
  <c r="EV41" i="3"/>
  <c r="EW41" i="3"/>
  <c r="EX41" i="3"/>
  <c r="EY41" i="3"/>
  <c r="EZ41" i="3"/>
  <c r="FA41" i="3"/>
  <c r="FB41" i="3"/>
  <c r="FC41" i="3"/>
  <c r="FD41" i="3"/>
  <c r="FE41" i="3"/>
  <c r="FF41" i="3"/>
  <c r="FG41" i="3"/>
  <c r="FH41" i="3"/>
  <c r="FI41" i="3"/>
  <c r="EM42" i="3"/>
  <c r="EN42" i="3"/>
  <c r="EO42" i="3"/>
  <c r="EP42" i="3"/>
  <c r="EQ42" i="3"/>
  <c r="ER42" i="3"/>
  <c r="ES42" i="3"/>
  <c r="ET42" i="3"/>
  <c r="EU42" i="3"/>
  <c r="EV42" i="3"/>
  <c r="EW42" i="3"/>
  <c r="EW148" i="3" s="1"/>
  <c r="EX42" i="3"/>
  <c r="EY42" i="3"/>
  <c r="EZ42" i="3"/>
  <c r="EZ148" i="3" s="1"/>
  <c r="FA42" i="3"/>
  <c r="FB42" i="3"/>
  <c r="FC42" i="3"/>
  <c r="FD42" i="3"/>
  <c r="FE42" i="3"/>
  <c r="FF42" i="3"/>
  <c r="FG42" i="3"/>
  <c r="FH42" i="3"/>
  <c r="FI42" i="3"/>
  <c r="EM43" i="3"/>
  <c r="EN43" i="3"/>
  <c r="EO43" i="3"/>
  <c r="EP43" i="3"/>
  <c r="EQ43" i="3"/>
  <c r="ER43" i="3"/>
  <c r="ES43" i="3"/>
  <c r="ET43" i="3"/>
  <c r="EU43" i="3"/>
  <c r="EV43" i="3"/>
  <c r="EW43" i="3"/>
  <c r="EX43" i="3"/>
  <c r="EY43" i="3"/>
  <c r="EZ43" i="3"/>
  <c r="FA43" i="3"/>
  <c r="FB43" i="3"/>
  <c r="FC43" i="3"/>
  <c r="FD43" i="3"/>
  <c r="FE43" i="3"/>
  <c r="FF43" i="3"/>
  <c r="FG43" i="3"/>
  <c r="FH43" i="3"/>
  <c r="FI43" i="3"/>
  <c r="EM44" i="3"/>
  <c r="EN44" i="3"/>
  <c r="EO44" i="3"/>
  <c r="EP44" i="3"/>
  <c r="EQ44" i="3"/>
  <c r="ER44" i="3"/>
  <c r="ES44" i="3"/>
  <c r="ET44" i="3"/>
  <c r="EU44" i="3"/>
  <c r="EV44" i="3"/>
  <c r="EW44" i="3"/>
  <c r="EX44" i="3"/>
  <c r="EY44" i="3"/>
  <c r="EZ44" i="3"/>
  <c r="FA44" i="3"/>
  <c r="FB44" i="3"/>
  <c r="FC44" i="3"/>
  <c r="FD44" i="3"/>
  <c r="FE44" i="3"/>
  <c r="FF44" i="3"/>
  <c r="FG44" i="3"/>
  <c r="FH44" i="3"/>
  <c r="FI44" i="3"/>
  <c r="EM45" i="3"/>
  <c r="EN45" i="3"/>
  <c r="EO45" i="3"/>
  <c r="EP45" i="3"/>
  <c r="EQ45" i="3"/>
  <c r="ER45" i="3"/>
  <c r="ES45" i="3"/>
  <c r="ET45" i="3"/>
  <c r="EU45" i="3"/>
  <c r="EV45" i="3"/>
  <c r="EW45" i="3"/>
  <c r="EX45" i="3"/>
  <c r="EX151" i="3" s="1"/>
  <c r="EY45" i="3"/>
  <c r="EY151" i="3" s="1"/>
  <c r="EZ45" i="3"/>
  <c r="FA45" i="3"/>
  <c r="FB45" i="3"/>
  <c r="FC45" i="3"/>
  <c r="FD45" i="3"/>
  <c r="FE45" i="3"/>
  <c r="FF45" i="3"/>
  <c r="FG45" i="3"/>
  <c r="FH45" i="3"/>
  <c r="FI45" i="3"/>
  <c r="EM46" i="3"/>
  <c r="EN46" i="3"/>
  <c r="EO46" i="3"/>
  <c r="EP46" i="3"/>
  <c r="EQ46" i="3"/>
  <c r="ER46" i="3"/>
  <c r="ES46" i="3"/>
  <c r="ET46" i="3"/>
  <c r="EU46" i="3"/>
  <c r="EV46" i="3"/>
  <c r="EW46" i="3"/>
  <c r="EX46" i="3"/>
  <c r="EY46" i="3"/>
  <c r="EZ46" i="3"/>
  <c r="FA46" i="3"/>
  <c r="FA152" i="3" s="1"/>
  <c r="FB46" i="3"/>
  <c r="FC46" i="3"/>
  <c r="FC152" i="3" s="1"/>
  <c r="FD46" i="3"/>
  <c r="FD152" i="3" s="1"/>
  <c r="FE46" i="3"/>
  <c r="FF46" i="3"/>
  <c r="FG46" i="3"/>
  <c r="FH46" i="3"/>
  <c r="FI46" i="3"/>
  <c r="EM47" i="3"/>
  <c r="EN47" i="3"/>
  <c r="EO47" i="3"/>
  <c r="EP47" i="3"/>
  <c r="EQ47" i="3"/>
  <c r="ER47" i="3"/>
  <c r="ES47" i="3"/>
  <c r="ET47" i="3"/>
  <c r="EU47" i="3"/>
  <c r="EV47" i="3"/>
  <c r="EW47" i="3"/>
  <c r="EX47" i="3"/>
  <c r="EY47" i="3"/>
  <c r="EZ47" i="3"/>
  <c r="FA47" i="3"/>
  <c r="FB47" i="3"/>
  <c r="FC47" i="3"/>
  <c r="FD47" i="3"/>
  <c r="FE47" i="3"/>
  <c r="FF47" i="3"/>
  <c r="FG47" i="3"/>
  <c r="FH47" i="3"/>
  <c r="FI47" i="3"/>
  <c r="EM48" i="3"/>
  <c r="EN48" i="3"/>
  <c r="EO48" i="3"/>
  <c r="EP48" i="3"/>
  <c r="EQ48" i="3"/>
  <c r="ER48" i="3"/>
  <c r="ES48" i="3"/>
  <c r="ET48" i="3"/>
  <c r="EU48" i="3"/>
  <c r="EV48" i="3"/>
  <c r="EW48" i="3"/>
  <c r="EX48" i="3"/>
  <c r="EY48" i="3"/>
  <c r="EZ48" i="3"/>
  <c r="FA48" i="3"/>
  <c r="FB48" i="3"/>
  <c r="FC48" i="3"/>
  <c r="FD48" i="3"/>
  <c r="FE48" i="3"/>
  <c r="FF48" i="3"/>
  <c r="FG48" i="3"/>
  <c r="FH48" i="3"/>
  <c r="FI48" i="3"/>
  <c r="EM49" i="3"/>
  <c r="EN49" i="3"/>
  <c r="EO49" i="3"/>
  <c r="EP49" i="3"/>
  <c r="EQ49" i="3"/>
  <c r="ER49" i="3"/>
  <c r="ES49" i="3"/>
  <c r="ET49" i="3"/>
  <c r="EU49" i="3"/>
  <c r="EV49" i="3"/>
  <c r="EW49" i="3"/>
  <c r="EX49" i="3"/>
  <c r="EY49" i="3"/>
  <c r="EZ49" i="3"/>
  <c r="FA49" i="3"/>
  <c r="FB49" i="3"/>
  <c r="FC49" i="3"/>
  <c r="FD49" i="3"/>
  <c r="FD155" i="3" s="1"/>
  <c r="FE49" i="3"/>
  <c r="FF49" i="3"/>
  <c r="FG49" i="3"/>
  <c r="FH49" i="3"/>
  <c r="FI49" i="3"/>
  <c r="EM50" i="3"/>
  <c r="EN50" i="3"/>
  <c r="EO50" i="3"/>
  <c r="EP50" i="3"/>
  <c r="EQ50" i="3"/>
  <c r="ER50" i="3"/>
  <c r="ES50" i="3"/>
  <c r="ET50" i="3"/>
  <c r="ET156" i="3" s="1"/>
  <c r="EU50" i="3"/>
  <c r="EV50" i="3"/>
  <c r="EW50" i="3"/>
  <c r="EX50" i="3"/>
  <c r="EY50" i="3"/>
  <c r="EZ50" i="3"/>
  <c r="FA50" i="3"/>
  <c r="FB50" i="3"/>
  <c r="FC50" i="3"/>
  <c r="FD50" i="3"/>
  <c r="FE50" i="3"/>
  <c r="FF50" i="3"/>
  <c r="FG50" i="3"/>
  <c r="FH50" i="3"/>
  <c r="FI50" i="3"/>
  <c r="EM51" i="3"/>
  <c r="EN51" i="3"/>
  <c r="EO51" i="3"/>
  <c r="EP51" i="3"/>
  <c r="EQ51" i="3"/>
  <c r="ER51" i="3"/>
  <c r="ES51" i="3"/>
  <c r="ET51" i="3"/>
  <c r="EU51" i="3"/>
  <c r="EV51" i="3"/>
  <c r="EW51" i="3"/>
  <c r="EX51" i="3"/>
  <c r="EY51" i="3"/>
  <c r="EZ51" i="3"/>
  <c r="FA51" i="3"/>
  <c r="FB51" i="3"/>
  <c r="FC51" i="3"/>
  <c r="FD51" i="3"/>
  <c r="FE51" i="3"/>
  <c r="FF51" i="3"/>
  <c r="FG51" i="3"/>
  <c r="FH51" i="3"/>
  <c r="FI51" i="3"/>
  <c r="EM52" i="3"/>
  <c r="EN52" i="3"/>
  <c r="EO52" i="3"/>
  <c r="EP52" i="3"/>
  <c r="EQ52" i="3"/>
  <c r="ER52" i="3"/>
  <c r="ER158" i="3" s="1"/>
  <c r="ES52" i="3"/>
  <c r="ET52" i="3"/>
  <c r="EU52" i="3"/>
  <c r="EV52" i="3"/>
  <c r="EW52" i="3"/>
  <c r="EX52" i="3"/>
  <c r="EY52" i="3"/>
  <c r="EZ52" i="3"/>
  <c r="FA52" i="3"/>
  <c r="FB52" i="3"/>
  <c r="FC52" i="3"/>
  <c r="FD52" i="3"/>
  <c r="FE52" i="3"/>
  <c r="FF52" i="3"/>
  <c r="FF158" i="3" s="1"/>
  <c r="FG52" i="3"/>
  <c r="FH52" i="3"/>
  <c r="FI52" i="3"/>
  <c r="EM53" i="3"/>
  <c r="EN53" i="3"/>
  <c r="EO53" i="3"/>
  <c r="EP53" i="3"/>
  <c r="EQ53" i="3"/>
  <c r="ER53" i="3"/>
  <c r="ES53" i="3"/>
  <c r="ET53" i="3"/>
  <c r="EU53" i="3"/>
  <c r="EV53" i="3"/>
  <c r="EW53" i="3"/>
  <c r="EX53" i="3"/>
  <c r="EY53" i="3"/>
  <c r="EZ53" i="3"/>
  <c r="FA53" i="3"/>
  <c r="FB53" i="3"/>
  <c r="FC53" i="3"/>
  <c r="FD53" i="3"/>
  <c r="FE53" i="3"/>
  <c r="FF53" i="3"/>
  <c r="FG53" i="3"/>
  <c r="FH53" i="3"/>
  <c r="FI53" i="3"/>
  <c r="EM54" i="3"/>
  <c r="EN54" i="3"/>
  <c r="EO54" i="3"/>
  <c r="EP54" i="3"/>
  <c r="EQ54" i="3"/>
  <c r="ER54" i="3"/>
  <c r="ES54" i="3"/>
  <c r="ET54" i="3"/>
  <c r="EU54" i="3"/>
  <c r="EV54" i="3"/>
  <c r="EW54" i="3"/>
  <c r="EX54" i="3"/>
  <c r="EY54" i="3"/>
  <c r="EZ54" i="3"/>
  <c r="FA54" i="3"/>
  <c r="FB54" i="3"/>
  <c r="FC54" i="3"/>
  <c r="FD54" i="3"/>
  <c r="FE54" i="3"/>
  <c r="FF54" i="3"/>
  <c r="FG54" i="3"/>
  <c r="FH54" i="3"/>
  <c r="FI54" i="3"/>
  <c r="EM55" i="3"/>
  <c r="EN55" i="3"/>
  <c r="EO55" i="3"/>
  <c r="EP55" i="3"/>
  <c r="EQ55" i="3"/>
  <c r="ER55" i="3"/>
  <c r="ES55" i="3"/>
  <c r="ET55" i="3"/>
  <c r="EU55" i="3"/>
  <c r="EV55" i="3"/>
  <c r="EW55" i="3"/>
  <c r="EX55" i="3"/>
  <c r="EY55" i="3"/>
  <c r="EZ55" i="3"/>
  <c r="FA55" i="3"/>
  <c r="FB55" i="3"/>
  <c r="FC55" i="3"/>
  <c r="FD55" i="3"/>
  <c r="FE55" i="3"/>
  <c r="FF55" i="3"/>
  <c r="FG55" i="3"/>
  <c r="FH55" i="3"/>
  <c r="FI55" i="3"/>
  <c r="EM56" i="3"/>
  <c r="EN56" i="3"/>
  <c r="EN162" i="3" s="1"/>
  <c r="EO56" i="3"/>
  <c r="EP56" i="3"/>
  <c r="EQ56" i="3"/>
  <c r="ER56" i="3"/>
  <c r="ES56" i="3"/>
  <c r="ET56" i="3"/>
  <c r="EU56" i="3"/>
  <c r="EV56" i="3"/>
  <c r="EV162" i="3" s="1"/>
  <c r="EW56" i="3"/>
  <c r="EX56" i="3"/>
  <c r="EY56" i="3"/>
  <c r="EZ56" i="3"/>
  <c r="FA56" i="3"/>
  <c r="FB56" i="3"/>
  <c r="FC56" i="3"/>
  <c r="FD56" i="3"/>
  <c r="FE56" i="3"/>
  <c r="FF56" i="3"/>
  <c r="FG56" i="3"/>
  <c r="FH56" i="3"/>
  <c r="FI56" i="3"/>
  <c r="EM57" i="3"/>
  <c r="EN57" i="3"/>
  <c r="EO57" i="3"/>
  <c r="EP57" i="3"/>
  <c r="EQ57" i="3"/>
  <c r="ER57" i="3"/>
  <c r="ES57" i="3"/>
  <c r="ET57" i="3"/>
  <c r="EU57" i="3"/>
  <c r="EV57" i="3"/>
  <c r="EW57" i="3"/>
  <c r="EX57" i="3"/>
  <c r="EY57" i="3"/>
  <c r="EZ57" i="3"/>
  <c r="FA57" i="3"/>
  <c r="FB57" i="3"/>
  <c r="FC57" i="3"/>
  <c r="FD57" i="3"/>
  <c r="FE57" i="3"/>
  <c r="FF57" i="3"/>
  <c r="FG57" i="3"/>
  <c r="FH57" i="3"/>
  <c r="FI57" i="3"/>
  <c r="EM58" i="3"/>
  <c r="EN58" i="3"/>
  <c r="EO58" i="3"/>
  <c r="EP58" i="3"/>
  <c r="EQ58" i="3"/>
  <c r="ER58" i="3"/>
  <c r="ES58" i="3"/>
  <c r="ET58" i="3"/>
  <c r="EU58" i="3"/>
  <c r="EV58" i="3"/>
  <c r="EW58" i="3"/>
  <c r="EX58" i="3"/>
  <c r="EY58" i="3"/>
  <c r="EZ58" i="3"/>
  <c r="FA58" i="3"/>
  <c r="FB58" i="3"/>
  <c r="FC58" i="3"/>
  <c r="FD58" i="3"/>
  <c r="FE58" i="3"/>
  <c r="FF58" i="3"/>
  <c r="FG58" i="3"/>
  <c r="FH58" i="3"/>
  <c r="FI58" i="3"/>
  <c r="EM59" i="3"/>
  <c r="EN59" i="3"/>
  <c r="EO59" i="3"/>
  <c r="EP59" i="3"/>
  <c r="EQ59" i="3"/>
  <c r="ER59" i="3"/>
  <c r="ES59" i="3"/>
  <c r="ET59" i="3"/>
  <c r="EU59" i="3"/>
  <c r="EV59" i="3"/>
  <c r="EW59" i="3"/>
  <c r="EX59" i="3"/>
  <c r="EY59" i="3"/>
  <c r="EZ59" i="3"/>
  <c r="FA59" i="3"/>
  <c r="FA165" i="3" s="1"/>
  <c r="FB59" i="3"/>
  <c r="FC59" i="3"/>
  <c r="FC165" i="3" s="1"/>
  <c r="FD59" i="3"/>
  <c r="FE59" i="3"/>
  <c r="FF59" i="3"/>
  <c r="FG59" i="3"/>
  <c r="FH59" i="3"/>
  <c r="FI59" i="3"/>
  <c r="EM60" i="3"/>
  <c r="EN60" i="3"/>
  <c r="EO60" i="3"/>
  <c r="EP60" i="3"/>
  <c r="EQ60" i="3"/>
  <c r="ER60" i="3"/>
  <c r="ES60" i="3"/>
  <c r="ET60" i="3"/>
  <c r="EU60" i="3"/>
  <c r="EV60" i="3"/>
  <c r="EW60" i="3"/>
  <c r="EX60" i="3"/>
  <c r="EY60" i="3"/>
  <c r="EZ60" i="3"/>
  <c r="FA60" i="3"/>
  <c r="FB60" i="3"/>
  <c r="FC60" i="3"/>
  <c r="FD60" i="3"/>
  <c r="FE60" i="3"/>
  <c r="FF60" i="3"/>
  <c r="FG60" i="3"/>
  <c r="FH60" i="3"/>
  <c r="FI60" i="3"/>
  <c r="EM61" i="3"/>
  <c r="EN61" i="3"/>
  <c r="EO61" i="3"/>
  <c r="EP61" i="3"/>
  <c r="EQ61" i="3"/>
  <c r="ER61" i="3"/>
  <c r="ES61" i="3"/>
  <c r="ET61" i="3"/>
  <c r="EU61" i="3"/>
  <c r="EV61" i="3"/>
  <c r="EW61" i="3"/>
  <c r="EX61" i="3"/>
  <c r="EY61" i="3"/>
  <c r="EZ61" i="3"/>
  <c r="FA61" i="3"/>
  <c r="FB61" i="3"/>
  <c r="FC61" i="3"/>
  <c r="FD61" i="3"/>
  <c r="FE61" i="3"/>
  <c r="FF61" i="3"/>
  <c r="FG61" i="3"/>
  <c r="FH61" i="3"/>
  <c r="FI61" i="3"/>
  <c r="EM62" i="3"/>
  <c r="EN62" i="3"/>
  <c r="EO62" i="3"/>
  <c r="EP62" i="3"/>
  <c r="EQ62" i="3"/>
  <c r="ER62" i="3"/>
  <c r="ES62" i="3"/>
  <c r="ET62" i="3"/>
  <c r="EU62" i="3"/>
  <c r="EV62" i="3"/>
  <c r="EW62" i="3"/>
  <c r="EX62" i="3"/>
  <c r="EY62" i="3"/>
  <c r="EZ62" i="3"/>
  <c r="FA62" i="3"/>
  <c r="FB62" i="3"/>
  <c r="FC62" i="3"/>
  <c r="FD62" i="3"/>
  <c r="FE62" i="3"/>
  <c r="FF62" i="3"/>
  <c r="FG62" i="3"/>
  <c r="FH62" i="3"/>
  <c r="FI62" i="3"/>
  <c r="EM63" i="3"/>
  <c r="EN63" i="3"/>
  <c r="EO63" i="3"/>
  <c r="EP63" i="3"/>
  <c r="EQ63" i="3"/>
  <c r="ER63" i="3"/>
  <c r="ES63" i="3"/>
  <c r="ET63" i="3"/>
  <c r="EU63" i="3"/>
  <c r="EV63" i="3"/>
  <c r="EW63" i="3"/>
  <c r="EX63" i="3"/>
  <c r="EY63" i="3"/>
  <c r="EZ63" i="3"/>
  <c r="FA63" i="3"/>
  <c r="FB63" i="3"/>
  <c r="FC63" i="3"/>
  <c r="FD63" i="3"/>
  <c r="FE63" i="3"/>
  <c r="FE169" i="3" s="1"/>
  <c r="FF63" i="3"/>
  <c r="FG63" i="3"/>
  <c r="FH63" i="3"/>
  <c r="FI63" i="3"/>
  <c r="EM64" i="3"/>
  <c r="EN64" i="3"/>
  <c r="EO64" i="3"/>
  <c r="EP64" i="3"/>
  <c r="EQ64" i="3"/>
  <c r="ER64" i="3"/>
  <c r="ES64" i="3"/>
  <c r="ET64" i="3"/>
  <c r="EU64" i="3"/>
  <c r="EV64" i="3"/>
  <c r="EW64" i="3"/>
  <c r="EX64" i="3"/>
  <c r="EY64" i="3"/>
  <c r="EZ64" i="3"/>
  <c r="FA64" i="3"/>
  <c r="FB64" i="3"/>
  <c r="FC64" i="3"/>
  <c r="FD64" i="3"/>
  <c r="FE64" i="3"/>
  <c r="FF64" i="3"/>
  <c r="FG64" i="3"/>
  <c r="FH64" i="3"/>
  <c r="FI64" i="3"/>
  <c r="EM65" i="3"/>
  <c r="EN65" i="3"/>
  <c r="EO65" i="3"/>
  <c r="EP65" i="3"/>
  <c r="EQ65" i="3"/>
  <c r="ER65" i="3"/>
  <c r="ES65" i="3"/>
  <c r="ET65" i="3"/>
  <c r="EU65" i="3"/>
  <c r="EV65" i="3"/>
  <c r="EW65" i="3"/>
  <c r="EX65" i="3"/>
  <c r="EY65" i="3"/>
  <c r="EZ65" i="3"/>
  <c r="FA65" i="3"/>
  <c r="FB65" i="3"/>
  <c r="FC65" i="3"/>
  <c r="FD65" i="3"/>
  <c r="FE65" i="3"/>
  <c r="FF65" i="3"/>
  <c r="FG65" i="3"/>
  <c r="FH65" i="3"/>
  <c r="FH171" i="3" s="1"/>
  <c r="FI65" i="3"/>
  <c r="FI171" i="3" s="1"/>
  <c r="EM66" i="3"/>
  <c r="EN66" i="3"/>
  <c r="EO66" i="3"/>
  <c r="EP66" i="3"/>
  <c r="EQ66" i="3"/>
  <c r="ER66" i="3"/>
  <c r="ES66" i="3"/>
  <c r="ET66" i="3"/>
  <c r="EU66" i="3"/>
  <c r="EV66" i="3"/>
  <c r="EW66" i="3"/>
  <c r="EW172" i="3" s="1"/>
  <c r="EX66" i="3"/>
  <c r="EY66" i="3"/>
  <c r="EZ66" i="3"/>
  <c r="FA66" i="3"/>
  <c r="FB66" i="3"/>
  <c r="FC66" i="3"/>
  <c r="FD66" i="3"/>
  <c r="FE66" i="3"/>
  <c r="FF66" i="3"/>
  <c r="FG66" i="3"/>
  <c r="FH66" i="3"/>
  <c r="FI66" i="3"/>
  <c r="EM67" i="3"/>
  <c r="EN67" i="3"/>
  <c r="EO67" i="3"/>
  <c r="EP67" i="3"/>
  <c r="EQ67" i="3"/>
  <c r="ER67" i="3"/>
  <c r="ES67" i="3"/>
  <c r="ET67" i="3"/>
  <c r="EU67" i="3"/>
  <c r="EV67" i="3"/>
  <c r="EW67" i="3"/>
  <c r="EX67" i="3"/>
  <c r="EY67" i="3"/>
  <c r="EZ67" i="3"/>
  <c r="FA67" i="3"/>
  <c r="FB67" i="3"/>
  <c r="FC67" i="3"/>
  <c r="FD67" i="3"/>
  <c r="FE67" i="3"/>
  <c r="FF67" i="3"/>
  <c r="FG67" i="3"/>
  <c r="FH67" i="3"/>
  <c r="FI67" i="3"/>
  <c r="EM68" i="3"/>
  <c r="EN68" i="3"/>
  <c r="EO68" i="3"/>
  <c r="EP68" i="3"/>
  <c r="EQ68" i="3"/>
  <c r="ER68" i="3"/>
  <c r="ES68" i="3"/>
  <c r="ET68" i="3"/>
  <c r="EU68" i="3"/>
  <c r="EV68" i="3"/>
  <c r="EW68" i="3"/>
  <c r="EX68" i="3"/>
  <c r="EY68" i="3"/>
  <c r="EZ68" i="3"/>
  <c r="FA68" i="3"/>
  <c r="FB68" i="3"/>
  <c r="FC68" i="3"/>
  <c r="FD68" i="3"/>
  <c r="FE68" i="3"/>
  <c r="FF68" i="3"/>
  <c r="FG68" i="3"/>
  <c r="FH68" i="3"/>
  <c r="FI68" i="3"/>
  <c r="EM69" i="3"/>
  <c r="EN69" i="3"/>
  <c r="EO69" i="3"/>
  <c r="EP69" i="3"/>
  <c r="EQ69" i="3"/>
  <c r="ER69" i="3"/>
  <c r="ES69" i="3"/>
  <c r="ET69" i="3"/>
  <c r="EU69" i="3"/>
  <c r="EV69" i="3"/>
  <c r="EW69" i="3"/>
  <c r="EX69" i="3"/>
  <c r="EY69" i="3"/>
  <c r="EZ69" i="3"/>
  <c r="FA69" i="3"/>
  <c r="FB69" i="3"/>
  <c r="FC69" i="3"/>
  <c r="FD69" i="3"/>
  <c r="FE69" i="3"/>
  <c r="FF69" i="3"/>
  <c r="FG69" i="3"/>
  <c r="FH69" i="3"/>
  <c r="FI69" i="3"/>
  <c r="EM70" i="3"/>
  <c r="EN70" i="3"/>
  <c r="EO70" i="3"/>
  <c r="EP70" i="3"/>
  <c r="EQ70" i="3"/>
  <c r="ER70" i="3"/>
  <c r="ES70" i="3"/>
  <c r="ET70" i="3"/>
  <c r="EU70" i="3"/>
  <c r="EV70" i="3"/>
  <c r="EW70" i="3"/>
  <c r="EX70" i="3"/>
  <c r="EY70" i="3"/>
  <c r="EZ70" i="3"/>
  <c r="FA70" i="3"/>
  <c r="FA176" i="3" s="1"/>
  <c r="FB70" i="3"/>
  <c r="FC70" i="3"/>
  <c r="FC176" i="3" s="1"/>
  <c r="FD70" i="3"/>
  <c r="FE70" i="3"/>
  <c r="FF70" i="3"/>
  <c r="FG70" i="3"/>
  <c r="FH70" i="3"/>
  <c r="FI70" i="3"/>
  <c r="EM71" i="3"/>
  <c r="EN71" i="3"/>
  <c r="EO71" i="3"/>
  <c r="EP71" i="3"/>
  <c r="EQ71" i="3"/>
  <c r="ER71" i="3"/>
  <c r="ES71" i="3"/>
  <c r="ET71" i="3"/>
  <c r="EU71" i="3"/>
  <c r="EV71" i="3"/>
  <c r="EW71" i="3"/>
  <c r="EX71" i="3"/>
  <c r="EY71" i="3"/>
  <c r="EZ71" i="3"/>
  <c r="FA71" i="3"/>
  <c r="FB71" i="3"/>
  <c r="FC71" i="3"/>
  <c r="FD71" i="3"/>
  <c r="FE71" i="3"/>
  <c r="FF71" i="3"/>
  <c r="FG71" i="3"/>
  <c r="FH71" i="3"/>
  <c r="FI71" i="3"/>
  <c r="EM72" i="3"/>
  <c r="EN72" i="3"/>
  <c r="EO72" i="3"/>
  <c r="EP72" i="3"/>
  <c r="EQ72" i="3"/>
  <c r="ER72" i="3"/>
  <c r="ES72" i="3"/>
  <c r="ET72" i="3"/>
  <c r="EU72" i="3"/>
  <c r="EV72" i="3"/>
  <c r="EW72" i="3"/>
  <c r="EX72" i="3"/>
  <c r="EY72" i="3"/>
  <c r="EZ72" i="3"/>
  <c r="FA72" i="3"/>
  <c r="FB72" i="3"/>
  <c r="FC72" i="3"/>
  <c r="FD72" i="3"/>
  <c r="FE72" i="3"/>
  <c r="FF72" i="3"/>
  <c r="FG72" i="3"/>
  <c r="FH72" i="3"/>
  <c r="FI72" i="3"/>
  <c r="EM73" i="3"/>
  <c r="EN73" i="3"/>
  <c r="EO73" i="3"/>
  <c r="EP73" i="3"/>
  <c r="EQ73" i="3"/>
  <c r="ER73" i="3"/>
  <c r="ES73" i="3"/>
  <c r="ET73" i="3"/>
  <c r="EU73" i="3"/>
  <c r="EV73" i="3"/>
  <c r="EW73" i="3"/>
  <c r="EX73" i="3"/>
  <c r="EY73" i="3"/>
  <c r="EZ73" i="3"/>
  <c r="FA73" i="3"/>
  <c r="FB73" i="3"/>
  <c r="FB179" i="3" s="1"/>
  <c r="FC73" i="3"/>
  <c r="FD73" i="3"/>
  <c r="FE73" i="3"/>
  <c r="FF73" i="3"/>
  <c r="FG73" i="3"/>
  <c r="FH73" i="3"/>
  <c r="FI73" i="3"/>
  <c r="EM74" i="3"/>
  <c r="EN74" i="3"/>
  <c r="EO74" i="3"/>
  <c r="EP74" i="3"/>
  <c r="EQ74" i="3"/>
  <c r="ER74" i="3"/>
  <c r="ES74" i="3"/>
  <c r="ET74" i="3"/>
  <c r="EU74" i="3"/>
  <c r="EV74" i="3"/>
  <c r="EW74" i="3"/>
  <c r="EX74" i="3"/>
  <c r="EY74" i="3"/>
  <c r="EZ74" i="3"/>
  <c r="FA74" i="3"/>
  <c r="FB74" i="3"/>
  <c r="FC74" i="3"/>
  <c r="FD74" i="3"/>
  <c r="FE74" i="3"/>
  <c r="FF74" i="3"/>
  <c r="FG74" i="3"/>
  <c r="FH74" i="3"/>
  <c r="FI74" i="3"/>
  <c r="EM75" i="3"/>
  <c r="EN75" i="3"/>
  <c r="EO75" i="3"/>
  <c r="EP75" i="3"/>
  <c r="EQ75" i="3"/>
  <c r="ER75" i="3"/>
  <c r="ES75" i="3"/>
  <c r="ET75" i="3"/>
  <c r="EU75" i="3"/>
  <c r="EV75" i="3"/>
  <c r="EW75" i="3"/>
  <c r="EX75" i="3"/>
  <c r="EY75" i="3"/>
  <c r="EZ75" i="3"/>
  <c r="FA75" i="3"/>
  <c r="FB75" i="3"/>
  <c r="FC75" i="3"/>
  <c r="FD75" i="3"/>
  <c r="FE75" i="3"/>
  <c r="FF75" i="3"/>
  <c r="FG75" i="3"/>
  <c r="FH75" i="3"/>
  <c r="FI75" i="3"/>
  <c r="EM76" i="3"/>
  <c r="EN76" i="3"/>
  <c r="EO76" i="3"/>
  <c r="EP76" i="3"/>
  <c r="EQ76" i="3"/>
  <c r="ER76" i="3"/>
  <c r="ES76" i="3"/>
  <c r="ET76" i="3"/>
  <c r="EU76" i="3"/>
  <c r="EV76" i="3"/>
  <c r="EW76" i="3"/>
  <c r="EX76" i="3"/>
  <c r="EY76" i="3"/>
  <c r="EZ76" i="3"/>
  <c r="FA76" i="3"/>
  <c r="FB76" i="3"/>
  <c r="FC76" i="3"/>
  <c r="FD76" i="3"/>
  <c r="FE76" i="3"/>
  <c r="FF76" i="3"/>
  <c r="FG76" i="3"/>
  <c r="FH76" i="3"/>
  <c r="FI76" i="3"/>
  <c r="EM77" i="3"/>
  <c r="EN77" i="3"/>
  <c r="EO77" i="3"/>
  <c r="EP77" i="3"/>
  <c r="EQ77" i="3"/>
  <c r="ER77" i="3"/>
  <c r="ES77" i="3"/>
  <c r="ET77" i="3"/>
  <c r="EU77" i="3"/>
  <c r="EV77" i="3"/>
  <c r="EW77" i="3"/>
  <c r="EX77" i="3"/>
  <c r="EY77" i="3"/>
  <c r="EY183" i="3" s="1"/>
  <c r="EZ77" i="3"/>
  <c r="FA77" i="3"/>
  <c r="FB77" i="3"/>
  <c r="FC77" i="3"/>
  <c r="FD77" i="3"/>
  <c r="FE77" i="3"/>
  <c r="FF77" i="3"/>
  <c r="FG77" i="3"/>
  <c r="FH77" i="3"/>
  <c r="FI77" i="3"/>
  <c r="EM78" i="3"/>
  <c r="EN78" i="3"/>
  <c r="EN184" i="3" s="1"/>
  <c r="EO78" i="3"/>
  <c r="EP78" i="3"/>
  <c r="EQ78" i="3"/>
  <c r="ER78" i="3"/>
  <c r="ES78" i="3"/>
  <c r="ET78" i="3"/>
  <c r="EU78" i="3"/>
  <c r="EV78" i="3"/>
  <c r="EW78" i="3"/>
  <c r="EX78" i="3"/>
  <c r="EY78" i="3"/>
  <c r="EZ78" i="3"/>
  <c r="FA78" i="3"/>
  <c r="FB78" i="3"/>
  <c r="FC78" i="3"/>
  <c r="FD78" i="3"/>
  <c r="FE78" i="3"/>
  <c r="FF78" i="3"/>
  <c r="FG78" i="3"/>
  <c r="FH78" i="3"/>
  <c r="FI78" i="3"/>
  <c r="EM79" i="3"/>
  <c r="EN79" i="3"/>
  <c r="EO79" i="3"/>
  <c r="EP79" i="3"/>
  <c r="EQ79" i="3"/>
  <c r="ER79" i="3"/>
  <c r="ES79" i="3"/>
  <c r="ET79" i="3"/>
  <c r="EU79" i="3"/>
  <c r="EV79" i="3"/>
  <c r="EW79" i="3"/>
  <c r="EX79" i="3"/>
  <c r="EY79" i="3"/>
  <c r="EZ79" i="3"/>
  <c r="FA79" i="3"/>
  <c r="FB79" i="3"/>
  <c r="FC79" i="3"/>
  <c r="FD79" i="3"/>
  <c r="FE79" i="3"/>
  <c r="FF79" i="3"/>
  <c r="FG79" i="3"/>
  <c r="FH79" i="3"/>
  <c r="FI79" i="3"/>
  <c r="EM80" i="3"/>
  <c r="EN80" i="3"/>
  <c r="EO80" i="3"/>
  <c r="EP80" i="3"/>
  <c r="EQ80" i="3"/>
  <c r="ER80" i="3"/>
  <c r="ES80" i="3"/>
  <c r="ET80" i="3"/>
  <c r="EU80" i="3"/>
  <c r="EV80" i="3"/>
  <c r="EW80" i="3"/>
  <c r="EX80" i="3"/>
  <c r="EY80" i="3"/>
  <c r="EZ80" i="3"/>
  <c r="FA80" i="3"/>
  <c r="FB80" i="3"/>
  <c r="FC80" i="3"/>
  <c r="FD80" i="3"/>
  <c r="FE80" i="3"/>
  <c r="FF80" i="3"/>
  <c r="FG80" i="3"/>
  <c r="FH80" i="3"/>
  <c r="FI80" i="3"/>
  <c r="EM81" i="3"/>
  <c r="EN81" i="3"/>
  <c r="EO81" i="3"/>
  <c r="EP81" i="3"/>
  <c r="EQ81" i="3"/>
  <c r="ER81" i="3"/>
  <c r="ES81" i="3"/>
  <c r="ET81" i="3"/>
  <c r="EU81" i="3"/>
  <c r="EV81" i="3"/>
  <c r="EW81" i="3"/>
  <c r="EW187" i="3" s="1"/>
  <c r="EX81" i="3"/>
  <c r="EY81" i="3"/>
  <c r="EZ81" i="3"/>
  <c r="FA81" i="3"/>
  <c r="FB81" i="3"/>
  <c r="FC81" i="3"/>
  <c r="FD81" i="3"/>
  <c r="FE81" i="3"/>
  <c r="FF81" i="3"/>
  <c r="FG81" i="3"/>
  <c r="FH81" i="3"/>
  <c r="FI81" i="3"/>
  <c r="EM82" i="3"/>
  <c r="EN82" i="3"/>
  <c r="EO82" i="3"/>
  <c r="EP82" i="3"/>
  <c r="EQ82" i="3"/>
  <c r="ER82" i="3"/>
  <c r="ES82" i="3"/>
  <c r="ET82" i="3"/>
  <c r="EU82" i="3"/>
  <c r="EV82" i="3"/>
  <c r="EW82" i="3"/>
  <c r="EX82" i="3"/>
  <c r="EY82" i="3"/>
  <c r="EZ82" i="3"/>
  <c r="FA82" i="3"/>
  <c r="FB82" i="3"/>
  <c r="FC82" i="3"/>
  <c r="FD82" i="3"/>
  <c r="FE82" i="3"/>
  <c r="FF82" i="3"/>
  <c r="FG82" i="3"/>
  <c r="FH82" i="3"/>
  <c r="FI82" i="3"/>
  <c r="EM83" i="3"/>
  <c r="EN83" i="3"/>
  <c r="EO83" i="3"/>
  <c r="EP83" i="3"/>
  <c r="EQ83" i="3"/>
  <c r="ER83" i="3"/>
  <c r="ES83" i="3"/>
  <c r="ET83" i="3"/>
  <c r="EU83" i="3"/>
  <c r="EV83" i="3"/>
  <c r="EW83" i="3"/>
  <c r="EX83" i="3"/>
  <c r="EY83" i="3"/>
  <c r="EZ83" i="3"/>
  <c r="FA83" i="3"/>
  <c r="FB83" i="3"/>
  <c r="FC83" i="3"/>
  <c r="FD83" i="3"/>
  <c r="FE83" i="3"/>
  <c r="FF83" i="3"/>
  <c r="FG83" i="3"/>
  <c r="FH83" i="3"/>
  <c r="FI83" i="3"/>
  <c r="EM84" i="3"/>
  <c r="EN84" i="3"/>
  <c r="EO84" i="3"/>
  <c r="EP84" i="3"/>
  <c r="EQ84" i="3"/>
  <c r="ER84" i="3"/>
  <c r="ES84" i="3"/>
  <c r="ET84" i="3"/>
  <c r="ET190" i="3" s="1"/>
  <c r="EU84" i="3"/>
  <c r="EV84" i="3"/>
  <c r="EW84" i="3"/>
  <c r="EX84" i="3"/>
  <c r="EY84" i="3"/>
  <c r="EZ84" i="3"/>
  <c r="FA84" i="3"/>
  <c r="FB84" i="3"/>
  <c r="FC84" i="3"/>
  <c r="FD84" i="3"/>
  <c r="FE84" i="3"/>
  <c r="FF84" i="3"/>
  <c r="FG84" i="3"/>
  <c r="FH84" i="3"/>
  <c r="FI84" i="3"/>
  <c r="EM85" i="3"/>
  <c r="EN85" i="3"/>
  <c r="EO85" i="3"/>
  <c r="EP85" i="3"/>
  <c r="EQ85" i="3"/>
  <c r="ER85" i="3"/>
  <c r="ES85" i="3"/>
  <c r="ET85" i="3"/>
  <c r="EU85" i="3"/>
  <c r="EV85" i="3"/>
  <c r="EW85" i="3"/>
  <c r="EX85" i="3"/>
  <c r="EY85" i="3"/>
  <c r="EZ85" i="3"/>
  <c r="FA85" i="3"/>
  <c r="FB85" i="3"/>
  <c r="FC85" i="3"/>
  <c r="FD85" i="3"/>
  <c r="FE85" i="3"/>
  <c r="FF85" i="3"/>
  <c r="FG85" i="3"/>
  <c r="FH85" i="3"/>
  <c r="FI85" i="3"/>
  <c r="EM86" i="3"/>
  <c r="EN86" i="3"/>
  <c r="EO86" i="3"/>
  <c r="EP86" i="3"/>
  <c r="EQ86" i="3"/>
  <c r="ER86" i="3"/>
  <c r="ES86" i="3"/>
  <c r="ET86" i="3"/>
  <c r="EU86" i="3"/>
  <c r="EV86" i="3"/>
  <c r="EW86" i="3"/>
  <c r="EX86" i="3"/>
  <c r="EY86" i="3"/>
  <c r="EZ86" i="3"/>
  <c r="FA86" i="3"/>
  <c r="FB86" i="3"/>
  <c r="FC86" i="3"/>
  <c r="FD86" i="3"/>
  <c r="FE86" i="3"/>
  <c r="FF86" i="3"/>
  <c r="FG86" i="3"/>
  <c r="FH86" i="3"/>
  <c r="FI86" i="3"/>
  <c r="EM87" i="3"/>
  <c r="EN87" i="3"/>
  <c r="EO87" i="3"/>
  <c r="EP87" i="3"/>
  <c r="EQ87" i="3"/>
  <c r="ER87" i="3"/>
  <c r="ES87" i="3"/>
  <c r="ET87" i="3"/>
  <c r="EU87" i="3"/>
  <c r="EV87" i="3"/>
  <c r="EW87" i="3"/>
  <c r="EX87" i="3"/>
  <c r="EY87" i="3"/>
  <c r="EZ87" i="3"/>
  <c r="FA87" i="3"/>
  <c r="FB87" i="3"/>
  <c r="FC87" i="3"/>
  <c r="FD87" i="3"/>
  <c r="FE87" i="3"/>
  <c r="FF87" i="3"/>
  <c r="FG87" i="3"/>
  <c r="FH87" i="3"/>
  <c r="FH193" i="3" s="1"/>
  <c r="FI87" i="3"/>
  <c r="EM88" i="3"/>
  <c r="EN88" i="3"/>
  <c r="EO88" i="3"/>
  <c r="EP88" i="3"/>
  <c r="EQ88" i="3"/>
  <c r="ER88" i="3"/>
  <c r="ES88" i="3"/>
  <c r="ET88" i="3"/>
  <c r="EU88" i="3"/>
  <c r="EV88" i="3"/>
  <c r="EW88" i="3"/>
  <c r="EX88" i="3"/>
  <c r="EY88" i="3"/>
  <c r="EZ88" i="3"/>
  <c r="FA88" i="3"/>
  <c r="FB88" i="3"/>
  <c r="FC88" i="3"/>
  <c r="FD88" i="3"/>
  <c r="FE88" i="3"/>
  <c r="FF88" i="3"/>
  <c r="FG88" i="3"/>
  <c r="FH88" i="3"/>
  <c r="FI88" i="3"/>
  <c r="EM89" i="3"/>
  <c r="EN89" i="3"/>
  <c r="EO89" i="3"/>
  <c r="EP89" i="3"/>
  <c r="EQ89" i="3"/>
  <c r="ER89" i="3"/>
  <c r="ES89" i="3"/>
  <c r="ET89" i="3"/>
  <c r="EU89" i="3"/>
  <c r="EV89" i="3"/>
  <c r="EW89" i="3"/>
  <c r="EX89" i="3"/>
  <c r="EY89" i="3"/>
  <c r="EZ89" i="3"/>
  <c r="FA89" i="3"/>
  <c r="FB89" i="3"/>
  <c r="FC89" i="3"/>
  <c r="FD89" i="3"/>
  <c r="FE89" i="3"/>
  <c r="FF89" i="3"/>
  <c r="FG89" i="3"/>
  <c r="FH89" i="3"/>
  <c r="FI89" i="3"/>
  <c r="EM90" i="3"/>
  <c r="EN90" i="3"/>
  <c r="EO90" i="3"/>
  <c r="EP90" i="3"/>
  <c r="EQ90" i="3"/>
  <c r="ER90" i="3"/>
  <c r="ES90" i="3"/>
  <c r="ET90" i="3"/>
  <c r="EU90" i="3"/>
  <c r="EV90" i="3"/>
  <c r="EW90" i="3"/>
  <c r="EX90" i="3"/>
  <c r="EY90" i="3"/>
  <c r="EZ90" i="3"/>
  <c r="FA90" i="3"/>
  <c r="FB90" i="3"/>
  <c r="FC90" i="3"/>
  <c r="FD90" i="3"/>
  <c r="FE90" i="3"/>
  <c r="FF90" i="3"/>
  <c r="FG90" i="3"/>
  <c r="FH90" i="3"/>
  <c r="FI90" i="3"/>
  <c r="EM91" i="3"/>
  <c r="EN91" i="3"/>
  <c r="EO91" i="3"/>
  <c r="EP91" i="3"/>
  <c r="EQ91" i="3"/>
  <c r="ER91" i="3"/>
  <c r="ES91" i="3"/>
  <c r="ET91" i="3"/>
  <c r="EU91" i="3"/>
  <c r="EV91" i="3"/>
  <c r="EW91" i="3"/>
  <c r="EX91" i="3"/>
  <c r="EY91" i="3"/>
  <c r="EZ91" i="3"/>
  <c r="FA91" i="3"/>
  <c r="FB91" i="3"/>
  <c r="FC91" i="3"/>
  <c r="FD91" i="3"/>
  <c r="FE91" i="3"/>
  <c r="FF91" i="3"/>
  <c r="FG91" i="3"/>
  <c r="FH91" i="3"/>
  <c r="FI91" i="3"/>
  <c r="EM92" i="3"/>
  <c r="EN92" i="3"/>
  <c r="EO92" i="3"/>
  <c r="EP92" i="3"/>
  <c r="EQ92" i="3"/>
  <c r="ER92" i="3"/>
  <c r="ES92" i="3"/>
  <c r="ET92" i="3"/>
  <c r="EU92" i="3"/>
  <c r="EV92" i="3"/>
  <c r="EW92" i="3"/>
  <c r="EX92" i="3"/>
  <c r="EY92" i="3"/>
  <c r="EZ92" i="3"/>
  <c r="FA92" i="3"/>
  <c r="FB92" i="3"/>
  <c r="FC92" i="3"/>
  <c r="FD92" i="3"/>
  <c r="FE92" i="3"/>
  <c r="FF92" i="3"/>
  <c r="FG92" i="3"/>
  <c r="FH92" i="3"/>
  <c r="FI92" i="3"/>
  <c r="EM93" i="3"/>
  <c r="EN93" i="3"/>
  <c r="EO93" i="3"/>
  <c r="EP93" i="3"/>
  <c r="EQ93" i="3"/>
  <c r="ER93" i="3"/>
  <c r="ES93" i="3"/>
  <c r="ET93" i="3"/>
  <c r="EU93" i="3"/>
  <c r="EV93" i="3"/>
  <c r="EW93" i="3"/>
  <c r="EX93" i="3"/>
  <c r="EY93" i="3"/>
  <c r="EZ93" i="3"/>
  <c r="FA93" i="3"/>
  <c r="FB93" i="3"/>
  <c r="FC93" i="3"/>
  <c r="FC199" i="3" s="1"/>
  <c r="FD93" i="3"/>
  <c r="FE93" i="3"/>
  <c r="FF93" i="3"/>
  <c r="FG93" i="3"/>
  <c r="FH93" i="3"/>
  <c r="FI93" i="3"/>
  <c r="EM94" i="3"/>
  <c r="EN94" i="3"/>
  <c r="EO94" i="3"/>
  <c r="EP94" i="3"/>
  <c r="EQ94" i="3"/>
  <c r="ER94" i="3"/>
  <c r="ES94" i="3"/>
  <c r="ET94" i="3"/>
  <c r="EU94" i="3"/>
  <c r="EV94" i="3"/>
  <c r="EW94" i="3"/>
  <c r="EX94" i="3"/>
  <c r="EY94" i="3"/>
  <c r="EZ94" i="3"/>
  <c r="FA94" i="3"/>
  <c r="FB94" i="3"/>
  <c r="FC94" i="3"/>
  <c r="FD94" i="3"/>
  <c r="FE94" i="3"/>
  <c r="FF94" i="3"/>
  <c r="FG94" i="3"/>
  <c r="FH94" i="3"/>
  <c r="FI94" i="3"/>
  <c r="EM95" i="3"/>
  <c r="EN95" i="3"/>
  <c r="EN201" i="3" s="1"/>
  <c r="EO95" i="3"/>
  <c r="EP95" i="3"/>
  <c r="EQ95" i="3"/>
  <c r="ER95" i="3"/>
  <c r="ES95" i="3"/>
  <c r="ET95" i="3"/>
  <c r="EU95" i="3"/>
  <c r="EV95" i="3"/>
  <c r="EW95" i="3"/>
  <c r="EX95" i="3"/>
  <c r="EY95" i="3"/>
  <c r="EZ95" i="3"/>
  <c r="FA95" i="3"/>
  <c r="FB95" i="3"/>
  <c r="FC95" i="3"/>
  <c r="FD95" i="3"/>
  <c r="FE95" i="3"/>
  <c r="FF95" i="3"/>
  <c r="FG95" i="3"/>
  <c r="FH95" i="3"/>
  <c r="FI95" i="3"/>
  <c r="EM96" i="3"/>
  <c r="EN96" i="3"/>
  <c r="EO96" i="3"/>
  <c r="EP96" i="3"/>
  <c r="EQ96" i="3"/>
  <c r="ER96" i="3"/>
  <c r="ES96" i="3"/>
  <c r="ET96" i="3"/>
  <c r="EU96" i="3"/>
  <c r="EV96" i="3"/>
  <c r="EW96" i="3"/>
  <c r="EX96" i="3"/>
  <c r="EY96" i="3"/>
  <c r="EZ96" i="3"/>
  <c r="FA96" i="3"/>
  <c r="FB96" i="3"/>
  <c r="FC96" i="3"/>
  <c r="FD96" i="3"/>
  <c r="FE96" i="3"/>
  <c r="FF96" i="3"/>
  <c r="FG96" i="3"/>
  <c r="FH96" i="3"/>
  <c r="FI96" i="3"/>
  <c r="EM97" i="3"/>
  <c r="EN97" i="3"/>
  <c r="EO97" i="3"/>
  <c r="EP97" i="3"/>
  <c r="EQ97" i="3"/>
  <c r="ER97" i="3"/>
  <c r="ES97" i="3"/>
  <c r="ET97" i="3"/>
  <c r="EU97" i="3"/>
  <c r="EV97" i="3"/>
  <c r="EW97" i="3"/>
  <c r="EX97" i="3"/>
  <c r="EY97" i="3"/>
  <c r="EZ97" i="3"/>
  <c r="FA97" i="3"/>
  <c r="FB97" i="3"/>
  <c r="FC97" i="3"/>
  <c r="FD97" i="3"/>
  <c r="FE97" i="3"/>
  <c r="FF97" i="3"/>
  <c r="FG97" i="3"/>
  <c r="FH97" i="3"/>
  <c r="FI97" i="3"/>
  <c r="EM98" i="3"/>
  <c r="EN98" i="3"/>
  <c r="EO98" i="3"/>
  <c r="EP98" i="3"/>
  <c r="EQ98" i="3"/>
  <c r="ER98" i="3"/>
  <c r="ES98" i="3"/>
  <c r="ET98" i="3"/>
  <c r="EU98" i="3"/>
  <c r="EV98" i="3"/>
  <c r="EW98" i="3"/>
  <c r="EX98" i="3"/>
  <c r="EY98" i="3"/>
  <c r="EZ98" i="3"/>
  <c r="FA98" i="3"/>
  <c r="FB98" i="3"/>
  <c r="FC98" i="3"/>
  <c r="FD98" i="3"/>
  <c r="FE98" i="3"/>
  <c r="FF98" i="3"/>
  <c r="FG98" i="3"/>
  <c r="FH98" i="3"/>
  <c r="FI98" i="3"/>
  <c r="EM99" i="3"/>
  <c r="EN99" i="3"/>
  <c r="EO99" i="3"/>
  <c r="EP99" i="3"/>
  <c r="EQ99" i="3"/>
  <c r="ER99" i="3"/>
  <c r="ES99" i="3"/>
  <c r="ET99" i="3"/>
  <c r="EU99" i="3"/>
  <c r="EV99" i="3"/>
  <c r="EW99" i="3"/>
  <c r="EX99" i="3"/>
  <c r="EY99" i="3"/>
  <c r="EZ99" i="3"/>
  <c r="FA99" i="3"/>
  <c r="FB99" i="3"/>
  <c r="FC99" i="3"/>
  <c r="FD99" i="3"/>
  <c r="FE99" i="3"/>
  <c r="FF99" i="3"/>
  <c r="FG99" i="3"/>
  <c r="FH99" i="3"/>
  <c r="FI99" i="3"/>
  <c r="EM100" i="3"/>
  <c r="EN100" i="3"/>
  <c r="EO100" i="3"/>
  <c r="EP100" i="3"/>
  <c r="EQ100" i="3"/>
  <c r="ER100" i="3"/>
  <c r="ES100" i="3"/>
  <c r="ET100" i="3"/>
  <c r="EU100" i="3"/>
  <c r="EV100" i="3"/>
  <c r="EW100" i="3"/>
  <c r="EX100" i="3"/>
  <c r="EY100" i="3"/>
  <c r="EZ100" i="3"/>
  <c r="FA100" i="3"/>
  <c r="FB100" i="3"/>
  <c r="FB206" i="3" s="1"/>
  <c r="FC100" i="3"/>
  <c r="FD100" i="3"/>
  <c r="FE100" i="3"/>
  <c r="FF100" i="3"/>
  <c r="FG100" i="3"/>
  <c r="FH100" i="3"/>
  <c r="FI100" i="3"/>
  <c r="FI206" i="3" s="1"/>
  <c r="EM101" i="3"/>
  <c r="EN101" i="3"/>
  <c r="EO101" i="3"/>
  <c r="EP101" i="3"/>
  <c r="EQ101" i="3"/>
  <c r="ER101" i="3"/>
  <c r="ES101" i="3"/>
  <c r="ET101" i="3"/>
  <c r="EU101" i="3"/>
  <c r="EV101" i="3"/>
  <c r="EW101" i="3"/>
  <c r="EX101" i="3"/>
  <c r="EY101" i="3"/>
  <c r="EZ101" i="3"/>
  <c r="FA101" i="3"/>
  <c r="FB101" i="3"/>
  <c r="FC101" i="3"/>
  <c r="FD101" i="3"/>
  <c r="FE101" i="3"/>
  <c r="FF101" i="3"/>
  <c r="FG101" i="3"/>
  <c r="FH101" i="3"/>
  <c r="FI101" i="3"/>
  <c r="EM102" i="3"/>
  <c r="EN102" i="3"/>
  <c r="EO102" i="3"/>
  <c r="EP102" i="3"/>
  <c r="EQ102" i="3"/>
  <c r="ER102" i="3"/>
  <c r="ES102" i="3"/>
  <c r="ET102" i="3"/>
  <c r="EU102" i="3"/>
  <c r="EV102" i="3"/>
  <c r="EW102" i="3"/>
  <c r="EX102" i="3"/>
  <c r="EY102" i="3"/>
  <c r="EZ102" i="3"/>
  <c r="FA102" i="3"/>
  <c r="FB102" i="3"/>
  <c r="FC102" i="3"/>
  <c r="FD102" i="3"/>
  <c r="FE102" i="3"/>
  <c r="FF102" i="3"/>
  <c r="FG102" i="3"/>
  <c r="FH102" i="3"/>
  <c r="FI102" i="3"/>
  <c r="EM103" i="3"/>
  <c r="EN103" i="3"/>
  <c r="EO103" i="3"/>
  <c r="EP103" i="3"/>
  <c r="EQ103" i="3"/>
  <c r="ER103" i="3"/>
  <c r="ES103" i="3"/>
  <c r="ET103" i="3"/>
  <c r="EU103" i="3"/>
  <c r="EV103" i="3"/>
  <c r="EW103" i="3"/>
  <c r="EX103" i="3"/>
  <c r="EY103" i="3"/>
  <c r="EZ103" i="3"/>
  <c r="FA103" i="3"/>
  <c r="FB103" i="3"/>
  <c r="FC103" i="3"/>
  <c r="FD103" i="3"/>
  <c r="FE103" i="3"/>
  <c r="FF103" i="3"/>
  <c r="FG103" i="3"/>
  <c r="FH103" i="3"/>
  <c r="FI103" i="3"/>
  <c r="EM104" i="3"/>
  <c r="EN104" i="3"/>
  <c r="EO104" i="3"/>
  <c r="EP104" i="3"/>
  <c r="EQ104" i="3"/>
  <c r="ER104" i="3"/>
  <c r="ES104" i="3"/>
  <c r="ET104" i="3"/>
  <c r="EU104" i="3"/>
  <c r="EV104" i="3"/>
  <c r="EW104" i="3"/>
  <c r="EX104" i="3"/>
  <c r="EY104" i="3"/>
  <c r="EZ104" i="3"/>
  <c r="FA104" i="3"/>
  <c r="FB104" i="3"/>
  <c r="FC104" i="3"/>
  <c r="FD104" i="3"/>
  <c r="FE104" i="3"/>
  <c r="FF104" i="3"/>
  <c r="FG104" i="3"/>
  <c r="FH104" i="3"/>
  <c r="FI104" i="3"/>
  <c r="EM105" i="3"/>
  <c r="EN105" i="3"/>
  <c r="EO105" i="3"/>
  <c r="EP105" i="3"/>
  <c r="EQ105" i="3"/>
  <c r="ER105" i="3"/>
  <c r="ES105" i="3"/>
  <c r="ET105" i="3"/>
  <c r="EU105" i="3"/>
  <c r="EV105" i="3"/>
  <c r="EW105" i="3"/>
  <c r="EX105" i="3"/>
  <c r="EY105" i="3"/>
  <c r="EZ105" i="3"/>
  <c r="FA105" i="3"/>
  <c r="FB105" i="3"/>
  <c r="FC105" i="3"/>
  <c r="FD105" i="3"/>
  <c r="FE105" i="3"/>
  <c r="FF105" i="3"/>
  <c r="FG105" i="3"/>
  <c r="FH105" i="3"/>
  <c r="FI105" i="3"/>
  <c r="EM106" i="3"/>
  <c r="EN106" i="3"/>
  <c r="EO106" i="3"/>
  <c r="EP106" i="3"/>
  <c r="EQ106" i="3"/>
  <c r="ER106" i="3"/>
  <c r="ES106" i="3"/>
  <c r="ET106" i="3"/>
  <c r="EU106" i="3"/>
  <c r="EV106" i="3"/>
  <c r="EW106" i="3"/>
  <c r="EX106" i="3"/>
  <c r="EY106" i="3"/>
  <c r="EZ106" i="3"/>
  <c r="FA106" i="3"/>
  <c r="FB106" i="3"/>
  <c r="FC106" i="3"/>
  <c r="FD106" i="3"/>
  <c r="FD212" i="3" s="1"/>
  <c r="FE106" i="3"/>
  <c r="FF106" i="3"/>
  <c r="FG106" i="3"/>
  <c r="FH106" i="3"/>
  <c r="FI106" i="3"/>
  <c r="EM107" i="3"/>
  <c r="EN107" i="3"/>
  <c r="EO107" i="3"/>
  <c r="EP107" i="3"/>
  <c r="EQ107" i="3"/>
  <c r="ER107" i="3"/>
  <c r="ES107" i="3"/>
  <c r="ET107" i="3"/>
  <c r="EU107" i="3"/>
  <c r="EV107" i="3"/>
  <c r="EW107" i="3"/>
  <c r="EX107" i="3"/>
  <c r="EY107" i="3"/>
  <c r="EZ107" i="3"/>
  <c r="FA107" i="3"/>
  <c r="FB107" i="3"/>
  <c r="FC107" i="3"/>
  <c r="FD107" i="3"/>
  <c r="FE107" i="3"/>
  <c r="FF107" i="3"/>
  <c r="FG107" i="3"/>
  <c r="FH107" i="3"/>
  <c r="FI107" i="3"/>
  <c r="EM108" i="3"/>
  <c r="EN108" i="3"/>
  <c r="EO108" i="3"/>
  <c r="EP108" i="3"/>
  <c r="EQ108" i="3"/>
  <c r="ER108" i="3"/>
  <c r="ES108" i="3"/>
  <c r="ET108" i="3"/>
  <c r="EU108" i="3"/>
  <c r="EV108" i="3"/>
  <c r="EW108" i="3"/>
  <c r="EX108" i="3"/>
  <c r="EY108" i="3"/>
  <c r="EZ108" i="3"/>
  <c r="FA108" i="3"/>
  <c r="FB108" i="3"/>
  <c r="FC108" i="3"/>
  <c r="FD108" i="3"/>
  <c r="FE108" i="3"/>
  <c r="FF108" i="3"/>
  <c r="FG108" i="3"/>
  <c r="FH108" i="3"/>
  <c r="FI108" i="3"/>
  <c r="EM109" i="3"/>
  <c r="EN109" i="3"/>
  <c r="EO109" i="3"/>
  <c r="EP109" i="3"/>
  <c r="EQ109" i="3"/>
  <c r="ER109" i="3"/>
  <c r="ES109" i="3"/>
  <c r="ET109" i="3"/>
  <c r="EU109" i="3"/>
  <c r="EV109" i="3"/>
  <c r="EW109" i="3"/>
  <c r="EX109" i="3"/>
  <c r="EX215" i="3" s="1"/>
  <c r="EY109" i="3"/>
  <c r="EZ109" i="3"/>
  <c r="FA109" i="3"/>
  <c r="FB109" i="3"/>
  <c r="FC109" i="3"/>
  <c r="FD109" i="3"/>
  <c r="FE109" i="3"/>
  <c r="FF109" i="3"/>
  <c r="FG109" i="3"/>
  <c r="FH109" i="3"/>
  <c r="FI109" i="3"/>
  <c r="EM110" i="3"/>
  <c r="EN110" i="3"/>
  <c r="EO110" i="3"/>
  <c r="EP110" i="3"/>
  <c r="EQ110" i="3"/>
  <c r="ER110" i="3"/>
  <c r="ES110" i="3"/>
  <c r="ET110" i="3"/>
  <c r="EU110" i="3"/>
  <c r="EV110" i="3"/>
  <c r="EW110" i="3"/>
  <c r="EX110" i="3"/>
  <c r="EY110" i="3"/>
  <c r="EZ110" i="3"/>
  <c r="FA110" i="3"/>
  <c r="FB110" i="3"/>
  <c r="FC110" i="3"/>
  <c r="FD110" i="3"/>
  <c r="FE110" i="3"/>
  <c r="FF110" i="3"/>
  <c r="FG110" i="3"/>
  <c r="FH110" i="3"/>
  <c r="FI110" i="3"/>
  <c r="EM111" i="3"/>
  <c r="EN111" i="3"/>
  <c r="EO111" i="3"/>
  <c r="EP111" i="3"/>
  <c r="EQ111" i="3"/>
  <c r="ER111" i="3"/>
  <c r="ES111" i="3"/>
  <c r="ET111" i="3"/>
  <c r="EU111" i="3"/>
  <c r="EV111" i="3"/>
  <c r="EW111" i="3"/>
  <c r="EX111" i="3"/>
  <c r="EY111" i="3"/>
  <c r="EZ111" i="3"/>
  <c r="FA111" i="3"/>
  <c r="FB111" i="3"/>
  <c r="FC111" i="3"/>
  <c r="FD111" i="3"/>
  <c r="FE111" i="3"/>
  <c r="FF111" i="3"/>
  <c r="FG111" i="3"/>
  <c r="FH111" i="3"/>
  <c r="FI111" i="3"/>
  <c r="EM112" i="3"/>
  <c r="EN112" i="3"/>
  <c r="EO112" i="3"/>
  <c r="EP112" i="3"/>
  <c r="EQ112" i="3"/>
  <c r="ER112" i="3"/>
  <c r="ES112" i="3"/>
  <c r="ET112" i="3"/>
  <c r="EU112" i="3"/>
  <c r="EV112" i="3"/>
  <c r="EW112" i="3"/>
  <c r="EX112" i="3"/>
  <c r="EY112" i="3"/>
  <c r="EZ112" i="3"/>
  <c r="FA112" i="3"/>
  <c r="FB112" i="3"/>
  <c r="FC112" i="3"/>
  <c r="FD112" i="3"/>
  <c r="FE112" i="3"/>
  <c r="FF112" i="3"/>
  <c r="FG112" i="3"/>
  <c r="FH112" i="3"/>
  <c r="FI112" i="3"/>
  <c r="EN12" i="3"/>
  <c r="EO12" i="3"/>
  <c r="EP12" i="3"/>
  <c r="EQ12" i="3"/>
  <c r="ER12" i="3"/>
  <c r="ER118" i="3" s="1"/>
  <c r="ES12" i="3"/>
  <c r="ET12" i="3"/>
  <c r="EU12" i="3"/>
  <c r="EV12" i="3"/>
  <c r="EW12" i="3"/>
  <c r="EX12" i="3"/>
  <c r="EY12" i="3"/>
  <c r="EZ12" i="3"/>
  <c r="FA12" i="3"/>
  <c r="FA118" i="3" s="1"/>
  <c r="FB12" i="3"/>
  <c r="FB118" i="3" s="1"/>
  <c r="FC12" i="3"/>
  <c r="FC118" i="3" s="1"/>
  <c r="FD12" i="3"/>
  <c r="FD118" i="3" s="1"/>
  <c r="FE12" i="3"/>
  <c r="FE118" i="3" s="1"/>
  <c r="FF12" i="3"/>
  <c r="FG12" i="3"/>
  <c r="FH12" i="3"/>
  <c r="FI12" i="3"/>
  <c r="EM12" i="3"/>
  <c r="BX118" i="3"/>
  <c r="EL119" i="3" a="1"/>
  <c r="EL119" i="3" s="1"/>
  <c r="EP217" i="3"/>
  <c r="EN216" i="3"/>
  <c r="EN215" i="3"/>
  <c r="EX213" i="3"/>
  <c r="FE208" i="3"/>
  <c r="FD208" i="3"/>
  <c r="FF207" i="3"/>
  <c r="EW207" i="3"/>
  <c r="EN205" i="3"/>
  <c r="EY203" i="3"/>
  <c r="FG199" i="3"/>
  <c r="FE199" i="3"/>
  <c r="EP196" i="3"/>
  <c r="FA193" i="3"/>
  <c r="ER193" i="3"/>
  <c r="FI192" i="3"/>
  <c r="FG189" i="3"/>
  <c r="FI188" i="3"/>
  <c r="EV187" i="3"/>
  <c r="FG185" i="3"/>
  <c r="FE184" i="3"/>
  <c r="FF183" i="3"/>
  <c r="FD183" i="3"/>
  <c r="FA183" i="3"/>
  <c r="EN181" i="3"/>
  <c r="FH179" i="3"/>
  <c r="EW179" i="3"/>
  <c r="FI178" i="3"/>
  <c r="EY176" i="3"/>
  <c r="EV175" i="3"/>
  <c r="FC174" i="3"/>
  <c r="FF172" i="3"/>
  <c r="FB171" i="3"/>
  <c r="EY170" i="3"/>
  <c r="FC169" i="3"/>
  <c r="EW168" i="3"/>
  <c r="FB167" i="3"/>
  <c r="FA167" i="3"/>
  <c r="EV167" i="3"/>
  <c r="FD165" i="3"/>
  <c r="ET164" i="3"/>
  <c r="FD163" i="3"/>
  <c r="FF161" i="3"/>
  <c r="FD161" i="3"/>
  <c r="EX161" i="3"/>
  <c r="FB160" i="3"/>
  <c r="FA160" i="3"/>
  <c r="EZ159" i="3"/>
  <c r="EN158" i="3"/>
  <c r="FI155" i="3"/>
  <c r="EZ155" i="3"/>
  <c r="FI154" i="3"/>
  <c r="FH154" i="3"/>
  <c r="FA154" i="3"/>
  <c r="EV153" i="3"/>
  <c r="ER153" i="3"/>
  <c r="FE152" i="3"/>
  <c r="EV151" i="3"/>
  <c r="FC150" i="3"/>
  <c r="EY150" i="3"/>
  <c r="EX150" i="3"/>
  <c r="EX149" i="3"/>
  <c r="FG148" i="3"/>
  <c r="FB148" i="3"/>
  <c r="FA148" i="3"/>
  <c r="ER147" i="3"/>
  <c r="EZ146" i="3"/>
  <c r="ER145" i="3"/>
  <c r="FF144" i="3"/>
  <c r="FB144" i="3"/>
  <c r="EW144" i="3"/>
  <c r="EY142" i="3"/>
  <c r="EW142" i="3"/>
  <c r="EV141" i="3"/>
  <c r="FF140" i="3"/>
  <c r="FE140" i="3"/>
  <c r="FD140" i="3"/>
  <c r="ET139" i="3"/>
  <c r="EV138" i="3"/>
  <c r="EY137" i="3"/>
  <c r="EX137" i="3"/>
  <c r="FI136" i="3"/>
  <c r="ER135" i="3"/>
  <c r="EP135" i="3"/>
  <c r="EN135" i="3"/>
  <c r="ER134" i="3"/>
  <c r="FF133" i="3"/>
  <c r="FB133" i="3"/>
  <c r="FA133" i="3"/>
  <c r="EZ133" i="3"/>
  <c r="EY133" i="3"/>
  <c r="EY132" i="3"/>
  <c r="FH131" i="3"/>
  <c r="FI130" i="3"/>
  <c r="FH130" i="3"/>
  <c r="FE130" i="3"/>
  <c r="EX130" i="3"/>
  <c r="EW130" i="3"/>
  <c r="EV130" i="3"/>
  <c r="ET130" i="3"/>
  <c r="EX129" i="3"/>
  <c r="FG128" i="3"/>
  <c r="FF128" i="3"/>
  <c r="FE128" i="3"/>
  <c r="FC128" i="3"/>
  <c r="FH127" i="3"/>
  <c r="FD127" i="3"/>
  <c r="EZ127" i="3"/>
  <c r="EV127" i="3"/>
  <c r="ET127" i="3"/>
  <c r="ET126" i="3"/>
  <c r="EP126" i="3"/>
  <c r="FF125" i="3"/>
  <c r="FB125" i="3"/>
  <c r="FA125" i="3"/>
  <c r="FE124" i="3"/>
  <c r="FD124" i="3"/>
  <c r="FA124" i="3"/>
  <c r="EW124" i="3"/>
  <c r="EY123" i="3"/>
  <c r="EX123" i="3"/>
  <c r="EV123" i="3"/>
  <c r="FI122" i="3"/>
  <c r="FH122" i="3"/>
  <c r="FG122" i="3"/>
  <c r="FC122" i="3"/>
  <c r="FH121" i="3"/>
  <c r="FB121" i="3"/>
  <c r="FA121" i="3"/>
  <c r="EZ121" i="3"/>
  <c r="EY121" i="3"/>
  <c r="EX121" i="3"/>
  <c r="FA120" i="3"/>
  <c r="EZ120" i="3"/>
  <c r="EW120" i="3"/>
  <c r="EL13" i="3" a="1"/>
  <c r="EL13" i="3" s="1"/>
  <c r="FI118" i="3"/>
  <c r="FH118" i="3"/>
  <c r="FG118" i="3"/>
  <c r="FF118" i="3"/>
  <c r="EZ118" i="3"/>
  <c r="EY118" i="3"/>
  <c r="EX118" i="3"/>
  <c r="EW118" i="3"/>
  <c r="EV118" i="3"/>
  <c r="ET118" i="3"/>
  <c r="C16" i="4"/>
  <c r="C17" i="4"/>
  <c r="C18" i="4"/>
  <c r="C19" i="4"/>
  <c r="C20" i="4"/>
  <c r="C15" i="4"/>
  <c r="D16" i="4"/>
  <c r="D17" i="4"/>
  <c r="D18" i="4"/>
  <c r="D19" i="4"/>
  <c r="D20" i="4"/>
  <c r="D15" i="4"/>
  <c r="F15" i="4"/>
  <c r="F16" i="4"/>
  <c r="F17" i="4"/>
  <c r="F18" i="4"/>
  <c r="F19" i="4"/>
  <c r="F20" i="4"/>
  <c r="DE12" i="3"/>
  <c r="DI14" i="3"/>
  <c r="DJ14" i="3"/>
  <c r="DP14" i="3"/>
  <c r="DQ14" i="3"/>
  <c r="DV14" i="3"/>
  <c r="DX14" i="3"/>
  <c r="DZ14" i="3"/>
  <c r="DP15" i="3"/>
  <c r="DQ15" i="3"/>
  <c r="DT15" i="3"/>
  <c r="DY15" i="3"/>
  <c r="DZ15" i="3"/>
  <c r="EA15" i="3"/>
  <c r="DI16" i="3"/>
  <c r="DT16" i="3"/>
  <c r="DU16" i="3"/>
  <c r="DG17" i="3"/>
  <c r="DI17" i="3"/>
  <c r="DJ17" i="3"/>
  <c r="DM17" i="3"/>
  <c r="DN17" i="3"/>
  <c r="DN123" i="3" s="1"/>
  <c r="EA17" i="3"/>
  <c r="DH18" i="3"/>
  <c r="DL18" i="3"/>
  <c r="DM18" i="3"/>
  <c r="DN18" i="3"/>
  <c r="DO18" i="3"/>
  <c r="DV18" i="3"/>
  <c r="DI19" i="3"/>
  <c r="DJ19" i="3"/>
  <c r="DP19" i="3"/>
  <c r="DQ19" i="3"/>
  <c r="DU19" i="3"/>
  <c r="DW19" i="3"/>
  <c r="DY19" i="3"/>
  <c r="DY125" i="3" s="1"/>
  <c r="DN20" i="3"/>
  <c r="DO20" i="3"/>
  <c r="DR20" i="3"/>
  <c r="DV20" i="3"/>
  <c r="DW20" i="3"/>
  <c r="DX20" i="3"/>
  <c r="DF21" i="3"/>
  <c r="DP21" i="3"/>
  <c r="DQ21" i="3"/>
  <c r="DQ127" i="3" s="1"/>
  <c r="DY21" i="3"/>
  <c r="EA21" i="3"/>
  <c r="DE22" i="3"/>
  <c r="DG22" i="3"/>
  <c r="DH22" i="3"/>
  <c r="DT22" i="3"/>
  <c r="DX22" i="3"/>
  <c r="DE23" i="3"/>
  <c r="DF23" i="3"/>
  <c r="DG23" i="3"/>
  <c r="DH23" i="3"/>
  <c r="DO23" i="3"/>
  <c r="DW23" i="3"/>
  <c r="DY23" i="3"/>
  <c r="DH24" i="3"/>
  <c r="DI24" i="3"/>
  <c r="DJ24" i="3"/>
  <c r="DN24" i="3"/>
  <c r="DO24" i="3"/>
  <c r="DZ24" i="3"/>
  <c r="EA24" i="3"/>
  <c r="DH25" i="3"/>
  <c r="DI25" i="3"/>
  <c r="DJ25" i="3"/>
  <c r="DK25" i="3"/>
  <c r="DR25" i="3"/>
  <c r="DR131" i="3" s="1"/>
  <c r="DZ25" i="3"/>
  <c r="DE26" i="3"/>
  <c r="DK26" i="3"/>
  <c r="DL26" i="3"/>
  <c r="DM26" i="3"/>
  <c r="DQ26" i="3"/>
  <c r="DR26" i="3"/>
  <c r="DF27" i="3"/>
  <c r="DG27" i="3"/>
  <c r="DK27" i="3"/>
  <c r="DL27" i="3"/>
  <c r="DM27" i="3"/>
  <c r="DN27" i="3"/>
  <c r="DT27" i="3"/>
  <c r="DE28" i="3"/>
  <c r="DG28" i="3"/>
  <c r="DM28" i="3"/>
  <c r="DN28" i="3"/>
  <c r="DO28" i="3"/>
  <c r="DS28" i="3"/>
  <c r="DT28" i="3"/>
  <c r="DH29" i="3"/>
  <c r="DI29" i="3"/>
  <c r="DM29" i="3"/>
  <c r="DN29" i="3"/>
  <c r="DO29" i="3"/>
  <c r="DP29" i="3"/>
  <c r="DV29" i="3"/>
  <c r="DG30" i="3"/>
  <c r="DI30" i="3"/>
  <c r="DO30" i="3"/>
  <c r="DP30" i="3"/>
  <c r="DQ30" i="3"/>
  <c r="DU30" i="3"/>
  <c r="DV30" i="3"/>
  <c r="DJ31" i="3"/>
  <c r="DK31" i="3"/>
  <c r="DO31" i="3"/>
  <c r="DP31" i="3"/>
  <c r="DQ31" i="3"/>
  <c r="DR31" i="3"/>
  <c r="DX31" i="3"/>
  <c r="DI32" i="3"/>
  <c r="DK32" i="3"/>
  <c r="DQ32" i="3"/>
  <c r="DR32" i="3"/>
  <c r="DS32" i="3"/>
  <c r="DW32" i="3"/>
  <c r="DX32" i="3"/>
  <c r="DL33" i="3"/>
  <c r="DM33" i="3"/>
  <c r="DQ33" i="3"/>
  <c r="DR33" i="3"/>
  <c r="DS33" i="3"/>
  <c r="DT33" i="3"/>
  <c r="DZ33" i="3"/>
  <c r="DK34" i="3"/>
  <c r="DM34" i="3"/>
  <c r="DS34" i="3"/>
  <c r="DT34" i="3"/>
  <c r="DU34" i="3"/>
  <c r="DY34" i="3"/>
  <c r="DZ34" i="3"/>
  <c r="DN35" i="3"/>
  <c r="DO35" i="3"/>
  <c r="DR35" i="3"/>
  <c r="DS35" i="3"/>
  <c r="DT35" i="3"/>
  <c r="DU35" i="3"/>
  <c r="EA35" i="3"/>
  <c r="DJ36" i="3"/>
  <c r="DK36" i="3"/>
  <c r="DR36" i="3"/>
  <c r="DS36" i="3"/>
  <c r="DT36" i="3"/>
  <c r="DV36" i="3"/>
  <c r="DW36" i="3"/>
  <c r="DJ37" i="3"/>
  <c r="DK37" i="3"/>
  <c r="DP37" i="3"/>
  <c r="DQ37" i="3"/>
  <c r="DR37" i="3"/>
  <c r="DS37" i="3"/>
  <c r="DW37" i="3"/>
  <c r="DH38" i="3"/>
  <c r="DI38" i="3"/>
  <c r="DO38" i="3"/>
  <c r="DQ38" i="3"/>
  <c r="DR38" i="3"/>
  <c r="DT38" i="3"/>
  <c r="DU38" i="3"/>
  <c r="DH39" i="3"/>
  <c r="DI39" i="3"/>
  <c r="DL39" i="3"/>
  <c r="DM39" i="3"/>
  <c r="DN39" i="3"/>
  <c r="DP39" i="3"/>
  <c r="DU39" i="3"/>
  <c r="DE40" i="3"/>
  <c r="DG40" i="3"/>
  <c r="DL40" i="3"/>
  <c r="DM40" i="3"/>
  <c r="DN40" i="3"/>
  <c r="DQ40" i="3"/>
  <c r="DS40" i="3"/>
  <c r="EA40" i="3"/>
  <c r="DF41" i="3"/>
  <c r="DJ41" i="3"/>
  <c r="DK41" i="3"/>
  <c r="DL41" i="3"/>
  <c r="DM41" i="3"/>
  <c r="DR41" i="3"/>
  <c r="DR147" i="3" s="1"/>
  <c r="DY41" i="3"/>
  <c r="DZ41" i="3"/>
  <c r="DJ42" i="3"/>
  <c r="DK42" i="3"/>
  <c r="DL42" i="3"/>
  <c r="DN42" i="3"/>
  <c r="DO42" i="3"/>
  <c r="DY42" i="3"/>
  <c r="DZ42" i="3"/>
  <c r="DF43" i="3"/>
  <c r="DH43" i="3"/>
  <c r="DJ43" i="3"/>
  <c r="DK43" i="3"/>
  <c r="DO43" i="3"/>
  <c r="DW43" i="3"/>
  <c r="DX43" i="3"/>
  <c r="DF44" i="3"/>
  <c r="DG44" i="3"/>
  <c r="DI44" i="3"/>
  <c r="DL44" i="3"/>
  <c r="DM44" i="3"/>
  <c r="DW44" i="3"/>
  <c r="DX44" i="3"/>
  <c r="EA44" i="3"/>
  <c r="DE45" i="3"/>
  <c r="DF45" i="3"/>
  <c r="DG45" i="3"/>
  <c r="DM45" i="3"/>
  <c r="DS45" i="3"/>
  <c r="DS151" i="3" s="1"/>
  <c r="DT45" i="3"/>
  <c r="EA45" i="3"/>
  <c r="DE46" i="3"/>
  <c r="DF46" i="3"/>
  <c r="DH46" i="3"/>
  <c r="DI46" i="3"/>
  <c r="DS46" i="3"/>
  <c r="DT46" i="3"/>
  <c r="DY46" i="3"/>
  <c r="DZ46" i="3"/>
  <c r="EA46" i="3"/>
  <c r="DE47" i="3"/>
  <c r="DI47" i="3"/>
  <c r="DQ47" i="3"/>
  <c r="DR47" i="3"/>
  <c r="DX47" i="3"/>
  <c r="DZ47" i="3"/>
  <c r="EA47" i="3"/>
  <c r="DF48" i="3"/>
  <c r="DG48" i="3"/>
  <c r="DQ48" i="3"/>
  <c r="DR48" i="3"/>
  <c r="DU48" i="3"/>
  <c r="DV48" i="3"/>
  <c r="DW48" i="3"/>
  <c r="DY48" i="3"/>
  <c r="DG49" i="3"/>
  <c r="DN49" i="3"/>
  <c r="DP49" i="3"/>
  <c r="DU49" i="3"/>
  <c r="DV49" i="3"/>
  <c r="DW49" i="3"/>
  <c r="DZ49" i="3"/>
  <c r="DE50" i="3"/>
  <c r="DM50" i="3"/>
  <c r="DO50" i="3"/>
  <c r="DS50" i="3"/>
  <c r="DT50" i="3"/>
  <c r="DU50" i="3"/>
  <c r="DV50" i="3"/>
  <c r="EA50" i="3"/>
  <c r="DK51" i="3"/>
  <c r="DL51" i="3"/>
  <c r="DS51" i="3"/>
  <c r="DT51" i="3"/>
  <c r="DU51" i="3"/>
  <c r="DW51" i="3"/>
  <c r="DX51" i="3"/>
  <c r="DK52" i="3"/>
  <c r="DL52" i="3"/>
  <c r="DO52" i="3"/>
  <c r="DQ52" i="3"/>
  <c r="DS52" i="3"/>
  <c r="DT52" i="3"/>
  <c r="DX52" i="3"/>
  <c r="DI53" i="3"/>
  <c r="DJ53" i="3"/>
  <c r="DO53" i="3"/>
  <c r="DP53" i="3"/>
  <c r="DR53" i="3"/>
  <c r="DU53" i="3"/>
  <c r="DV53" i="3"/>
  <c r="DI54" i="3"/>
  <c r="DJ54" i="3"/>
  <c r="DM54" i="3"/>
  <c r="DN54" i="3"/>
  <c r="DO54" i="3"/>
  <c r="DP54" i="3"/>
  <c r="DV54" i="3"/>
  <c r="DE55" i="3"/>
  <c r="DF55" i="3"/>
  <c r="DM55" i="3"/>
  <c r="DN55" i="3"/>
  <c r="DO55" i="3"/>
  <c r="DQ55" i="3"/>
  <c r="DR55" i="3"/>
  <c r="DE56" i="3"/>
  <c r="DF56" i="3"/>
  <c r="DK56" i="3"/>
  <c r="DL56" i="3"/>
  <c r="DM56" i="3"/>
  <c r="DN56" i="3"/>
  <c r="DR56" i="3"/>
  <c r="DR162" i="3" s="1"/>
  <c r="DZ56" i="3"/>
  <c r="EA56" i="3"/>
  <c r="DJ57" i="3"/>
  <c r="DL57" i="3"/>
  <c r="DM57" i="3"/>
  <c r="DO57" i="3"/>
  <c r="DP57" i="3"/>
  <c r="DY57" i="3"/>
  <c r="DZ57" i="3"/>
  <c r="DF58" i="3"/>
  <c r="DG58" i="3"/>
  <c r="DH58" i="3"/>
  <c r="DI58" i="3"/>
  <c r="DN58" i="3"/>
  <c r="DT58" i="3"/>
  <c r="DU58" i="3"/>
  <c r="EA58" i="3"/>
  <c r="DE59" i="3"/>
  <c r="DF59" i="3"/>
  <c r="DH59" i="3"/>
  <c r="DI59" i="3"/>
  <c r="DR59" i="3"/>
  <c r="DS59" i="3"/>
  <c r="DV59" i="3"/>
  <c r="DX59" i="3"/>
  <c r="DY59" i="3"/>
  <c r="DZ59" i="3"/>
  <c r="DG60" i="3"/>
  <c r="DN60" i="3"/>
  <c r="DO60" i="3"/>
  <c r="DT60" i="3"/>
  <c r="DU60" i="3"/>
  <c r="DV60" i="3"/>
  <c r="DY60" i="3"/>
  <c r="DZ60" i="3"/>
  <c r="DK61" i="3"/>
  <c r="DL61" i="3"/>
  <c r="DP61" i="3"/>
  <c r="DQ61" i="3"/>
  <c r="DR61" i="3"/>
  <c r="DS61" i="3"/>
  <c r="DW61" i="3"/>
  <c r="DG62" i="3"/>
  <c r="DH62" i="3"/>
  <c r="DM62" i="3"/>
  <c r="DO62" i="3"/>
  <c r="DP62" i="3"/>
  <c r="DR62" i="3"/>
  <c r="DS62" i="3"/>
  <c r="EA62" i="3"/>
  <c r="DE63" i="3"/>
  <c r="DF63" i="3"/>
  <c r="DF169" i="3" s="1"/>
  <c r="DI63" i="3"/>
  <c r="DJ63" i="3"/>
  <c r="DK63" i="3"/>
  <c r="DL63" i="3"/>
  <c r="DQ63" i="3"/>
  <c r="DV63" i="3"/>
  <c r="DW63" i="3"/>
  <c r="DX63" i="3"/>
  <c r="DG64" i="3"/>
  <c r="DH64" i="3"/>
  <c r="DI64" i="3"/>
  <c r="DK64" i="3"/>
  <c r="DL64" i="3"/>
  <c r="DT64" i="3"/>
  <c r="DU64" i="3"/>
  <c r="DV64" i="3"/>
  <c r="DY64" i="3"/>
  <c r="DZ64" i="3"/>
  <c r="EA64" i="3"/>
  <c r="DF65" i="3"/>
  <c r="DJ65" i="3"/>
  <c r="DO65" i="3"/>
  <c r="DP65" i="3"/>
  <c r="DR65" i="3"/>
  <c r="DW65" i="3"/>
  <c r="DX65" i="3"/>
  <c r="DY65" i="3"/>
  <c r="EA65" i="3"/>
  <c r="DE66" i="3"/>
  <c r="DM66" i="3"/>
  <c r="DN66" i="3"/>
  <c r="DO66" i="3"/>
  <c r="DS66" i="3"/>
  <c r="DT66" i="3"/>
  <c r="DU66" i="3"/>
  <c r="DV66" i="3"/>
  <c r="DZ66" i="3"/>
  <c r="DI67" i="3"/>
  <c r="DJ67" i="3"/>
  <c r="DK67" i="3"/>
  <c r="DP67" i="3"/>
  <c r="DQ67" i="3"/>
  <c r="DR67" i="3"/>
  <c r="DU67" i="3"/>
  <c r="DV67" i="3"/>
  <c r="DV173" i="3" s="1"/>
  <c r="DF68" i="3"/>
  <c r="DG68" i="3"/>
  <c r="DI68" i="3"/>
  <c r="DL68" i="3"/>
  <c r="DM68" i="3"/>
  <c r="DN68" i="3"/>
  <c r="DO68" i="3"/>
  <c r="DQ68" i="3"/>
  <c r="DX68" i="3"/>
  <c r="DY68" i="3"/>
  <c r="DZ68" i="3"/>
  <c r="DE69" i="3"/>
  <c r="DG69" i="3"/>
  <c r="DJ69" i="3"/>
  <c r="DK69" i="3"/>
  <c r="DL69" i="3"/>
  <c r="DQ69" i="3"/>
  <c r="DR69" i="3"/>
  <c r="DT69" i="3"/>
  <c r="DX69" i="3"/>
  <c r="DY69" i="3"/>
  <c r="EA69" i="3"/>
  <c r="DE70" i="3"/>
  <c r="DF70" i="3"/>
  <c r="DM70" i="3"/>
  <c r="DN70" i="3"/>
  <c r="DO70" i="3"/>
  <c r="DR70" i="3"/>
  <c r="DS70" i="3"/>
  <c r="DT70" i="3"/>
  <c r="DT176" i="3" s="1"/>
  <c r="DU70" i="3"/>
  <c r="DX70" i="3"/>
  <c r="DG71" i="3"/>
  <c r="DH71" i="3"/>
  <c r="DI71" i="3"/>
  <c r="DL71" i="3"/>
  <c r="DN71" i="3"/>
  <c r="DP71" i="3"/>
  <c r="DQ71" i="3"/>
  <c r="DR71" i="3"/>
  <c r="DX71" i="3"/>
  <c r="DY71" i="3"/>
  <c r="EA71" i="3"/>
  <c r="DG72" i="3"/>
  <c r="DH72" i="3"/>
  <c r="DJ72" i="3"/>
  <c r="DK72" i="3"/>
  <c r="DM72" i="3"/>
  <c r="DS72" i="3"/>
  <c r="DT72" i="3"/>
  <c r="DU72" i="3"/>
  <c r="DY72" i="3"/>
  <c r="DZ72" i="3"/>
  <c r="EA72" i="3"/>
  <c r="DE73" i="3"/>
  <c r="DG73" i="3"/>
  <c r="DN73" i="3"/>
  <c r="DO73" i="3"/>
  <c r="DP73" i="3"/>
  <c r="DR73" i="3"/>
  <c r="DT73" i="3"/>
  <c r="DV73" i="3"/>
  <c r="DW73" i="3"/>
  <c r="DX73" i="3"/>
  <c r="DX179" i="3" s="1"/>
  <c r="DG74" i="3"/>
  <c r="DH74" i="3"/>
  <c r="DJ74" i="3"/>
  <c r="DM74" i="3"/>
  <c r="DO74" i="3"/>
  <c r="DQ74" i="3"/>
  <c r="DR74" i="3"/>
  <c r="DS74" i="3"/>
  <c r="DY74" i="3"/>
  <c r="EA74" i="3"/>
  <c r="DE75" i="3"/>
  <c r="DH75" i="3"/>
  <c r="DI75" i="3"/>
  <c r="DJ75" i="3"/>
  <c r="DK75" i="3"/>
  <c r="DM75" i="3"/>
  <c r="DT75" i="3"/>
  <c r="DU75" i="3"/>
  <c r="DV75" i="3"/>
  <c r="DX75" i="3"/>
  <c r="DZ75" i="3"/>
  <c r="DZ181" i="3" s="1"/>
  <c r="DF76" i="3"/>
  <c r="DG76" i="3"/>
  <c r="DH76" i="3"/>
  <c r="DM76" i="3"/>
  <c r="DN76" i="3"/>
  <c r="DQ76" i="3"/>
  <c r="DT76" i="3"/>
  <c r="DU76" i="3"/>
  <c r="DW76" i="3"/>
  <c r="DX76" i="3"/>
  <c r="DY76" i="3"/>
  <c r="DI77" i="3"/>
  <c r="DJ77" i="3"/>
  <c r="DK77" i="3"/>
  <c r="DN77" i="3"/>
  <c r="DO77" i="3"/>
  <c r="DP77" i="3"/>
  <c r="DR77" i="3"/>
  <c r="DT77" i="3"/>
  <c r="DZ77" i="3"/>
  <c r="EA77" i="3"/>
  <c r="DE78" i="3"/>
  <c r="DH78" i="3"/>
  <c r="DJ78" i="3"/>
  <c r="DL78" i="3"/>
  <c r="DM78" i="3"/>
  <c r="DN78" i="3"/>
  <c r="DT78" i="3"/>
  <c r="DU78" i="3"/>
  <c r="DW78" i="3"/>
  <c r="DZ78" i="3"/>
  <c r="EA78" i="3"/>
  <c r="DF79" i="3"/>
  <c r="DH79" i="3"/>
  <c r="DI79" i="3"/>
  <c r="DO79" i="3"/>
  <c r="DP79" i="3"/>
  <c r="DQ79" i="3"/>
  <c r="DU79" i="3"/>
  <c r="DV79" i="3"/>
  <c r="DW79" i="3"/>
  <c r="DX79" i="3"/>
  <c r="DZ79" i="3"/>
  <c r="DJ80" i="3"/>
  <c r="DK80" i="3"/>
  <c r="DL80" i="3"/>
  <c r="DN80" i="3"/>
  <c r="DP80" i="3"/>
  <c r="DR80" i="3"/>
  <c r="DS80" i="3"/>
  <c r="DU80" i="3"/>
  <c r="DZ80" i="3"/>
  <c r="EA80" i="3"/>
  <c r="DF81" i="3"/>
  <c r="DJ81" i="3"/>
  <c r="DK81" i="3"/>
  <c r="DM81" i="3"/>
  <c r="DN81" i="3"/>
  <c r="DO81" i="3"/>
  <c r="DV81" i="3"/>
  <c r="DW81" i="3"/>
  <c r="DX81" i="3"/>
  <c r="EA81" i="3"/>
  <c r="DE82" i="3"/>
  <c r="DF82" i="3"/>
  <c r="DG82" i="3"/>
  <c r="DI82" i="3"/>
  <c r="DP82" i="3"/>
  <c r="DQ82" i="3"/>
  <c r="DR82" i="3"/>
  <c r="DT82" i="3"/>
  <c r="DW82" i="3"/>
  <c r="DY82" i="3"/>
  <c r="DZ82" i="3"/>
  <c r="EA82" i="3"/>
  <c r="DI83" i="3"/>
  <c r="DJ83" i="3"/>
  <c r="DM83" i="3"/>
  <c r="DP83" i="3"/>
  <c r="DQ83" i="3"/>
  <c r="DS83" i="3"/>
  <c r="DT83" i="3"/>
  <c r="DU83" i="3"/>
  <c r="DE84" i="3"/>
  <c r="DF84" i="3"/>
  <c r="DG84" i="3"/>
  <c r="DJ84" i="3"/>
  <c r="DK84" i="3"/>
  <c r="DM84" i="3"/>
  <c r="DN84" i="3"/>
  <c r="DP84" i="3"/>
  <c r="DP190" i="3" s="1"/>
  <c r="DU84" i="3"/>
  <c r="DV84" i="3"/>
  <c r="DW84" i="3"/>
  <c r="DZ84" i="3"/>
  <c r="DZ190" i="3" s="1"/>
  <c r="EA84" i="3"/>
  <c r="DF85" i="3"/>
  <c r="DH85" i="3"/>
  <c r="DI85" i="3"/>
  <c r="DN85" i="3"/>
  <c r="DO85" i="3"/>
  <c r="DP85" i="3"/>
  <c r="DS85" i="3"/>
  <c r="DU85" i="3"/>
  <c r="DV85" i="3"/>
  <c r="DW85" i="3"/>
  <c r="DX85" i="3"/>
  <c r="DF86" i="3"/>
  <c r="DG86" i="3"/>
  <c r="DI86" i="3"/>
  <c r="DL86" i="3"/>
  <c r="DM86" i="3"/>
  <c r="DO86" i="3"/>
  <c r="DP86" i="3"/>
  <c r="DQ86" i="3"/>
  <c r="DV86" i="3"/>
  <c r="DX86" i="3"/>
  <c r="DY86" i="3"/>
  <c r="DE87" i="3"/>
  <c r="DF87" i="3"/>
  <c r="DG87" i="3"/>
  <c r="DH87" i="3"/>
  <c r="DI87" i="3"/>
  <c r="DL87" i="3"/>
  <c r="DP87" i="3"/>
  <c r="DQ87" i="3"/>
  <c r="DR87" i="3"/>
  <c r="DS87" i="3"/>
  <c r="DT87" i="3"/>
  <c r="DU87" i="3"/>
  <c r="DV87" i="3"/>
  <c r="DW87" i="3"/>
  <c r="DY87" i="3"/>
  <c r="DF88" i="3"/>
  <c r="DH88" i="3"/>
  <c r="DI88" i="3"/>
  <c r="DJ88" i="3"/>
  <c r="DK88" i="3"/>
  <c r="DL88" i="3"/>
  <c r="DM88" i="3"/>
  <c r="DO88" i="3"/>
  <c r="DR88" i="3"/>
  <c r="DS88" i="3"/>
  <c r="DU88" i="3"/>
  <c r="DW88" i="3"/>
  <c r="DX88" i="3"/>
  <c r="DY88" i="3"/>
  <c r="DZ88" i="3"/>
  <c r="DF89" i="3"/>
  <c r="DH89" i="3"/>
  <c r="DI89" i="3"/>
  <c r="DJ89" i="3"/>
  <c r="DK89" i="3"/>
  <c r="DM89" i="3"/>
  <c r="DO89" i="3"/>
  <c r="DP89" i="3"/>
  <c r="DS89" i="3"/>
  <c r="DU89" i="3"/>
  <c r="DV89" i="3"/>
  <c r="DW89" i="3"/>
  <c r="DX89" i="3"/>
  <c r="DY89" i="3"/>
  <c r="DZ89" i="3"/>
  <c r="DE90" i="3"/>
  <c r="DH90" i="3"/>
  <c r="DJ90" i="3"/>
  <c r="DK90" i="3"/>
  <c r="DL90" i="3"/>
  <c r="DM90" i="3"/>
  <c r="DN90" i="3"/>
  <c r="DO90" i="3"/>
  <c r="DP90" i="3"/>
  <c r="DQ90" i="3"/>
  <c r="DT90" i="3"/>
  <c r="DW90" i="3"/>
  <c r="DX90" i="3"/>
  <c r="DY90" i="3"/>
  <c r="DZ90" i="3"/>
  <c r="EA90" i="3"/>
  <c r="DE91" i="3"/>
  <c r="DF91" i="3"/>
  <c r="DG91" i="3"/>
  <c r="DI91" i="3"/>
  <c r="DL91" i="3"/>
  <c r="DN91" i="3"/>
  <c r="DO91" i="3"/>
  <c r="DP91" i="3"/>
  <c r="DQ91" i="3"/>
  <c r="DR91" i="3"/>
  <c r="DS91" i="3"/>
  <c r="DU91" i="3"/>
  <c r="DW91" i="3"/>
  <c r="DX91" i="3"/>
  <c r="DZ91" i="3"/>
  <c r="DE92" i="3"/>
  <c r="DF92" i="3"/>
  <c r="DG92" i="3"/>
  <c r="DH92" i="3"/>
  <c r="DJ92" i="3"/>
  <c r="DL92" i="3"/>
  <c r="DM92" i="3"/>
  <c r="DN92" i="3"/>
  <c r="DO92" i="3"/>
  <c r="DQ92" i="3"/>
  <c r="DS92" i="3"/>
  <c r="DT92" i="3"/>
  <c r="DV92" i="3"/>
  <c r="DX92" i="3"/>
  <c r="DX198" i="3" s="1"/>
  <c r="DY92" i="3"/>
  <c r="DZ92" i="3"/>
  <c r="EA92" i="3"/>
  <c r="DE93" i="3"/>
  <c r="DF93" i="3"/>
  <c r="DH93" i="3"/>
  <c r="DK93" i="3"/>
  <c r="DM93" i="3"/>
  <c r="DN93" i="3"/>
  <c r="DO93" i="3"/>
  <c r="DP93" i="3"/>
  <c r="DQ93" i="3"/>
  <c r="DR93" i="3"/>
  <c r="DS93" i="3"/>
  <c r="DT93" i="3"/>
  <c r="DW93" i="3"/>
  <c r="DZ93" i="3"/>
  <c r="EA93" i="3"/>
  <c r="DE94" i="3"/>
  <c r="DF94" i="3"/>
  <c r="DG94" i="3"/>
  <c r="DH94" i="3"/>
  <c r="DI94" i="3"/>
  <c r="DJ94" i="3"/>
  <c r="DL94" i="3"/>
  <c r="DO94" i="3"/>
  <c r="DQ94" i="3"/>
  <c r="DR94" i="3"/>
  <c r="DS94" i="3"/>
  <c r="DT94" i="3"/>
  <c r="DU94" i="3"/>
  <c r="DV94" i="3"/>
  <c r="DX94" i="3"/>
  <c r="DZ94" i="3"/>
  <c r="EA94" i="3"/>
  <c r="DF95" i="3"/>
  <c r="DH95" i="3"/>
  <c r="DI95" i="3"/>
  <c r="DJ95" i="3"/>
  <c r="DK95" i="3"/>
  <c r="DM95" i="3"/>
  <c r="DO95" i="3"/>
  <c r="DP95" i="3"/>
  <c r="DQ95" i="3"/>
  <c r="DR95" i="3"/>
  <c r="DT95" i="3"/>
  <c r="DV95" i="3"/>
  <c r="DW95" i="3"/>
  <c r="DY95" i="3"/>
  <c r="EA95" i="3"/>
  <c r="DE96" i="3"/>
  <c r="DF96" i="3"/>
  <c r="DG96" i="3"/>
  <c r="DH96" i="3"/>
  <c r="DI96" i="3"/>
  <c r="DK96" i="3"/>
  <c r="DN96" i="3"/>
  <c r="DP96" i="3"/>
  <c r="DQ96" i="3"/>
  <c r="DR96" i="3"/>
  <c r="DS96" i="3"/>
  <c r="DT96" i="3"/>
  <c r="DU96" i="3"/>
  <c r="DV96" i="3"/>
  <c r="DV202" i="3" s="1"/>
  <c r="DW96" i="3"/>
  <c r="DW202" i="3" s="1"/>
  <c r="DZ96" i="3"/>
  <c r="DF97" i="3"/>
  <c r="DG97" i="3"/>
  <c r="DH97" i="3"/>
  <c r="DI97" i="3"/>
  <c r="DJ97" i="3"/>
  <c r="DK97" i="3"/>
  <c r="DL97" i="3"/>
  <c r="DM97" i="3"/>
  <c r="DO97" i="3"/>
  <c r="DR97" i="3"/>
  <c r="DT97" i="3"/>
  <c r="DU97" i="3"/>
  <c r="DV97" i="3"/>
  <c r="DW97" i="3"/>
  <c r="DX97" i="3"/>
  <c r="DY97" i="3"/>
  <c r="EA97" i="3"/>
  <c r="DF98" i="3"/>
  <c r="DG98" i="3"/>
  <c r="DI98" i="3"/>
  <c r="DK98" i="3"/>
  <c r="DL98" i="3"/>
  <c r="DM98" i="3"/>
  <c r="DN98" i="3"/>
  <c r="DP98" i="3"/>
  <c r="DR98" i="3"/>
  <c r="DS98" i="3"/>
  <c r="DT98" i="3"/>
  <c r="DU98" i="3"/>
  <c r="DW98" i="3"/>
  <c r="DY98" i="3"/>
  <c r="DZ98" i="3"/>
  <c r="DE99" i="3"/>
  <c r="DG99" i="3"/>
  <c r="DH99" i="3"/>
  <c r="DI99" i="3"/>
  <c r="DJ99" i="3"/>
  <c r="DK99" i="3"/>
  <c r="DL99" i="3"/>
  <c r="DN99" i="3"/>
  <c r="DQ99" i="3"/>
  <c r="DS99" i="3"/>
  <c r="DT99" i="3"/>
  <c r="DU99" i="3"/>
  <c r="DV99" i="3"/>
  <c r="DW99" i="3"/>
  <c r="DX99" i="3"/>
  <c r="DY99" i="3"/>
  <c r="DZ99" i="3"/>
  <c r="DF100" i="3"/>
  <c r="DI100" i="3"/>
  <c r="DJ100" i="3"/>
  <c r="DK100" i="3"/>
  <c r="DL100" i="3"/>
  <c r="DM100" i="3"/>
  <c r="DN100" i="3"/>
  <c r="DO100" i="3"/>
  <c r="DP100" i="3"/>
  <c r="DR100" i="3"/>
  <c r="DU100" i="3"/>
  <c r="DW100" i="3"/>
  <c r="DX100" i="3"/>
  <c r="DY100" i="3"/>
  <c r="DZ100" i="3"/>
  <c r="EA100" i="3"/>
  <c r="DE101" i="3"/>
  <c r="DG101" i="3"/>
  <c r="DI101" i="3"/>
  <c r="DJ101" i="3"/>
  <c r="DL101" i="3"/>
  <c r="DN101" i="3"/>
  <c r="DO101" i="3"/>
  <c r="DP101" i="3"/>
  <c r="DQ101" i="3"/>
  <c r="DS101" i="3"/>
  <c r="DU101" i="3"/>
  <c r="DV101" i="3"/>
  <c r="DW101" i="3"/>
  <c r="DX101" i="3"/>
  <c r="DZ101" i="3"/>
  <c r="DE102" i="3"/>
  <c r="DF102" i="3"/>
  <c r="DH102" i="3"/>
  <c r="DJ102" i="3"/>
  <c r="DK102" i="3"/>
  <c r="DL102" i="3"/>
  <c r="DM102" i="3"/>
  <c r="DN102" i="3"/>
  <c r="DO102" i="3"/>
  <c r="DQ102" i="3"/>
  <c r="DT102" i="3"/>
  <c r="DV102" i="3"/>
  <c r="DW102" i="3"/>
  <c r="DX102" i="3"/>
  <c r="DY102" i="3"/>
  <c r="DZ102" i="3"/>
  <c r="EA102" i="3"/>
  <c r="DE103" i="3"/>
  <c r="DF103" i="3"/>
  <c r="DI103" i="3"/>
  <c r="DL103" i="3"/>
  <c r="DM103" i="3"/>
  <c r="DN103" i="3"/>
  <c r="DO103" i="3"/>
  <c r="DP103" i="3"/>
  <c r="DQ103" i="3"/>
  <c r="DR103" i="3"/>
  <c r="DS103" i="3"/>
  <c r="DU103" i="3"/>
  <c r="DX103" i="3"/>
  <c r="DZ103" i="3"/>
  <c r="EA103" i="3"/>
  <c r="DE104" i="3"/>
  <c r="DF104" i="3"/>
  <c r="DG104" i="3"/>
  <c r="DH104" i="3"/>
  <c r="DJ104" i="3"/>
  <c r="DL104" i="3"/>
  <c r="DM104" i="3"/>
  <c r="DO104" i="3"/>
  <c r="DQ104" i="3"/>
  <c r="DR104" i="3"/>
  <c r="DS104" i="3"/>
  <c r="DT104" i="3"/>
  <c r="DV104" i="3"/>
  <c r="DX104" i="3"/>
  <c r="DY104" i="3"/>
  <c r="DZ104" i="3"/>
  <c r="EA104" i="3"/>
  <c r="DF105" i="3"/>
  <c r="DH105" i="3"/>
  <c r="DI105" i="3"/>
  <c r="DK105" i="3"/>
  <c r="DM105" i="3"/>
  <c r="DN105" i="3"/>
  <c r="DO105" i="3"/>
  <c r="DP105" i="3"/>
  <c r="DQ105" i="3"/>
  <c r="DR105" i="3"/>
  <c r="DT105" i="3"/>
  <c r="DW105" i="3"/>
  <c r="DY105" i="3"/>
  <c r="DZ105" i="3"/>
  <c r="EA105" i="3"/>
  <c r="DE106" i="3"/>
  <c r="DF106" i="3"/>
  <c r="DF212" i="3" s="1"/>
  <c r="DG106" i="3"/>
  <c r="DH106" i="3"/>
  <c r="DI106" i="3"/>
  <c r="DL106" i="3"/>
  <c r="DO106" i="3"/>
  <c r="DP106" i="3"/>
  <c r="DQ106" i="3"/>
  <c r="DR106" i="3"/>
  <c r="DS106" i="3"/>
  <c r="DT106" i="3"/>
  <c r="DU106" i="3"/>
  <c r="DV106" i="3"/>
  <c r="DX106" i="3"/>
  <c r="EA106" i="3"/>
  <c r="DF107" i="3"/>
  <c r="DG107" i="3"/>
  <c r="DH107" i="3"/>
  <c r="DI107" i="3"/>
  <c r="DJ107" i="3"/>
  <c r="DK107" i="3"/>
  <c r="DM107" i="3"/>
  <c r="DO107" i="3"/>
  <c r="DP107" i="3"/>
  <c r="DR107" i="3"/>
  <c r="DT107" i="3"/>
  <c r="DU107" i="3"/>
  <c r="DV107" i="3"/>
  <c r="DW107" i="3"/>
  <c r="DY107" i="3"/>
  <c r="EA107" i="3"/>
  <c r="DE108" i="3"/>
  <c r="DF108" i="3"/>
  <c r="DG108" i="3"/>
  <c r="DI108" i="3"/>
  <c r="DK108" i="3"/>
  <c r="DL108" i="3"/>
  <c r="DN108" i="3"/>
  <c r="DP108" i="3"/>
  <c r="DQ108" i="3"/>
  <c r="DR108" i="3"/>
  <c r="DS108" i="3"/>
  <c r="DT108" i="3"/>
  <c r="DU108" i="3"/>
  <c r="DW108" i="3"/>
  <c r="DZ108" i="3"/>
  <c r="DE109" i="3"/>
  <c r="DF109" i="3"/>
  <c r="DG109" i="3"/>
  <c r="DH109" i="3"/>
  <c r="DI109" i="3"/>
  <c r="DJ109" i="3"/>
  <c r="DK109" i="3"/>
  <c r="DL109" i="3"/>
  <c r="DO109" i="3"/>
  <c r="DR109" i="3"/>
  <c r="DS109" i="3"/>
  <c r="DT109" i="3"/>
  <c r="DU109" i="3"/>
  <c r="DV109" i="3"/>
  <c r="DW109" i="3"/>
  <c r="DX109" i="3"/>
  <c r="DX215" i="3" s="1"/>
  <c r="DY109" i="3"/>
  <c r="DY215" i="3" s="1"/>
  <c r="EA109" i="3"/>
  <c r="DG110" i="3"/>
  <c r="DI110" i="3"/>
  <c r="DJ110" i="3"/>
  <c r="DK110" i="3"/>
  <c r="DL110" i="3"/>
  <c r="DM110" i="3"/>
  <c r="DN110" i="3"/>
  <c r="DP110" i="3"/>
  <c r="DR110" i="3"/>
  <c r="DS110" i="3"/>
  <c r="DU110" i="3"/>
  <c r="DW110" i="3"/>
  <c r="DX110" i="3"/>
  <c r="DY110" i="3"/>
  <c r="DZ110" i="3"/>
  <c r="DE111" i="3"/>
  <c r="DG111" i="3"/>
  <c r="DH111" i="3"/>
  <c r="DI111" i="3"/>
  <c r="DJ111" i="3"/>
  <c r="DL111" i="3"/>
  <c r="DN111" i="3"/>
  <c r="DO111" i="3"/>
  <c r="DQ111" i="3"/>
  <c r="DS111" i="3"/>
  <c r="DT111" i="3"/>
  <c r="DU111" i="3"/>
  <c r="DV111" i="3"/>
  <c r="DW111" i="3"/>
  <c r="DX111" i="3"/>
  <c r="DZ111" i="3"/>
  <c r="DF112" i="3"/>
  <c r="DF218" i="3" s="1"/>
  <c r="DH112" i="3"/>
  <c r="DI112" i="3"/>
  <c r="DJ112" i="3"/>
  <c r="DK112" i="3"/>
  <c r="DL112" i="3"/>
  <c r="DM112" i="3"/>
  <c r="DN112" i="3"/>
  <c r="DO112" i="3"/>
  <c r="DR112" i="3"/>
  <c r="DU112" i="3"/>
  <c r="DV112" i="3"/>
  <c r="DW112" i="3"/>
  <c r="DX112" i="3"/>
  <c r="DY112" i="3"/>
  <c r="DZ112" i="3"/>
  <c r="EA112" i="3"/>
  <c r="DF12" i="3"/>
  <c r="DF118" i="3" s="1"/>
  <c r="DG12" i="3"/>
  <c r="DH12" i="3"/>
  <c r="DI12" i="3"/>
  <c r="DJ12" i="3"/>
  <c r="DK12" i="3"/>
  <c r="DL12" i="3"/>
  <c r="DL118" i="3" s="1"/>
  <c r="DM12" i="3"/>
  <c r="DN12" i="3"/>
  <c r="DN118" i="3" s="1"/>
  <c r="DO12" i="3"/>
  <c r="DO118" i="3" s="1"/>
  <c r="DP12" i="3"/>
  <c r="DP118" i="3" s="1"/>
  <c r="DQ12" i="3"/>
  <c r="DQ118" i="3" s="1"/>
  <c r="DR12" i="3"/>
  <c r="DR118" i="3" s="1"/>
  <c r="DS12" i="3"/>
  <c r="DT12" i="3"/>
  <c r="DT118" i="3" s="1"/>
  <c r="DU12" i="3"/>
  <c r="DV12" i="3"/>
  <c r="DW12" i="3"/>
  <c r="DW118" i="3" s="1"/>
  <c r="DX12" i="3"/>
  <c r="DX118" i="3" s="1"/>
  <c r="DY12" i="3"/>
  <c r="DY118" i="3" s="1"/>
  <c r="DZ12" i="3"/>
  <c r="DZ118" i="3" s="1"/>
  <c r="EA12" i="3"/>
  <c r="EA118" i="3" s="1"/>
  <c r="DS118" i="3"/>
  <c r="DD119" i="3" a="1"/>
  <c r="DD119" i="3" s="1"/>
  <c r="DZ216" i="3"/>
  <c r="DY198" i="3"/>
  <c r="DQ174" i="3"/>
  <c r="DS168" i="3"/>
  <c r="DP145" i="3"/>
  <c r="DV135" i="3"/>
  <c r="DP127" i="3"/>
  <c r="DQ121" i="3"/>
  <c r="DD13" i="3" a="1"/>
  <c r="EX217" i="3" s="1"/>
  <c r="DV118" i="3"/>
  <c r="DU118" i="3"/>
  <c r="DJ118" i="3"/>
  <c r="DH118" i="3"/>
  <c r="BY12" i="3"/>
  <c r="BY16" i="3"/>
  <c r="BY26" i="3"/>
  <c r="BY27" i="3"/>
  <c r="BY28" i="3"/>
  <c r="BY37" i="3"/>
  <c r="BY104" i="3"/>
  <c r="BY112" i="3"/>
  <c r="BL12" i="3"/>
  <c r="CB15" i="3"/>
  <c r="CB121" i="3" s="1"/>
  <c r="CF15" i="3"/>
  <c r="CF121" i="3" s="1"/>
  <c r="CG15" i="3"/>
  <c r="CG121" i="3" s="1"/>
  <c r="CN16" i="3"/>
  <c r="CN122" i="3" s="1"/>
  <c r="CO16" i="3"/>
  <c r="CO122" i="3" s="1"/>
  <c r="CO18" i="3"/>
  <c r="CO124" i="3" s="1"/>
  <c r="CA20" i="3"/>
  <c r="CB20" i="3"/>
  <c r="CB126" i="3" s="1"/>
  <c r="CD20" i="3"/>
  <c r="CD126" i="3" s="1"/>
  <c r="CK23" i="3"/>
  <c r="CK129" i="3" s="1"/>
  <c r="CL23" i="3"/>
  <c r="CL129" i="3" s="1"/>
  <c r="CM23" i="3"/>
  <c r="CM129" i="3" s="1"/>
  <c r="CP24" i="3"/>
  <c r="CP130" i="3" s="1"/>
  <c r="CI26" i="3"/>
  <c r="CI132" i="3" s="1"/>
  <c r="CJ26" i="3"/>
  <c r="CJ132" i="3" s="1"/>
  <c r="CK27" i="3"/>
  <c r="CK133" i="3" s="1"/>
  <c r="CL27" i="3"/>
  <c r="CL133" i="3" s="1"/>
  <c r="BW28" i="3"/>
  <c r="CK30" i="3"/>
  <c r="CK136" i="3" s="1"/>
  <c r="CQ30" i="3"/>
  <c r="CQ136" i="3" s="1"/>
  <c r="CR30" i="3"/>
  <c r="CR136" i="3" s="1"/>
  <c r="CM33" i="3"/>
  <c r="CM139" i="3" s="1"/>
  <c r="CQ33" i="3"/>
  <c r="CQ139" i="3" s="1"/>
  <c r="CR33" i="3"/>
  <c r="CR139" i="3" s="1"/>
  <c r="BW35" i="3"/>
  <c r="BX35" i="3"/>
  <c r="BX141" i="3" s="1"/>
  <c r="CN36" i="3"/>
  <c r="CN142" i="3" s="1"/>
  <c r="CO37" i="3"/>
  <c r="CO143" i="3" s="1"/>
  <c r="CQ37" i="3"/>
  <c r="CQ143" i="3" s="1"/>
  <c r="CE40" i="3"/>
  <c r="CF40" i="3"/>
  <c r="CF146" i="3" s="1"/>
  <c r="CG40" i="3"/>
  <c r="CG146" i="3" s="1"/>
  <c r="CH40" i="3"/>
  <c r="CH146" i="3" s="1"/>
  <c r="CF41" i="3"/>
  <c r="CF147" i="3" s="1"/>
  <c r="CP42" i="3"/>
  <c r="CP148" i="3" s="1"/>
  <c r="CQ42" i="3"/>
  <c r="CQ148" i="3" s="1"/>
  <c r="CN43" i="3"/>
  <c r="CN149" i="3" s="1"/>
  <c r="CO43" i="3"/>
  <c r="CO149" i="3" s="1"/>
  <c r="CA46" i="3"/>
  <c r="CG46" i="3"/>
  <c r="CG152" i="3" s="1"/>
  <c r="CH46" i="3"/>
  <c r="CH152" i="3" s="1"/>
  <c r="CI46" i="3"/>
  <c r="CI152" i="3" s="1"/>
  <c r="CO48" i="3"/>
  <c r="CO154" i="3" s="1"/>
  <c r="CP48" i="3"/>
  <c r="CP154" i="3" s="1"/>
  <c r="CQ48" i="3"/>
  <c r="CQ154" i="3" s="1"/>
  <c r="CM49" i="3"/>
  <c r="CM155" i="3" s="1"/>
  <c r="CN49" i="3"/>
  <c r="CN155" i="3" s="1"/>
  <c r="CB51" i="3"/>
  <c r="CB157" i="3" s="1"/>
  <c r="CA52" i="3"/>
  <c r="CH54" i="3"/>
  <c r="CH160" i="3" s="1"/>
  <c r="CI54" i="3"/>
  <c r="CI160" i="3" s="1"/>
  <c r="CJ54" i="3"/>
  <c r="CJ160" i="3" s="1"/>
  <c r="CK54" i="3"/>
  <c r="CK160" i="3" s="1"/>
  <c r="CI55" i="3"/>
  <c r="CI161" i="3" s="1"/>
  <c r="CQ56" i="3"/>
  <c r="CQ162" i="3" s="1"/>
  <c r="CR56" i="3"/>
  <c r="CR162" i="3" s="1"/>
  <c r="CN57" i="3"/>
  <c r="CN163" i="3" s="1"/>
  <c r="CO57" i="3"/>
  <c r="CO163" i="3" s="1"/>
  <c r="CR59" i="3"/>
  <c r="CR165" i="3" s="1"/>
  <c r="CA60" i="3"/>
  <c r="CB60" i="3"/>
  <c r="CB166" i="3" s="1"/>
  <c r="CC60" i="3"/>
  <c r="CC62" i="3"/>
  <c r="CD62" i="3"/>
  <c r="CD168" i="3" s="1"/>
  <c r="CE62" i="3"/>
  <c r="BZ63" i="3"/>
  <c r="BZ169" i="3" s="1"/>
  <c r="CA63" i="3"/>
  <c r="CH64" i="3"/>
  <c r="CH170" i="3" s="1"/>
  <c r="CE65" i="3"/>
  <c r="CG65" i="3"/>
  <c r="CG171" i="3" s="1"/>
  <c r="CI67" i="3"/>
  <c r="CI173" i="3" s="1"/>
  <c r="CJ67" i="3"/>
  <c r="CJ173" i="3" s="1"/>
  <c r="CK67" i="3"/>
  <c r="CK173" i="3" s="1"/>
  <c r="CL67" i="3"/>
  <c r="CL173" i="3" s="1"/>
  <c r="CG68" i="3"/>
  <c r="CG174" i="3" s="1"/>
  <c r="CM69" i="3"/>
  <c r="CM175" i="3" s="1"/>
  <c r="CN69" i="3"/>
  <c r="CN175" i="3" s="1"/>
  <c r="CJ70" i="3"/>
  <c r="CJ176" i="3" s="1"/>
  <c r="CP70" i="3"/>
  <c r="CP176" i="3" s="1"/>
  <c r="CN72" i="3"/>
  <c r="CN178" i="3" s="1"/>
  <c r="CS72" i="3"/>
  <c r="CS178" i="3" s="1"/>
  <c r="BW73" i="3"/>
  <c r="BX73" i="3"/>
  <c r="BX179" i="3" s="1"/>
  <c r="CR74" i="3"/>
  <c r="CR180" i="3" s="1"/>
  <c r="CS74" i="3"/>
  <c r="CS180" i="3" s="1"/>
  <c r="BW75" i="3"/>
  <c r="CK75" i="3"/>
  <c r="CK181" i="3" s="1"/>
  <c r="CL75" i="3"/>
  <c r="CL181" i="3" s="1"/>
  <c r="CI77" i="3"/>
  <c r="CI183" i="3" s="1"/>
  <c r="CK77" i="3"/>
  <c r="CK183" i="3" s="1"/>
  <c r="CL77" i="3"/>
  <c r="CL183" i="3" s="1"/>
  <c r="CB79" i="3"/>
  <c r="CB185" i="3" s="1"/>
  <c r="CC79" i="3"/>
  <c r="CG79" i="3"/>
  <c r="CG185" i="3" s="1"/>
  <c r="CH79" i="3"/>
  <c r="CH185" i="3" s="1"/>
  <c r="BX80" i="3"/>
  <c r="BX186" i="3" s="1"/>
  <c r="BX81" i="3"/>
  <c r="BX187" i="3" s="1"/>
  <c r="BZ81" i="3"/>
  <c r="BZ187" i="3" s="1"/>
  <c r="CP81" i="3"/>
  <c r="CP187" i="3" s="1"/>
  <c r="CJ83" i="3"/>
  <c r="CJ189" i="3" s="1"/>
  <c r="CK83" i="3"/>
  <c r="CK189" i="3" s="1"/>
  <c r="CL83" i="3"/>
  <c r="CL189" i="3" s="1"/>
  <c r="CM83" i="3"/>
  <c r="CM189" i="3" s="1"/>
  <c r="CN83" i="3"/>
  <c r="CN189" i="3" s="1"/>
  <c r="CE85" i="3"/>
  <c r="CF85" i="3"/>
  <c r="CF191" i="3" s="1"/>
  <c r="CG85" i="3"/>
  <c r="CG191" i="3" s="1"/>
  <c r="BZ86" i="3"/>
  <c r="BZ192" i="3" s="1"/>
  <c r="CP87" i="3"/>
  <c r="CP193" i="3" s="1"/>
  <c r="CR87" i="3"/>
  <c r="CR193" i="3" s="1"/>
  <c r="CS87" i="3"/>
  <c r="CS193" i="3" s="1"/>
  <c r="CI89" i="3"/>
  <c r="CI195" i="3" s="1"/>
  <c r="CJ89" i="3"/>
  <c r="CJ195" i="3" s="1"/>
  <c r="CN89" i="3"/>
  <c r="CN195" i="3" s="1"/>
  <c r="CQ89" i="3"/>
  <c r="CQ195" i="3" s="1"/>
  <c r="CH90" i="3"/>
  <c r="CH196" i="3" s="1"/>
  <c r="CE91" i="3"/>
  <c r="CH91" i="3"/>
  <c r="CH197" i="3" s="1"/>
  <c r="BZ92" i="3"/>
  <c r="BZ198" i="3" s="1"/>
  <c r="CO93" i="3"/>
  <c r="CO199" i="3" s="1"/>
  <c r="CP93" i="3"/>
  <c r="CP199" i="3" s="1"/>
  <c r="CQ93" i="3"/>
  <c r="CQ199" i="3" s="1"/>
  <c r="CR93" i="3"/>
  <c r="CR199" i="3" s="1"/>
  <c r="CK95" i="3"/>
  <c r="CK201" i="3" s="1"/>
  <c r="CN95" i="3"/>
  <c r="CN201" i="3" s="1"/>
  <c r="CO95" i="3"/>
  <c r="CO201" i="3" s="1"/>
  <c r="CE96" i="3"/>
  <c r="CF96" i="3"/>
  <c r="CF202" i="3" s="1"/>
  <c r="BX98" i="3"/>
  <c r="BX204" i="3" s="1"/>
  <c r="CA98" i="3"/>
  <c r="CM99" i="3"/>
  <c r="CM205" i="3" s="1"/>
  <c r="CN99" i="3"/>
  <c r="CN205" i="3" s="1"/>
  <c r="BW100" i="3"/>
  <c r="BX100" i="3"/>
  <c r="BX206" i="3" s="1"/>
  <c r="CL100" i="3"/>
  <c r="CL206" i="3" s="1"/>
  <c r="CL101" i="3"/>
  <c r="CL207" i="3" s="1"/>
  <c r="CM101" i="3"/>
  <c r="CD102" i="3"/>
  <c r="CD208" i="3" s="1"/>
  <c r="CF102" i="3"/>
  <c r="CF208" i="3" s="1"/>
  <c r="BZ104" i="3"/>
  <c r="BZ210" i="3" s="1"/>
  <c r="CA104" i="3"/>
  <c r="CB104" i="3"/>
  <c r="CB210" i="3" s="1"/>
  <c r="CE104" i="3"/>
  <c r="BW106" i="3"/>
  <c r="BX106" i="3"/>
  <c r="BX212" i="3" s="1"/>
  <c r="BZ106" i="3"/>
  <c r="BZ212" i="3" s="1"/>
  <c r="CM106" i="3"/>
  <c r="CM212" i="3" s="1"/>
  <c r="CN106" i="3"/>
  <c r="CN212" i="3" s="1"/>
  <c r="CG108" i="3"/>
  <c r="CG214" i="3" s="1"/>
  <c r="CI108" i="3"/>
  <c r="CI214" i="3" s="1"/>
  <c r="CL108" i="3"/>
  <c r="CL214" i="3" s="1"/>
  <c r="BX110" i="3"/>
  <c r="BX216" i="3" s="1"/>
  <c r="CE110" i="3"/>
  <c r="CF110" i="3"/>
  <c r="CF216" i="3" s="1"/>
  <c r="CS110" i="3"/>
  <c r="CS216" i="3" s="1"/>
  <c r="CR111" i="3"/>
  <c r="CR217" i="3" s="1"/>
  <c r="CS111" i="3"/>
  <c r="CS217" i="3" s="1"/>
  <c r="CJ112" i="3"/>
  <c r="CJ218" i="3" s="1"/>
  <c r="CL112" i="3"/>
  <c r="CL218" i="3" s="1"/>
  <c r="BX12" i="3"/>
  <c r="BZ12" i="3"/>
  <c r="BZ118" i="3" s="1"/>
  <c r="CA12" i="3"/>
  <c r="CB12" i="3"/>
  <c r="CB118" i="3" s="1"/>
  <c r="CC12" i="3"/>
  <c r="CD12" i="3"/>
  <c r="CD118" i="3" s="1"/>
  <c r="CE12" i="3"/>
  <c r="CF12" i="3"/>
  <c r="CG12" i="3"/>
  <c r="CG118" i="3" s="1"/>
  <c r="CH12" i="3"/>
  <c r="CH118" i="3" s="1"/>
  <c r="CI12" i="3"/>
  <c r="CI118" i="3" s="1"/>
  <c r="CJ12" i="3"/>
  <c r="CJ118" i="3" s="1"/>
  <c r="CK12" i="3"/>
  <c r="CL12" i="3"/>
  <c r="CM12" i="3"/>
  <c r="CM118" i="3" s="1"/>
  <c r="CN12" i="3"/>
  <c r="CN118" i="3" s="1"/>
  <c r="CO12" i="3"/>
  <c r="CO118" i="3" s="1"/>
  <c r="CP12" i="3"/>
  <c r="CP118" i="3" s="1"/>
  <c r="CQ12" i="3"/>
  <c r="CQ118" i="3" s="1"/>
  <c r="CR12" i="3"/>
  <c r="CS12" i="3"/>
  <c r="CS118" i="3" s="1"/>
  <c r="BV119" i="3"/>
  <c r="BV119" i="3" a="1"/>
  <c r="CM207" i="3"/>
  <c r="BV13" i="3" a="1"/>
  <c r="CR118" i="3"/>
  <c r="CL118" i="3"/>
  <c r="CK118" i="3"/>
  <c r="CF118" i="3"/>
  <c r="AY12" i="3"/>
  <c r="AY118" i="3" s="1"/>
  <c r="AO119" i="3" a="1"/>
  <c r="AO119" i="3" s="1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AF108" i="3"/>
  <c r="AE108" i="3"/>
  <c r="AD108" i="3"/>
  <c r="AC108" i="3"/>
  <c r="AB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AP94" i="3"/>
  <c r="AP200" i="3" s="1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BL93" i="3"/>
  <c r="BL199" i="3" s="1"/>
  <c r="BF93" i="3"/>
  <c r="BF199" i="3" s="1"/>
  <c r="BE93" i="3"/>
  <c r="BE199" i="3" s="1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BF92" i="3"/>
  <c r="BF198" i="3" s="1"/>
  <c r="BE92" i="3"/>
  <c r="BE198" i="3" s="1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AF90" i="3"/>
  <c r="AE90" i="3"/>
  <c r="AD90" i="3"/>
  <c r="AC90" i="3"/>
  <c r="AB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AF89" i="3"/>
  <c r="AE89" i="3"/>
  <c r="AD89" i="3"/>
  <c r="AC89" i="3"/>
  <c r="AB89" i="3"/>
  <c r="AA89" i="3"/>
  <c r="Z89" i="3"/>
  <c r="Y89" i="3"/>
  <c r="X89" i="3"/>
  <c r="W89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AF87" i="3"/>
  <c r="AE87" i="3"/>
  <c r="AD87" i="3"/>
  <c r="AC87" i="3"/>
  <c r="AB87" i="3"/>
  <c r="AA87" i="3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BJ84" i="3"/>
  <c r="BJ190" i="3" s="1"/>
  <c r="AF84" i="3"/>
  <c r="AE84" i="3"/>
  <c r="AD84" i="3"/>
  <c r="AC84" i="3"/>
  <c r="AB84" i="3"/>
  <c r="AA84" i="3"/>
  <c r="Z84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AS83" i="3"/>
  <c r="AS189" i="3" s="1"/>
  <c r="AF83" i="3"/>
  <c r="AE83" i="3"/>
  <c r="AD83" i="3"/>
  <c r="AC83" i="3"/>
  <c r="AB83" i="3"/>
  <c r="AA83" i="3"/>
  <c r="Z83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AS82" i="3"/>
  <c r="AS188" i="3" s="1"/>
  <c r="AR82" i="3"/>
  <c r="AR188" i="3" s="1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BH81" i="3"/>
  <c r="BH187" i="3" s="1"/>
  <c r="BG81" i="3"/>
  <c r="BG187" i="3" s="1"/>
  <c r="BF81" i="3"/>
  <c r="BF187" i="3" s="1"/>
  <c r="AF81" i="3"/>
  <c r="AE81" i="3"/>
  <c r="AD81" i="3"/>
  <c r="AC81" i="3"/>
  <c r="AB81" i="3"/>
  <c r="AA81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BG80" i="3"/>
  <c r="BG186" i="3" s="1"/>
  <c r="AF80" i="3"/>
  <c r="AE80" i="3"/>
  <c r="AD80" i="3"/>
  <c r="AC80" i="3"/>
  <c r="AB80" i="3"/>
  <c r="AA80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AF77" i="3"/>
  <c r="AE77" i="3"/>
  <c r="AD77" i="3"/>
  <c r="AC77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AY76" i="3"/>
  <c r="AY182" i="3" s="1"/>
  <c r="AF76" i="3"/>
  <c r="AE76" i="3"/>
  <c r="AD76" i="3"/>
  <c r="AC76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AF75" i="3"/>
  <c r="AE75" i="3"/>
  <c r="AD75" i="3"/>
  <c r="AC75" i="3"/>
  <c r="AB75" i="3"/>
  <c r="AA75" i="3"/>
  <c r="Z75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AF74" i="3"/>
  <c r="AE74" i="3"/>
  <c r="AD74" i="3"/>
  <c r="AC74" i="3"/>
  <c r="AB74" i="3"/>
  <c r="AA74" i="3"/>
  <c r="Z74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AF71" i="3"/>
  <c r="AE71" i="3"/>
  <c r="AD71" i="3"/>
  <c r="AC71" i="3"/>
  <c r="AB71" i="3"/>
  <c r="AA71" i="3"/>
  <c r="Z71" i="3"/>
  <c r="Y71" i="3"/>
  <c r="X71" i="3"/>
  <c r="W71" i="3"/>
  <c r="V71" i="3"/>
  <c r="U71" i="3"/>
  <c r="T71" i="3"/>
  <c r="S71" i="3"/>
  <c r="R71" i="3"/>
  <c r="Q71" i="3"/>
  <c r="P71" i="3"/>
  <c r="O71" i="3"/>
  <c r="N71" i="3"/>
  <c r="M71" i="3"/>
  <c r="L71" i="3"/>
  <c r="K71" i="3"/>
  <c r="J71" i="3"/>
  <c r="BH70" i="3"/>
  <c r="BH176" i="3" s="1"/>
  <c r="AF70" i="3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BE69" i="3"/>
  <c r="BE175" i="3" s="1"/>
  <c r="BD69" i="3"/>
  <c r="BD175" i="3" s="1"/>
  <c r="AF69" i="3"/>
  <c r="AE69" i="3"/>
  <c r="AD69" i="3"/>
  <c r="AC69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BD68" i="3"/>
  <c r="BD174" i="3" s="1"/>
  <c r="AZ68" i="3"/>
  <c r="AZ174" i="3" s="1"/>
  <c r="AF68" i="3"/>
  <c r="AE68" i="3"/>
  <c r="AD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AV67" i="3"/>
  <c r="AV173" i="3" s="1"/>
  <c r="AS67" i="3"/>
  <c r="AS173" i="3" s="1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AX66" i="3"/>
  <c r="AX172" i="3" s="1"/>
  <c r="AF66" i="3"/>
  <c r="AE66" i="3"/>
  <c r="AD66" i="3"/>
  <c r="AC66" i="3"/>
  <c r="AB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AF65" i="3"/>
  <c r="AE65" i="3"/>
  <c r="AD65" i="3"/>
  <c r="AC65" i="3"/>
  <c r="AB65" i="3"/>
  <c r="AA65" i="3"/>
  <c r="Z65" i="3"/>
  <c r="Y65" i="3"/>
  <c r="X65" i="3"/>
  <c r="W65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AW60" i="3"/>
  <c r="AW166" i="3" s="1"/>
  <c r="AQ60" i="3"/>
  <c r="AQ166" i="3" s="1"/>
  <c r="AP60" i="3"/>
  <c r="AP166" i="3" s="1"/>
  <c r="AF60" i="3"/>
  <c r="AE60" i="3"/>
  <c r="AD60" i="3"/>
  <c r="AC60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BL59" i="3"/>
  <c r="BL165" i="3" s="1"/>
  <c r="AF59" i="3"/>
  <c r="AE59" i="3"/>
  <c r="AD59" i="3"/>
  <c r="AC59" i="3"/>
  <c r="AB59" i="3"/>
  <c r="AA59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BD58" i="3"/>
  <c r="BD164" i="3" s="1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BF57" i="3"/>
  <c r="BF163" i="3" s="1"/>
  <c r="BE57" i="3"/>
  <c r="BE163" i="3" s="1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AF56" i="3"/>
  <c r="AE56" i="3"/>
  <c r="AD56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AF54" i="3"/>
  <c r="AE54" i="3"/>
  <c r="AD54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AP52" i="3"/>
  <c r="AP158" i="3" s="1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BL51" i="3"/>
  <c r="BL157" i="3" s="1"/>
  <c r="BF51" i="3"/>
  <c r="BF157" i="3" s="1"/>
  <c r="BE51" i="3"/>
  <c r="BE157" i="3" s="1"/>
  <c r="BA51" i="3"/>
  <c r="BA157" i="3" s="1"/>
  <c r="AF51" i="3"/>
  <c r="AE51" i="3"/>
  <c r="AD51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BB50" i="3"/>
  <c r="BB156" i="3" s="1"/>
  <c r="AF50" i="3"/>
  <c r="AE50" i="3"/>
  <c r="AD50" i="3"/>
  <c r="AC50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AW49" i="3"/>
  <c r="AW155" i="3" s="1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BJ47" i="3"/>
  <c r="BJ153" i="3" s="1"/>
  <c r="BI47" i="3"/>
  <c r="BI153" i="3" s="1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AF45" i="3"/>
  <c r="AE45" i="3"/>
  <c r="AD45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BD41" i="3"/>
  <c r="BD147" i="3" s="1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AY40" i="3"/>
  <c r="AY146" i="3" s="1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AZ39" i="3"/>
  <c r="AZ145" i="3" s="1"/>
  <c r="AW39" i="3"/>
  <c r="AW145" i="3" s="1"/>
  <c r="AV39" i="3"/>
  <c r="AV145" i="3" s="1"/>
  <c r="AU39" i="3"/>
  <c r="AU145" i="3" s="1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BG38" i="3"/>
  <c r="BG144" i="3" s="1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AR33" i="3"/>
  <c r="AR139" i="3" s="1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AV32" i="3"/>
  <c r="AV138" i="3" s="1"/>
  <c r="AU32" i="3"/>
  <c r="AU138" i="3" s="1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AP31" i="3"/>
  <c r="AP137" i="3" s="1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BK30" i="3"/>
  <c r="BK136" i="3" s="1"/>
  <c r="AQ30" i="3"/>
  <c r="AQ136" i="3" s="1"/>
  <c r="AP30" i="3"/>
  <c r="AP136" i="3" s="1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BK29" i="3"/>
  <c r="BK135" i="3" s="1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BG23" i="3"/>
  <c r="BG129" i="3" s="1"/>
  <c r="BF23" i="3"/>
  <c r="BF129" i="3" s="1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BE22" i="3"/>
  <c r="BE128" i="3" s="1"/>
  <c r="BD22" i="3"/>
  <c r="BD128" i="3" s="1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AU21" i="3"/>
  <c r="AU127" i="3" s="1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AQ20" i="3"/>
  <c r="AQ126" i="3" s="1"/>
  <c r="AP20" i="3"/>
  <c r="AP126" i="3" s="1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BL19" i="3"/>
  <c r="BL125" i="3" s="1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AO13" i="3" a="1"/>
  <c r="BE111" i="3" s="1"/>
  <c r="BE217" i="3" s="1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BL118" i="3"/>
  <c r="BK12" i="3"/>
  <c r="BK118" i="3" s="1"/>
  <c r="BJ12" i="3"/>
  <c r="BJ118" i="3" s="1"/>
  <c r="BI12" i="3"/>
  <c r="BI118" i="3" s="1"/>
  <c r="BH12" i="3"/>
  <c r="BH118" i="3" s="1"/>
  <c r="BG12" i="3"/>
  <c r="BG118" i="3" s="1"/>
  <c r="BF12" i="3"/>
  <c r="BF118" i="3" s="1"/>
  <c r="BE12" i="3"/>
  <c r="BE118" i="3" s="1"/>
  <c r="BD12" i="3"/>
  <c r="BD118" i="3" s="1"/>
  <c r="BC12" i="3"/>
  <c r="BC118" i="3" s="1"/>
  <c r="BB12" i="3"/>
  <c r="BB118" i="3" s="1"/>
  <c r="BA12" i="3"/>
  <c r="BA118" i="3" s="1"/>
  <c r="AZ12" i="3"/>
  <c r="AZ118" i="3" s="1"/>
  <c r="AX12" i="3"/>
  <c r="AX118" i="3" s="1"/>
  <c r="AW12" i="3"/>
  <c r="AW118" i="3" s="1"/>
  <c r="AV12" i="3"/>
  <c r="AV118" i="3" s="1"/>
  <c r="AU12" i="3"/>
  <c r="AU118" i="3" s="1"/>
  <c r="AT12" i="3"/>
  <c r="AT118" i="3" s="1"/>
  <c r="AS12" i="3"/>
  <c r="AS118" i="3" s="1"/>
  <c r="AR12" i="3"/>
  <c r="AR118" i="3" s="1"/>
  <c r="AQ12" i="3"/>
  <c r="AQ118" i="3" s="1"/>
  <c r="AP12" i="3"/>
  <c r="AP118" i="3" s="1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X91" i="6" l="1"/>
  <c r="AA91" i="6" s="1"/>
  <c r="X86" i="6"/>
  <c r="X85" i="6"/>
  <c r="DA268" i="4"/>
  <c r="CZ268" i="4"/>
  <c r="CY69" i="4"/>
  <c r="DA86" i="4"/>
  <c r="DA102" i="4"/>
  <c r="DA122" i="4"/>
  <c r="DA138" i="4"/>
  <c r="DA158" i="4"/>
  <c r="DA174" i="4"/>
  <c r="DA194" i="4"/>
  <c r="DA210" i="4"/>
  <c r="DA230" i="4"/>
  <c r="DA246" i="4"/>
  <c r="DA266" i="4"/>
  <c r="CZ80" i="4"/>
  <c r="CZ100" i="4"/>
  <c r="CZ115" i="4"/>
  <c r="CZ130" i="4"/>
  <c r="CZ148" i="4"/>
  <c r="CZ163" i="4"/>
  <c r="CZ178" i="4"/>
  <c r="CZ196" i="4"/>
  <c r="CZ211" i="4"/>
  <c r="CZ226" i="4"/>
  <c r="CZ244" i="4"/>
  <c r="CZ259" i="4"/>
  <c r="DA87" i="4"/>
  <c r="DA103" i="4"/>
  <c r="DA123" i="4"/>
  <c r="DA139" i="4"/>
  <c r="DA159" i="4"/>
  <c r="DA175" i="4"/>
  <c r="DA195" i="4"/>
  <c r="DA211" i="4"/>
  <c r="DA231" i="4"/>
  <c r="DA247" i="4"/>
  <c r="DA267" i="4"/>
  <c r="CZ82" i="4"/>
  <c r="CZ101" i="4"/>
  <c r="CZ116" i="4"/>
  <c r="CZ132" i="4"/>
  <c r="CZ149" i="4"/>
  <c r="CZ164" i="4"/>
  <c r="CZ180" i="4"/>
  <c r="CZ197" i="4"/>
  <c r="CZ212" i="4"/>
  <c r="CZ228" i="4"/>
  <c r="CZ245" i="4"/>
  <c r="CZ260" i="4"/>
  <c r="CZ151" i="4"/>
  <c r="DA90" i="4"/>
  <c r="DA182" i="4"/>
  <c r="CZ104" i="4"/>
  <c r="CZ137" i="4"/>
  <c r="CZ168" i="4"/>
  <c r="CZ200" i="4"/>
  <c r="CZ233" i="4"/>
  <c r="CZ264" i="4"/>
  <c r="DA88" i="4"/>
  <c r="DA105" i="4"/>
  <c r="DA124" i="4"/>
  <c r="DA141" i="4"/>
  <c r="DA160" i="4"/>
  <c r="DA177" i="4"/>
  <c r="DA196" i="4"/>
  <c r="DA213" i="4"/>
  <c r="DA232" i="4"/>
  <c r="DA249" i="4"/>
  <c r="CZ84" i="4"/>
  <c r="CZ102" i="4"/>
  <c r="CZ117" i="4"/>
  <c r="CZ133" i="4"/>
  <c r="CZ150" i="4"/>
  <c r="CZ165" i="4"/>
  <c r="CZ181" i="4"/>
  <c r="CZ198" i="4"/>
  <c r="CZ213" i="4"/>
  <c r="CZ229" i="4"/>
  <c r="CZ246" i="4"/>
  <c r="CZ261" i="4"/>
  <c r="DA70" i="4"/>
  <c r="DA89" i="4"/>
  <c r="DA106" i="4"/>
  <c r="DA125" i="4"/>
  <c r="DA142" i="4"/>
  <c r="DA161" i="4"/>
  <c r="DA178" i="4"/>
  <c r="DA197" i="4"/>
  <c r="DA214" i="4"/>
  <c r="DA233" i="4"/>
  <c r="DA250" i="4"/>
  <c r="CZ88" i="4"/>
  <c r="CZ103" i="4"/>
  <c r="CZ118" i="4"/>
  <c r="CZ136" i="4"/>
  <c r="CZ166" i="4"/>
  <c r="CZ184" i="4"/>
  <c r="CZ199" i="4"/>
  <c r="CZ214" i="4"/>
  <c r="CZ232" i="4"/>
  <c r="CZ247" i="4"/>
  <c r="CZ262" i="4"/>
  <c r="DA74" i="4"/>
  <c r="DA110" i="4"/>
  <c r="DA126" i="4"/>
  <c r="DA146" i="4"/>
  <c r="DA162" i="4"/>
  <c r="DA198" i="4"/>
  <c r="DA218" i="4"/>
  <c r="DA234" i="4"/>
  <c r="DA254" i="4"/>
  <c r="CZ89" i="4"/>
  <c r="CZ120" i="4"/>
  <c r="CZ152" i="4"/>
  <c r="CZ185" i="4"/>
  <c r="CZ216" i="4"/>
  <c r="CZ248" i="4"/>
  <c r="DA75" i="4"/>
  <c r="DA91" i="4"/>
  <c r="DA111" i="4"/>
  <c r="DA127" i="4"/>
  <c r="DA147" i="4"/>
  <c r="DA163" i="4"/>
  <c r="DA183" i="4"/>
  <c r="DA199" i="4"/>
  <c r="DA219" i="4"/>
  <c r="DA235" i="4"/>
  <c r="DA255" i="4"/>
  <c r="CZ70" i="4"/>
  <c r="CZ90" i="4"/>
  <c r="CZ105" i="4"/>
  <c r="CZ121" i="4"/>
  <c r="CZ138" i="4"/>
  <c r="CZ153" i="4"/>
  <c r="CZ169" i="4"/>
  <c r="CZ186" i="4"/>
  <c r="CZ201" i="4"/>
  <c r="CZ217" i="4"/>
  <c r="CZ234" i="4"/>
  <c r="CZ249" i="4"/>
  <c r="CZ265" i="4"/>
  <c r="DA76" i="4"/>
  <c r="DA93" i="4"/>
  <c r="DA112" i="4"/>
  <c r="DA129" i="4"/>
  <c r="DA148" i="4"/>
  <c r="DA165" i="4"/>
  <c r="DA184" i="4"/>
  <c r="DA201" i="4"/>
  <c r="DA220" i="4"/>
  <c r="DA237" i="4"/>
  <c r="DA256" i="4"/>
  <c r="CZ72" i="4"/>
  <c r="CZ91" i="4"/>
  <c r="CZ106" i="4"/>
  <c r="CZ124" i="4"/>
  <c r="CZ139" i="4"/>
  <c r="CZ154" i="4"/>
  <c r="CZ172" i="4"/>
  <c r="CZ187" i="4"/>
  <c r="CZ202" i="4"/>
  <c r="CZ220" i="4"/>
  <c r="CZ235" i="4"/>
  <c r="CZ250" i="4"/>
  <c r="DA77" i="4"/>
  <c r="DA94" i="4"/>
  <c r="DA113" i="4"/>
  <c r="DA130" i="4"/>
  <c r="DA149" i="4"/>
  <c r="DA166" i="4"/>
  <c r="DA185" i="4"/>
  <c r="DA202" i="4"/>
  <c r="DA221" i="4"/>
  <c r="DA238" i="4"/>
  <c r="DA257" i="4"/>
  <c r="CZ73" i="4"/>
  <c r="CZ92" i="4"/>
  <c r="CZ108" i="4"/>
  <c r="CZ125" i="4"/>
  <c r="CZ140" i="4"/>
  <c r="CZ156" i="4"/>
  <c r="CZ173" i="4"/>
  <c r="CZ188" i="4"/>
  <c r="CZ204" i="4"/>
  <c r="CZ221" i="4"/>
  <c r="CZ236" i="4"/>
  <c r="CZ252" i="4"/>
  <c r="DA78" i="4"/>
  <c r="DA98" i="4"/>
  <c r="DA114" i="4"/>
  <c r="DA134" i="4"/>
  <c r="DA150" i="4"/>
  <c r="DA170" i="4"/>
  <c r="DA186" i="4"/>
  <c r="DA206" i="4"/>
  <c r="DA222" i="4"/>
  <c r="DA242" i="4"/>
  <c r="DA258" i="4"/>
  <c r="CZ76" i="4"/>
  <c r="CZ93" i="4"/>
  <c r="CZ109" i="4"/>
  <c r="DA137" i="4"/>
  <c r="CZ177" i="4"/>
  <c r="DA79" i="4"/>
  <c r="DA151" i="4"/>
  <c r="DA223" i="4"/>
  <c r="CZ189" i="4"/>
  <c r="CZ237" i="4"/>
  <c r="DA81" i="4"/>
  <c r="DA153" i="4"/>
  <c r="DA225" i="4"/>
  <c r="CZ79" i="4"/>
  <c r="CZ142" i="4"/>
  <c r="CZ190" i="4"/>
  <c r="CZ238" i="4"/>
  <c r="DA82" i="4"/>
  <c r="DA154" i="4"/>
  <c r="DA226" i="4"/>
  <c r="CZ94" i="4"/>
  <c r="CZ144" i="4"/>
  <c r="CZ192" i="4"/>
  <c r="CZ240" i="4"/>
  <c r="DA99" i="4"/>
  <c r="DA171" i="4"/>
  <c r="DA243" i="4"/>
  <c r="CZ96" i="4"/>
  <c r="CZ145" i="4"/>
  <c r="CZ193" i="4"/>
  <c r="CZ241" i="4"/>
  <c r="DA187" i="4"/>
  <c r="DA117" i="4"/>
  <c r="CZ114" i="4"/>
  <c r="CZ210" i="4"/>
  <c r="DA118" i="4"/>
  <c r="DA262" i="4"/>
  <c r="CZ174" i="4"/>
  <c r="DA135" i="4"/>
  <c r="CZ127" i="4"/>
  <c r="CZ223" i="4"/>
  <c r="DA136" i="4"/>
  <c r="CZ176" i="4"/>
  <c r="CZ77" i="4"/>
  <c r="CZ225" i="4"/>
  <c r="CZ78" i="4"/>
  <c r="DA261" i="4"/>
  <c r="CZ129" i="4"/>
  <c r="DA100" i="4"/>
  <c r="DA172" i="4"/>
  <c r="DA244" i="4"/>
  <c r="CZ97" i="4"/>
  <c r="CZ157" i="4"/>
  <c r="CZ205" i="4"/>
  <c r="CZ253" i="4"/>
  <c r="DA101" i="4"/>
  <c r="DA173" i="4"/>
  <c r="DA245" i="4"/>
  <c r="CZ112" i="4"/>
  <c r="CZ160" i="4"/>
  <c r="CZ208" i="4"/>
  <c r="CZ256" i="4"/>
  <c r="DA115" i="4"/>
  <c r="DA259" i="4"/>
  <c r="CZ113" i="4"/>
  <c r="CZ161" i="4"/>
  <c r="CZ209" i="4"/>
  <c r="CZ257" i="4"/>
  <c r="DA189" i="4"/>
  <c r="CZ162" i="4"/>
  <c r="CZ258" i="4"/>
  <c r="DA190" i="4"/>
  <c r="CZ126" i="4"/>
  <c r="CZ222" i="4"/>
  <c r="DA207" i="4"/>
  <c r="CZ175" i="4"/>
  <c r="DA208" i="4"/>
  <c r="CZ128" i="4"/>
  <c r="CZ224" i="4"/>
  <c r="DA209" i="4"/>
  <c r="CZ141" i="4"/>
  <c r="DA265" i="4"/>
  <c r="DA121" i="4"/>
  <c r="CZ183" i="4"/>
  <c r="DA240" i="4"/>
  <c r="DA96" i="4"/>
  <c r="CZ158" i="4"/>
  <c r="DA215" i="4"/>
  <c r="DA71" i="4"/>
  <c r="CZ131" i="4"/>
  <c r="DA188" i="4"/>
  <c r="DA253" i="4"/>
  <c r="DA109" i="4"/>
  <c r="CZ171" i="4"/>
  <c r="DA228" i="4"/>
  <c r="DA84" i="4"/>
  <c r="CZ146" i="4"/>
  <c r="DA203" i="4"/>
  <c r="CZ263" i="4"/>
  <c r="CZ119" i="4"/>
  <c r="DA176" i="4"/>
  <c r="DA241" i="4"/>
  <c r="DA97" i="4"/>
  <c r="CZ159" i="4"/>
  <c r="DA216" i="4"/>
  <c r="DA72" i="4"/>
  <c r="CZ134" i="4"/>
  <c r="DA191" i="4"/>
  <c r="CZ251" i="4"/>
  <c r="CZ107" i="4"/>
  <c r="DA164" i="4"/>
  <c r="DA179" i="4"/>
  <c r="CZ95" i="4"/>
  <c r="DA217" i="4"/>
  <c r="CZ135" i="4"/>
  <c r="DA192" i="4"/>
  <c r="CZ254" i="4"/>
  <c r="CZ110" i="4"/>
  <c r="CZ227" i="4"/>
  <c r="CZ83" i="4"/>
  <c r="DA140" i="4"/>
  <c r="CZ267" i="4"/>
  <c r="CZ242" i="4"/>
  <c r="DA155" i="4"/>
  <c r="CZ71" i="4"/>
  <c r="CZ255" i="4"/>
  <c r="CZ111" i="4"/>
  <c r="CZ230" i="4"/>
  <c r="DA143" i="4"/>
  <c r="DA260" i="4"/>
  <c r="DA181" i="4"/>
  <c r="CZ99" i="4"/>
  <c r="CZ218" i="4"/>
  <c r="DA131" i="4"/>
  <c r="DA248" i="4"/>
  <c r="DA104" i="4"/>
  <c r="CZ231" i="4"/>
  <c r="DA144" i="4"/>
  <c r="DA263" i="4"/>
  <c r="CZ179" i="4"/>
  <c r="DA92" i="4"/>
  <c r="DA157" i="4"/>
  <c r="CZ75" i="4"/>
  <c r="CZ194" i="4"/>
  <c r="CZ167" i="4"/>
  <c r="DA80" i="4"/>
  <c r="DA145" i="4"/>
  <c r="CZ207" i="4"/>
  <c r="DA264" i="4"/>
  <c r="DA120" i="4"/>
  <c r="CZ182" i="4"/>
  <c r="DA95" i="4"/>
  <c r="CZ155" i="4"/>
  <c r="CZ143" i="4"/>
  <c r="DA107" i="4"/>
  <c r="DA229" i="4"/>
  <c r="DA85" i="4"/>
  <c r="CZ147" i="4"/>
  <c r="DA204" i="4"/>
  <c r="CZ266" i="4"/>
  <c r="CZ122" i="4"/>
  <c r="CZ239" i="4"/>
  <c r="DA152" i="4"/>
  <c r="DA73" i="4"/>
  <c r="DA167" i="4"/>
  <c r="DA205" i="4"/>
  <c r="CZ123" i="4"/>
  <c r="DA180" i="4"/>
  <c r="CZ98" i="4"/>
  <c r="CZ215" i="4"/>
  <c r="DA128" i="4"/>
  <c r="DA193" i="4"/>
  <c r="DA168" i="4"/>
  <c r="CZ86" i="4"/>
  <c r="CZ203" i="4"/>
  <c r="DA116" i="4"/>
  <c r="CZ243" i="4"/>
  <c r="DA156" i="4"/>
  <c r="CZ74" i="4"/>
  <c r="CZ191" i="4"/>
  <c r="DA169" i="4"/>
  <c r="CZ87" i="4"/>
  <c r="CZ206" i="4"/>
  <c r="DA119" i="4"/>
  <c r="DA236" i="4"/>
  <c r="CZ219" i="4"/>
  <c r="DA132" i="4"/>
  <c r="DA251" i="4"/>
  <c r="DA224" i="4"/>
  <c r="CZ81" i="4"/>
  <c r="DA239" i="4"/>
  <c r="DA212" i="4"/>
  <c r="CZ85" i="4"/>
  <c r="DA133" i="4"/>
  <c r="CZ195" i="4"/>
  <c r="DA252" i="4"/>
  <c r="DA108" i="4"/>
  <c r="CZ170" i="4"/>
  <c r="DA227" i="4"/>
  <c r="DA83" i="4"/>
  <c r="DA200" i="4"/>
  <c r="X72" i="6"/>
  <c r="X66" i="6" a="1"/>
  <c r="X66" i="6" s="1"/>
  <c r="X67" i="6" s="1"/>
  <c r="X79" i="6" s="1"/>
  <c r="X82" i="6" s="1"/>
  <c r="AA82" i="6" s="1"/>
  <c r="Z51" i="6"/>
  <c r="AC51" i="6"/>
  <c r="E118" i="4"/>
  <c r="BI14" i="3"/>
  <c r="BI120" i="3" s="1"/>
  <c r="BK41" i="3"/>
  <c r="BK147" i="3" s="1"/>
  <c r="BJ42" i="3"/>
  <c r="BJ148" i="3" s="1"/>
  <c r="AR43" i="3"/>
  <c r="AR149" i="3" s="1"/>
  <c r="BF96" i="3"/>
  <c r="BF202" i="3" s="1"/>
  <c r="AR98" i="3"/>
  <c r="AR204" i="3" s="1"/>
  <c r="AX15" i="3"/>
  <c r="AX121" i="3" s="1"/>
  <c r="BI23" i="3"/>
  <c r="BI129" i="3" s="1"/>
  <c r="BG24" i="3"/>
  <c r="BG130" i="3" s="1"/>
  <c r="AW33" i="3"/>
  <c r="AW139" i="3" s="1"/>
  <c r="AS43" i="3"/>
  <c r="AS149" i="3" s="1"/>
  <c r="BK52" i="3"/>
  <c r="BK158" i="3" s="1"/>
  <c r="AR53" i="3"/>
  <c r="AR159" i="3" s="1"/>
  <c r="AV61" i="3"/>
  <c r="AV167" i="3" s="1"/>
  <c r="BJ70" i="3"/>
  <c r="BJ176" i="3" s="1"/>
  <c r="BH71" i="3"/>
  <c r="BH177" i="3" s="1"/>
  <c r="BC73" i="3"/>
  <c r="BC179" i="3" s="1"/>
  <c r="BL84" i="3"/>
  <c r="BL190" i="3" s="1"/>
  <c r="AP85" i="3"/>
  <c r="AP191" i="3" s="1"/>
  <c r="AS86" i="3"/>
  <c r="AS192" i="3" s="1"/>
  <c r="BI96" i="3"/>
  <c r="BI202" i="3" s="1"/>
  <c r="AS98" i="3"/>
  <c r="AS204" i="3" s="1"/>
  <c r="AU15" i="3"/>
  <c r="AU121" i="3" s="1"/>
  <c r="BG52" i="3"/>
  <c r="BG158" i="3" s="1"/>
  <c r="BI70" i="3"/>
  <c r="BI176" i="3" s="1"/>
  <c r="BD95" i="3"/>
  <c r="BD201" i="3" s="1"/>
  <c r="AQ44" i="3"/>
  <c r="AQ150" i="3" s="1"/>
  <c r="AW61" i="3"/>
  <c r="AW167" i="3" s="1"/>
  <c r="AT86" i="3"/>
  <c r="AT192" i="3" s="1"/>
  <c r="BA16" i="3"/>
  <c r="BA122" i="3" s="1"/>
  <c r="AS55" i="3"/>
  <c r="AS161" i="3" s="1"/>
  <c r="BI64" i="3"/>
  <c r="BI170" i="3" s="1"/>
  <c r="BH18" i="3"/>
  <c r="BH124" i="3" s="1"/>
  <c r="BH36" i="3"/>
  <c r="BH142" i="3" s="1"/>
  <c r="BI37" i="3"/>
  <c r="BI143" i="3" s="1"/>
  <c r="AS44" i="3"/>
  <c r="AS150" i="3" s="1"/>
  <c r="BF45" i="3"/>
  <c r="BF151" i="3" s="1"/>
  <c r="BC46" i="3"/>
  <c r="BC152" i="3" s="1"/>
  <c r="BK53" i="3"/>
  <c r="BK159" i="3" s="1"/>
  <c r="AV55" i="3"/>
  <c r="AV161" i="3" s="1"/>
  <c r="BJ64" i="3"/>
  <c r="BJ170" i="3" s="1"/>
  <c r="AU65" i="3"/>
  <c r="AU171" i="3" s="1"/>
  <c r="BK74" i="3"/>
  <c r="BK180" i="3" s="1"/>
  <c r="AR88" i="3"/>
  <c r="AR194" i="3" s="1"/>
  <c r="AX89" i="3"/>
  <c r="AX195" i="3" s="1"/>
  <c r="BJ90" i="3"/>
  <c r="BJ196" i="3" s="1"/>
  <c r="BE99" i="3"/>
  <c r="BE205" i="3" s="1"/>
  <c r="BI100" i="3"/>
  <c r="BI206" i="3" s="1"/>
  <c r="BE102" i="3"/>
  <c r="BE208" i="3" s="1"/>
  <c r="BG103" i="3"/>
  <c r="BG209" i="3" s="1"/>
  <c r="BA104" i="3"/>
  <c r="BA210" i="3" s="1"/>
  <c r="BF109" i="3"/>
  <c r="BF215" i="3" s="1"/>
  <c r="AR110" i="3"/>
  <c r="AR216" i="3" s="1"/>
  <c r="BB108" i="3"/>
  <c r="BB214" i="3" s="1"/>
  <c r="BH111" i="3"/>
  <c r="BH217" i="3" s="1"/>
  <c r="BK105" i="3"/>
  <c r="BK211" i="3" s="1"/>
  <c r="BF104" i="3"/>
  <c r="BF210" i="3" s="1"/>
  <c r="BH23" i="3"/>
  <c r="BH129" i="3" s="1"/>
  <c r="AY15" i="3"/>
  <c r="AY121" i="3" s="1"/>
  <c r="AU16" i="3"/>
  <c r="AU122" i="3" s="1"/>
  <c r="AX33" i="3"/>
  <c r="AX139" i="3" s="1"/>
  <c r="BG74" i="3"/>
  <c r="BG180" i="3" s="1"/>
  <c r="AT98" i="3"/>
  <c r="AT204" i="3" s="1"/>
  <c r="AV99" i="3"/>
  <c r="AV205" i="3" s="1"/>
  <c r="BG36" i="3"/>
  <c r="BG142" i="3" s="1"/>
  <c r="AT53" i="3"/>
  <c r="AT159" i="3" s="1"/>
  <c r="BJ74" i="3"/>
  <c r="BJ180" i="3" s="1"/>
  <c r="AY86" i="3"/>
  <c r="AY192" i="3" s="1"/>
  <c r="BB16" i="3"/>
  <c r="BB122" i="3" s="1"/>
  <c r="BJ17" i="3"/>
  <c r="BJ123" i="3" s="1"/>
  <c r="AW25" i="3"/>
  <c r="AW131" i="3" s="1"/>
  <c r="AS26" i="3"/>
  <c r="AS132" i="3" s="1"/>
  <c r="BI18" i="3"/>
  <c r="BI124" i="3" s="1"/>
  <c r="AY26" i="3"/>
  <c r="AY132" i="3" s="1"/>
  <c r="BE27" i="3"/>
  <c r="BE133" i="3" s="1"/>
  <c r="BJ37" i="3"/>
  <c r="BJ143" i="3" s="1"/>
  <c r="BD46" i="3"/>
  <c r="BD152" i="3" s="1"/>
  <c r="AZ55" i="3"/>
  <c r="AZ161" i="3" s="1"/>
  <c r="AZ56" i="3"/>
  <c r="AZ162" i="3" s="1"/>
  <c r="BL65" i="3"/>
  <c r="BL171" i="3" s="1"/>
  <c r="AP66" i="3"/>
  <c r="AP172" i="3" s="1"/>
  <c r="BL74" i="3"/>
  <c r="BL180" i="3" s="1"/>
  <c r="AP75" i="3"/>
  <c r="AP181" i="3" s="1"/>
  <c r="BK90" i="3"/>
  <c r="BK196" i="3" s="1"/>
  <c r="AX91" i="3"/>
  <c r="AX197" i="3" s="1"/>
  <c r="BJ100" i="3"/>
  <c r="BJ206" i="3" s="1"/>
  <c r="BB104" i="3"/>
  <c r="BB210" i="3" s="1"/>
  <c r="AQ94" i="3"/>
  <c r="AQ200" i="3" s="1"/>
  <c r="BH24" i="3"/>
  <c r="BH130" i="3" s="1"/>
  <c r="BI71" i="3"/>
  <c r="BI177" i="3" s="1"/>
  <c r="BA35" i="3"/>
  <c r="BA141" i="3" s="1"/>
  <c r="AW99" i="3"/>
  <c r="AW205" i="3" s="1"/>
  <c r="BJ18" i="3"/>
  <c r="BJ124" i="3" s="1"/>
  <c r="AT19" i="3"/>
  <c r="AT125" i="3" s="1"/>
  <c r="BF27" i="3"/>
  <c r="BF133" i="3" s="1"/>
  <c r="BE46" i="3"/>
  <c r="BE152" i="3" s="1"/>
  <c r="BC56" i="3"/>
  <c r="BC162" i="3" s="1"/>
  <c r="AZ57" i="3"/>
  <c r="AZ163" i="3" s="1"/>
  <c r="BH75" i="3"/>
  <c r="BH181" i="3" s="1"/>
  <c r="AW76" i="3"/>
  <c r="AW182" i="3" s="1"/>
  <c r="AZ79" i="3"/>
  <c r="AZ185" i="3" s="1"/>
  <c r="BL105" i="3"/>
  <c r="BL211" i="3" s="1"/>
  <c r="AV33" i="3"/>
  <c r="AV139" i="3" s="1"/>
  <c r="AX60" i="3"/>
  <c r="AX166" i="3" s="1"/>
  <c r="AS61" i="3"/>
  <c r="AS167" i="3" s="1"/>
  <c r="BK84" i="3"/>
  <c r="BK190" i="3" s="1"/>
  <c r="AV34" i="3"/>
  <c r="AV140" i="3" s="1"/>
  <c r="AV43" i="3"/>
  <c r="AV149" i="3" s="1"/>
  <c r="AS53" i="3"/>
  <c r="AS159" i="3" s="1"/>
  <c r="BE64" i="3"/>
  <c r="BE170" i="3" s="1"/>
  <c r="BD73" i="3"/>
  <c r="BD179" i="3" s="1"/>
  <c r="BI24" i="3"/>
  <c r="BI130" i="3" s="1"/>
  <c r="AQ25" i="3"/>
  <c r="AQ131" i="3" s="1"/>
  <c r="AW34" i="3"/>
  <c r="AW140" i="3" s="1"/>
  <c r="AR44" i="3"/>
  <c r="AR150" i="3" s="1"/>
  <c r="AX61" i="3"/>
  <c r="AX167" i="3" s="1"/>
  <c r="AX62" i="3"/>
  <c r="AX168" i="3" s="1"/>
  <c r="BG87" i="3"/>
  <c r="BG193" i="3" s="1"/>
  <c r="AQ88" i="3"/>
  <c r="AQ194" i="3" s="1"/>
  <c r="BC28" i="3"/>
  <c r="BC134" i="3" s="1"/>
  <c r="AS29" i="3"/>
  <c r="AS135" i="3" s="1"/>
  <c r="BK37" i="3"/>
  <c r="BK143" i="3" s="1"/>
  <c r="AV66" i="3"/>
  <c r="AV172" i="3" s="1"/>
  <c r="BB80" i="3"/>
  <c r="BB186" i="3" s="1"/>
  <c r="AY91" i="3"/>
  <c r="AY197" i="3" s="1"/>
  <c r="AX92" i="3"/>
  <c r="AX198" i="3" s="1"/>
  <c r="BE104" i="3"/>
  <c r="BE210" i="3" s="1"/>
  <c r="AP106" i="3"/>
  <c r="AP212" i="3" s="1"/>
  <c r="AU19" i="3"/>
  <c r="AU125" i="3" s="1"/>
  <c r="BJ29" i="3"/>
  <c r="BJ135" i="3" s="1"/>
  <c r="BL37" i="3"/>
  <c r="BL143" i="3" s="1"/>
  <c r="AP38" i="3"/>
  <c r="AP144" i="3" s="1"/>
  <c r="BF46" i="3"/>
  <c r="BF152" i="3" s="1"/>
  <c r="BH47" i="3"/>
  <c r="BH153" i="3" s="1"/>
  <c r="BD57" i="3"/>
  <c r="BD163" i="3" s="1"/>
  <c r="AW66" i="3"/>
  <c r="AW172" i="3" s="1"/>
  <c r="AX76" i="3"/>
  <c r="AX182" i="3" s="1"/>
  <c r="BF80" i="3"/>
  <c r="BF186" i="3" s="1"/>
  <c r="AY92" i="3"/>
  <c r="AY198" i="3" s="1"/>
  <c r="EA86" i="3"/>
  <c r="DK86" i="3"/>
  <c r="DQ85" i="3"/>
  <c r="DY84" i="3"/>
  <c r="DI84" i="3"/>
  <c r="DO83" i="3"/>
  <c r="DS82" i="3"/>
  <c r="DZ81" i="3"/>
  <c r="DH81" i="3"/>
  <c r="DM80" i="3"/>
  <c r="DT79" i="3"/>
  <c r="DY78" i="3"/>
  <c r="DG78" i="3"/>
  <c r="DM77" i="3"/>
  <c r="DS76" i="3"/>
  <c r="DS182" i="3" s="1"/>
  <c r="DW75" i="3"/>
  <c r="DG75" i="3"/>
  <c r="DL74" i="3"/>
  <c r="DQ73" i="3"/>
  <c r="DW72" i="3"/>
  <c r="DF72" i="3"/>
  <c r="DJ71" i="3"/>
  <c r="DQ70" i="3"/>
  <c r="DW69" i="3"/>
  <c r="EA68" i="3"/>
  <c r="DK68" i="3"/>
  <c r="DL67" i="3"/>
  <c r="DQ66" i="3"/>
  <c r="DS65" i="3"/>
  <c r="DS171" i="3" s="1"/>
  <c r="DX64" i="3"/>
  <c r="DY63" i="3"/>
  <c r="DH63" i="3"/>
  <c r="DI62" i="3"/>
  <c r="DO61" i="3"/>
  <c r="DP60" i="3"/>
  <c r="DU59" i="3"/>
  <c r="DW58" i="3"/>
  <c r="DE58" i="3"/>
  <c r="DE57" i="3"/>
  <c r="DI56" i="3"/>
  <c r="DH55" i="3"/>
  <c r="DH161" i="3" s="1"/>
  <c r="DL54" i="3"/>
  <c r="DK53" i="3"/>
  <c r="DN52" i="3"/>
  <c r="DM51" i="3"/>
  <c r="DR50" i="3"/>
  <c r="DQ49" i="3"/>
  <c r="DT48" i="3"/>
  <c r="DS47" i="3"/>
  <c r="DW46" i="3"/>
  <c r="DV45" i="3"/>
  <c r="DV151" i="3" s="1"/>
  <c r="DZ44" i="3"/>
  <c r="DY43" i="3"/>
  <c r="DY149" i="3" s="1"/>
  <c r="DE43" i="3"/>
  <c r="EA41" i="3"/>
  <c r="DI41" i="3"/>
  <c r="DH40" i="3"/>
  <c r="DK39" i="3"/>
  <c r="DJ38" i="3"/>
  <c r="DN37" i="3"/>
  <c r="DM36" i="3"/>
  <c r="DQ35" i="3"/>
  <c r="DQ141" i="3" s="1"/>
  <c r="DN34" i="3"/>
  <c r="DN140" i="3" s="1"/>
  <c r="DP33" i="3"/>
  <c r="DL32" i="3"/>
  <c r="DL138" i="3" s="1"/>
  <c r="DN31" i="3"/>
  <c r="DJ30" i="3"/>
  <c r="DL29" i="3"/>
  <c r="DH28" i="3"/>
  <c r="DJ27" i="3"/>
  <c r="DF26" i="3"/>
  <c r="DG25" i="3"/>
  <c r="DZ23" i="3"/>
  <c r="DZ22" i="3"/>
  <c r="DR21" i="3"/>
  <c r="DR127" i="3" s="1"/>
  <c r="DQ20" i="3"/>
  <c r="DK19" i="3"/>
  <c r="DJ18" i="3"/>
  <c r="DW16" i="3"/>
  <c r="DS15" i="3"/>
  <c r="DK14" i="3"/>
  <c r="EY120" i="3"/>
  <c r="FG121" i="3"/>
  <c r="EW123" i="3"/>
  <c r="FC124" i="3"/>
  <c r="ER126" i="3"/>
  <c r="FC127" i="3"/>
  <c r="EV129" i="3"/>
  <c r="FG130" i="3"/>
  <c r="EX132" i="3"/>
  <c r="FI133" i="3"/>
  <c r="FF135" i="3"/>
  <c r="EW137" i="3"/>
  <c r="EN141" i="3"/>
  <c r="ER143" i="3"/>
  <c r="FI144" i="3"/>
  <c r="EW151" i="3"/>
  <c r="ET153" i="3"/>
  <c r="FH155" i="3"/>
  <c r="EW158" i="3"/>
  <c r="FG161" i="3"/>
  <c r="FB165" i="3"/>
  <c r="EX168" i="3"/>
  <c r="FA172" i="3"/>
  <c r="FB176" i="3"/>
  <c r="FE180" i="3"/>
  <c r="EV189" i="3"/>
  <c r="ER196" i="3"/>
  <c r="ET201" i="3"/>
  <c r="EZ208" i="3"/>
  <c r="EZ215" i="3"/>
  <c r="DF62" i="3"/>
  <c r="DJ61" i="3"/>
  <c r="DM60" i="3"/>
  <c r="DQ59" i="3"/>
  <c r="DS58" i="3"/>
  <c r="DX57" i="3"/>
  <c r="DY56" i="3"/>
  <c r="EA55" i="3"/>
  <c r="EA161" i="3" s="1"/>
  <c r="EA54" i="3"/>
  <c r="EA160" i="3" s="1"/>
  <c r="DG54" i="3"/>
  <c r="DH53" i="3"/>
  <c r="DJ52" i="3"/>
  <c r="DJ51" i="3"/>
  <c r="DL50" i="3"/>
  <c r="DL49" i="3"/>
  <c r="DP48" i="3"/>
  <c r="DP47" i="3"/>
  <c r="DR46" i="3"/>
  <c r="DR45" i="3"/>
  <c r="DR151" i="3" s="1"/>
  <c r="DU44" i="3"/>
  <c r="DU150" i="3" s="1"/>
  <c r="DV43" i="3"/>
  <c r="DX42" i="3"/>
  <c r="DX41" i="3"/>
  <c r="DZ40" i="3"/>
  <c r="DZ39" i="3"/>
  <c r="DG39" i="3"/>
  <c r="DG38" i="3"/>
  <c r="DI37" i="3"/>
  <c r="DI36" i="3"/>
  <c r="DL35" i="3"/>
  <c r="DI34" i="3"/>
  <c r="DJ33" i="3"/>
  <c r="DJ139" i="3" s="1"/>
  <c r="DG32" i="3"/>
  <c r="DH31" i="3"/>
  <c r="DH137" i="3" s="1"/>
  <c r="DE30" i="3"/>
  <c r="DF29" i="3"/>
  <c r="DZ27" i="3"/>
  <c r="EA26" i="3"/>
  <c r="DX25" i="3"/>
  <c r="DX24" i="3"/>
  <c r="DU23" i="3"/>
  <c r="DS22" i="3"/>
  <c r="DO21" i="3"/>
  <c r="DO127" i="3" s="1"/>
  <c r="DL20" i="3"/>
  <c r="DL126" i="3" s="1"/>
  <c r="DE19" i="3"/>
  <c r="DZ17" i="3"/>
  <c r="DZ123" i="3" s="1"/>
  <c r="DS16" i="3"/>
  <c r="DN15" i="3"/>
  <c r="FG120" i="3"/>
  <c r="EZ123" i="3"/>
  <c r="ER125" i="3"/>
  <c r="FA126" i="3"/>
  <c r="ER128" i="3"/>
  <c r="FB129" i="3"/>
  <c r="EW131" i="3"/>
  <c r="FG132" i="3"/>
  <c r="EY134" i="3"/>
  <c r="EN138" i="3"/>
  <c r="FC139" i="3"/>
  <c r="FE141" i="3"/>
  <c r="EX143" i="3"/>
  <c r="FE145" i="3"/>
  <c r="FA147" i="3"/>
  <c r="FC149" i="3"/>
  <c r="EZ151" i="3"/>
  <c r="EY156" i="3"/>
  <c r="FB159" i="3"/>
  <c r="EW162" i="3"/>
  <c r="FE165" i="3"/>
  <c r="FF169" i="3"/>
  <c r="EW174" i="3"/>
  <c r="FA177" i="3"/>
  <c r="EY181" i="3"/>
  <c r="EZ196" i="3"/>
  <c r="FB203" i="3"/>
  <c r="EV211" i="3"/>
  <c r="DD13" i="3"/>
  <c r="FG218" i="3"/>
  <c r="FF217" i="3"/>
  <c r="ET217" i="3"/>
  <c r="FE216" i="3"/>
  <c r="FD215" i="3"/>
  <c r="ER215" i="3"/>
  <c r="FC214" i="3"/>
  <c r="FB213" i="3"/>
  <c r="EP213" i="3"/>
  <c r="FA212" i="3"/>
  <c r="EZ211" i="3"/>
  <c r="EN211" i="3"/>
  <c r="EY210" i="3"/>
  <c r="EX209" i="3"/>
  <c r="FI208" i="3"/>
  <c r="EW208" i="3"/>
  <c r="FH207" i="3"/>
  <c r="EV207" i="3"/>
  <c r="FG206" i="3"/>
  <c r="FF205" i="3"/>
  <c r="ET205" i="3"/>
  <c r="FE204" i="3"/>
  <c r="FD203" i="3"/>
  <c r="ER203" i="3"/>
  <c r="FC202" i="3"/>
  <c r="FB201" i="3"/>
  <c r="EP201" i="3"/>
  <c r="FA200" i="3"/>
  <c r="EZ199" i="3"/>
  <c r="EN199" i="3"/>
  <c r="EY198" i="3"/>
  <c r="EX197" i="3"/>
  <c r="FI196" i="3"/>
  <c r="EW196" i="3"/>
  <c r="FH195" i="3"/>
  <c r="EV195" i="3"/>
  <c r="FG194" i="3"/>
  <c r="FF193" i="3"/>
  <c r="ET193" i="3"/>
  <c r="FE192" i="3"/>
  <c r="FD191" i="3"/>
  <c r="ER191" i="3"/>
  <c r="FC190" i="3"/>
  <c r="FB189" i="3"/>
  <c r="EP189" i="3"/>
  <c r="FA188" i="3"/>
  <c r="EZ187" i="3"/>
  <c r="FF218" i="3"/>
  <c r="ET218" i="3"/>
  <c r="FE217" i="3"/>
  <c r="FD216" i="3"/>
  <c r="ER216" i="3"/>
  <c r="FC215" i="3"/>
  <c r="FB214" i="3"/>
  <c r="EP214" i="3"/>
  <c r="FA213" i="3"/>
  <c r="EZ212" i="3"/>
  <c r="EN212" i="3"/>
  <c r="EY211" i="3"/>
  <c r="EX210" i="3"/>
  <c r="FI209" i="3"/>
  <c r="EW209" i="3"/>
  <c r="FH208" i="3"/>
  <c r="FD218" i="3"/>
  <c r="ER218" i="3"/>
  <c r="FC217" i="3"/>
  <c r="FB216" i="3"/>
  <c r="EP216" i="3"/>
  <c r="FA215" i="3"/>
  <c r="EZ214" i="3"/>
  <c r="EN214" i="3"/>
  <c r="EY213" i="3"/>
  <c r="EX212" i="3"/>
  <c r="FI211" i="3"/>
  <c r="EW211" i="3"/>
  <c r="FH210" i="3"/>
  <c r="EV210" i="3"/>
  <c r="FG209" i="3"/>
  <c r="FF208" i="3"/>
  <c r="ET208" i="3"/>
  <c r="FE207" i="3"/>
  <c r="FD206" i="3"/>
  <c r="ER206" i="3"/>
  <c r="FC205" i="3"/>
  <c r="FB204" i="3"/>
  <c r="EP204" i="3"/>
  <c r="FA203" i="3"/>
  <c r="EZ202" i="3"/>
  <c r="EN202" i="3"/>
  <c r="EY201" i="3"/>
  <c r="EX200" i="3"/>
  <c r="FI199" i="3"/>
  <c r="EW199" i="3"/>
  <c r="FH198" i="3"/>
  <c r="EV198" i="3"/>
  <c r="FG197" i="3"/>
  <c r="FF196" i="3"/>
  <c r="ET196" i="3"/>
  <c r="FE195" i="3"/>
  <c r="FD194" i="3"/>
  <c r="ER194" i="3"/>
  <c r="FC193" i="3"/>
  <c r="FB192" i="3"/>
  <c r="EP192" i="3"/>
  <c r="FA191" i="3"/>
  <c r="EZ190" i="3"/>
  <c r="EN190" i="3"/>
  <c r="FE218" i="3"/>
  <c r="EW217" i="3"/>
  <c r="FC216" i="3"/>
  <c r="FA214" i="3"/>
  <c r="FH213" i="3"/>
  <c r="EY212" i="3"/>
  <c r="FF211" i="3"/>
  <c r="EW210" i="3"/>
  <c r="FD209" i="3"/>
  <c r="EV208" i="3"/>
  <c r="FD207" i="3"/>
  <c r="EP207" i="3"/>
  <c r="EY206" i="3"/>
  <c r="FH205" i="3"/>
  <c r="FA204" i="3"/>
  <c r="EV203" i="3"/>
  <c r="FE202" i="3"/>
  <c r="EP202" i="3"/>
  <c r="EX201" i="3"/>
  <c r="FG200" i="3"/>
  <c r="FB199" i="3"/>
  <c r="FD197" i="3"/>
  <c r="EP197" i="3"/>
  <c r="EY196" i="3"/>
  <c r="FG195" i="3"/>
  <c r="ER195" i="3"/>
  <c r="FA194" i="3"/>
  <c r="EV193" i="3"/>
  <c r="FD192" i="3"/>
  <c r="EX191" i="3"/>
  <c r="FG190" i="3"/>
  <c r="FA189" i="3"/>
  <c r="EN189" i="3"/>
  <c r="EX188" i="3"/>
  <c r="FH187" i="3"/>
  <c r="FF186" i="3"/>
  <c r="ET186" i="3"/>
  <c r="FE185" i="3"/>
  <c r="FD184" i="3"/>
  <c r="ER184" i="3"/>
  <c r="FC183" i="3"/>
  <c r="FB182" i="3"/>
  <c r="EP182" i="3"/>
  <c r="FA181" i="3"/>
  <c r="EZ180" i="3"/>
  <c r="EN180" i="3"/>
  <c r="EY179" i="3"/>
  <c r="EX178" i="3"/>
  <c r="FI177" i="3"/>
  <c r="EW177" i="3"/>
  <c r="FH176" i="3"/>
  <c r="EV176" i="3"/>
  <c r="FG175" i="3"/>
  <c r="FF174" i="3"/>
  <c r="ET174" i="3"/>
  <c r="FE173" i="3"/>
  <c r="FD172" i="3"/>
  <c r="ER172" i="3"/>
  <c r="FC171" i="3"/>
  <c r="FB170" i="3"/>
  <c r="EP170" i="3"/>
  <c r="FA169" i="3"/>
  <c r="EZ168" i="3"/>
  <c r="EN168" i="3"/>
  <c r="EY167" i="3"/>
  <c r="EX166" i="3"/>
  <c r="FI165" i="3"/>
  <c r="EW165" i="3"/>
  <c r="FH164" i="3"/>
  <c r="EV164" i="3"/>
  <c r="FG163" i="3"/>
  <c r="FF162" i="3"/>
  <c r="ET162" i="3"/>
  <c r="FE161" i="3"/>
  <c r="FD160" i="3"/>
  <c r="ER160" i="3"/>
  <c r="FC159" i="3"/>
  <c r="FB158" i="3"/>
  <c r="EP158" i="3"/>
  <c r="FA157" i="3"/>
  <c r="EZ156" i="3"/>
  <c r="EN156" i="3"/>
  <c r="EY155" i="3"/>
  <c r="EX154" i="3"/>
  <c r="FI153" i="3"/>
  <c r="EW153" i="3"/>
  <c r="FH152" i="3"/>
  <c r="EV152" i="3"/>
  <c r="FG151" i="3"/>
  <c r="FF150" i="3"/>
  <c r="ET150" i="3"/>
  <c r="FE149" i="3"/>
  <c r="FD148" i="3"/>
  <c r="ER148" i="3"/>
  <c r="FC147" i="3"/>
  <c r="FB146" i="3"/>
  <c r="EP146" i="3"/>
  <c r="FA145" i="3"/>
  <c r="EZ144" i="3"/>
  <c r="EN144" i="3"/>
  <c r="EY143" i="3"/>
  <c r="EX142" i="3"/>
  <c r="FI141" i="3"/>
  <c r="EW141" i="3"/>
  <c r="FH140" i="3"/>
  <c r="EV140" i="3"/>
  <c r="FG139" i="3"/>
  <c r="FF138" i="3"/>
  <c r="ET138" i="3"/>
  <c r="FE137" i="3"/>
  <c r="FD136" i="3"/>
  <c r="ER136" i="3"/>
  <c r="FC135" i="3"/>
  <c r="FB134" i="3"/>
  <c r="EP134" i="3"/>
  <c r="FC218" i="3"/>
  <c r="EN218" i="3"/>
  <c r="EV217" i="3"/>
  <c r="FA216" i="3"/>
  <c r="FI215" i="3"/>
  <c r="ET215" i="3"/>
  <c r="EY214" i="3"/>
  <c r="FG213" i="3"/>
  <c r="ER213" i="3"/>
  <c r="EW212" i="3"/>
  <c r="FE211" i="3"/>
  <c r="EP211" i="3"/>
  <c r="FC209" i="3"/>
  <c r="EN209" i="3"/>
  <c r="FC207" i="3"/>
  <c r="EX206" i="3"/>
  <c r="FG205" i="3"/>
  <c r="ER205" i="3"/>
  <c r="EZ204" i="3"/>
  <c r="FI203" i="3"/>
  <c r="FD202" i="3"/>
  <c r="EW201" i="3"/>
  <c r="FF200" i="3"/>
  <c r="ER200" i="3"/>
  <c r="FA199" i="3"/>
  <c r="FI198" i="3"/>
  <c r="ET198" i="3"/>
  <c r="FC197" i="3"/>
  <c r="EX196" i="3"/>
  <c r="FF195" i="3"/>
  <c r="EZ194" i="3"/>
  <c r="FI193" i="3"/>
  <c r="FC192" i="3"/>
  <c r="EN192" i="3"/>
  <c r="EW191" i="3"/>
  <c r="FF190" i="3"/>
  <c r="ER190" i="3"/>
  <c r="EZ189" i="3"/>
  <c r="EW188" i="3"/>
  <c r="FG187" i="3"/>
  <c r="ET187" i="3"/>
  <c r="FE186" i="3"/>
  <c r="FD185" i="3"/>
  <c r="FB218" i="3"/>
  <c r="EZ216" i="3"/>
  <c r="FH215" i="3"/>
  <c r="EX214" i="3"/>
  <c r="FF213" i="3"/>
  <c r="EV212" i="3"/>
  <c r="FD211" i="3"/>
  <c r="ET210" i="3"/>
  <c r="FB209" i="3"/>
  <c r="FB207" i="3"/>
  <c r="EN207" i="3"/>
  <c r="EW206" i="3"/>
  <c r="FE205" i="3"/>
  <c r="EP205" i="3"/>
  <c r="EY204" i="3"/>
  <c r="FH203" i="3"/>
  <c r="ET203" i="3"/>
  <c r="FB202" i="3"/>
  <c r="EV201" i="3"/>
  <c r="FE200" i="3"/>
  <c r="EY199" i="3"/>
  <c r="FG198" i="3"/>
  <c r="FB197" i="3"/>
  <c r="EN197" i="3"/>
  <c r="EV196" i="3"/>
  <c r="FD195" i="3"/>
  <c r="EP195" i="3"/>
  <c r="EX218" i="3"/>
  <c r="FD217" i="3"/>
  <c r="EN217" i="3"/>
  <c r="EV216" i="3"/>
  <c r="FB215" i="3"/>
  <c r="FI214" i="3"/>
  <c r="ET214" i="3"/>
  <c r="EZ213" i="3"/>
  <c r="FG212" i="3"/>
  <c r="ER212" i="3"/>
  <c r="EX211" i="3"/>
  <c r="FE210" i="3"/>
  <c r="EP210" i="3"/>
  <c r="EV209" i="3"/>
  <c r="FC208" i="3"/>
  <c r="EX207" i="3"/>
  <c r="FF206" i="3"/>
  <c r="EZ205" i="3"/>
  <c r="FI204" i="3"/>
  <c r="FC203" i="3"/>
  <c r="EN203" i="3"/>
  <c r="EW202" i="3"/>
  <c r="FF201" i="3"/>
  <c r="ER201" i="3"/>
  <c r="EZ200" i="3"/>
  <c r="FH199" i="3"/>
  <c r="ET199" i="3"/>
  <c r="FC198" i="3"/>
  <c r="EW197" i="3"/>
  <c r="FE196" i="3"/>
  <c r="EZ195" i="3"/>
  <c r="FI194" i="3"/>
  <c r="ET194" i="3"/>
  <c r="FB193" i="3"/>
  <c r="EN193" i="3"/>
  <c r="EW192" i="3"/>
  <c r="FF191" i="3"/>
  <c r="EY190" i="3"/>
  <c r="FH189" i="3"/>
  <c r="FE188" i="3"/>
  <c r="ER188" i="3"/>
  <c r="FB187" i="3"/>
  <c r="EZ186" i="3"/>
  <c r="EN186" i="3"/>
  <c r="EY185" i="3"/>
  <c r="EX184" i="3"/>
  <c r="FI183" i="3"/>
  <c r="FA218" i="3"/>
  <c r="FA217" i="3"/>
  <c r="EY216" i="3"/>
  <c r="EY215" i="3"/>
  <c r="EW214" i="3"/>
  <c r="EW213" i="3"/>
  <c r="ER208" i="3"/>
  <c r="EV206" i="3"/>
  <c r="EX205" i="3"/>
  <c r="EX204" i="3"/>
  <c r="EZ203" i="3"/>
  <c r="FA202" i="3"/>
  <c r="FD201" i="3"/>
  <c r="FD200" i="3"/>
  <c r="FF199" i="3"/>
  <c r="FF198" i="3"/>
  <c r="FI197" i="3"/>
  <c r="EX193" i="3"/>
  <c r="EZ192" i="3"/>
  <c r="FE191" i="3"/>
  <c r="FI190" i="3"/>
  <c r="ET189" i="3"/>
  <c r="EZ188" i="3"/>
  <c r="FE187" i="3"/>
  <c r="EN187" i="3"/>
  <c r="EV186" i="3"/>
  <c r="FB185" i="3"/>
  <c r="EN185" i="3"/>
  <c r="EV184" i="3"/>
  <c r="FE183" i="3"/>
  <c r="ER183" i="3"/>
  <c r="FA182" i="3"/>
  <c r="EN182" i="3"/>
  <c r="EX181" i="3"/>
  <c r="FH180" i="3"/>
  <c r="FE179" i="3"/>
  <c r="ER179" i="3"/>
  <c r="FB178" i="3"/>
  <c r="EY177" i="3"/>
  <c r="FI176" i="3"/>
  <c r="FE175" i="3"/>
  <c r="ER175" i="3"/>
  <c r="FB174" i="3"/>
  <c r="EY173" i="3"/>
  <c r="FI172" i="3"/>
  <c r="EV172" i="3"/>
  <c r="FF171" i="3"/>
  <c r="FC170" i="3"/>
  <c r="EY169" i="3"/>
  <c r="FI168" i="3"/>
  <c r="EV168" i="3"/>
  <c r="FF167" i="3"/>
  <c r="FC166" i="3"/>
  <c r="EP166" i="3"/>
  <c r="EZ165" i="3"/>
  <c r="EW164" i="3"/>
  <c r="FF163" i="3"/>
  <c r="FC162" i="3"/>
  <c r="EP162" i="3"/>
  <c r="EZ161" i="3"/>
  <c r="EW160" i="3"/>
  <c r="FG159" i="3"/>
  <c r="ET159" i="3"/>
  <c r="FD158" i="3"/>
  <c r="EZ157" i="3"/>
  <c r="EW156" i="3"/>
  <c r="FG155" i="3"/>
  <c r="ET155" i="3"/>
  <c r="FD154" i="3"/>
  <c r="FA153" i="3"/>
  <c r="EN153" i="3"/>
  <c r="EX152" i="3"/>
  <c r="FH151" i="3"/>
  <c r="ET151" i="3"/>
  <c r="FD150" i="3"/>
  <c r="FA149" i="3"/>
  <c r="EN149" i="3"/>
  <c r="EX148" i="3"/>
  <c r="FH147" i="3"/>
  <c r="FE146" i="3"/>
  <c r="ER146" i="3"/>
  <c r="EZ218" i="3"/>
  <c r="EY218" i="3"/>
  <c r="EY217" i="3"/>
  <c r="EW216" i="3"/>
  <c r="EW215" i="3"/>
  <c r="EP208" i="3"/>
  <c r="ER207" i="3"/>
  <c r="EV205" i="3"/>
  <c r="EV204" i="3"/>
  <c r="EX203" i="3"/>
  <c r="EX202" i="3"/>
  <c r="FA201" i="3"/>
  <c r="FB200" i="3"/>
  <c r="FD199" i="3"/>
  <c r="FD198" i="3"/>
  <c r="FF197" i="3"/>
  <c r="FG196" i="3"/>
  <c r="EP194" i="3"/>
  <c r="EX192" i="3"/>
  <c r="FB191" i="3"/>
  <c r="FE190" i="3"/>
  <c r="FI189" i="3"/>
  <c r="ER189" i="3"/>
  <c r="EV188" i="3"/>
  <c r="FC187" i="3"/>
  <c r="FI186" i="3"/>
  <c r="ER186" i="3"/>
  <c r="EZ185" i="3"/>
  <c r="FH184" i="3"/>
  <c r="ET184" i="3"/>
  <c r="FB183" i="3"/>
  <c r="EY182" i="3"/>
  <c r="FI181" i="3"/>
  <c r="EV181" i="3"/>
  <c r="FF180" i="3"/>
  <c r="FC179" i="3"/>
  <c r="EP179" i="3"/>
  <c r="EZ178" i="3"/>
  <c r="EV177" i="3"/>
  <c r="FF176" i="3"/>
  <c r="FC175" i="3"/>
  <c r="EP175" i="3"/>
  <c r="EZ174" i="3"/>
  <c r="EW173" i="3"/>
  <c r="FG172" i="3"/>
  <c r="ET172" i="3"/>
  <c r="FD171" i="3"/>
  <c r="EP171" i="3"/>
  <c r="EZ170" i="3"/>
  <c r="EW169" i="3"/>
  <c r="FG168" i="3"/>
  <c r="ET168" i="3"/>
  <c r="FD167" i="3"/>
  <c r="FA166" i="3"/>
  <c r="EN166" i="3"/>
  <c r="EX165" i="3"/>
  <c r="FG164" i="3"/>
  <c r="EW218" i="3"/>
  <c r="FG215" i="3"/>
  <c r="FE214" i="3"/>
  <c r="EV213" i="3"/>
  <c r="EP212" i="3"/>
  <c r="FF210" i="3"/>
  <c r="FA209" i="3"/>
  <c r="EY208" i="3"/>
  <c r="ET207" i="3"/>
  <c r="FG203" i="3"/>
  <c r="FG202" i="3"/>
  <c r="FC201" i="3"/>
  <c r="EW200" i="3"/>
  <c r="ER198" i="3"/>
  <c r="ER197" i="3"/>
  <c r="EN196" i="3"/>
  <c r="FF194" i="3"/>
  <c r="FG193" i="3"/>
  <c r="FH192" i="3"/>
  <c r="FH191" i="3"/>
  <c r="FH190" i="3"/>
  <c r="FF189" i="3"/>
  <c r="FH188" i="3"/>
  <c r="EN188" i="3"/>
  <c r="EW185" i="3"/>
  <c r="FC184" i="3"/>
  <c r="ET183" i="3"/>
  <c r="EZ182" i="3"/>
  <c r="FG181" i="3"/>
  <c r="ER181" i="3"/>
  <c r="EY180" i="3"/>
  <c r="FG179" i="3"/>
  <c r="EW178" i="3"/>
  <c r="FE177" i="3"/>
  <c r="EP177" i="3"/>
  <c r="EX176" i="3"/>
  <c r="FD175" i="3"/>
  <c r="EN175" i="3"/>
  <c r="EV174" i="3"/>
  <c r="FC173" i="3"/>
  <c r="EN173" i="3"/>
  <c r="FA171" i="3"/>
  <c r="FI170" i="3"/>
  <c r="ET170" i="3"/>
  <c r="FB169" i="3"/>
  <c r="FH168" i="3"/>
  <c r="ER168" i="3"/>
  <c r="EZ167" i="3"/>
  <c r="FG166" i="3"/>
  <c r="ER166" i="3"/>
  <c r="EY165" i="3"/>
  <c r="FE164" i="3"/>
  <c r="EZ163" i="3"/>
  <c r="FI162" i="3"/>
  <c r="FC161" i="3"/>
  <c r="EX160" i="3"/>
  <c r="FF159" i="3"/>
  <c r="ER159" i="3"/>
  <c r="EZ158" i="3"/>
  <c r="FI157" i="3"/>
  <c r="FD156" i="3"/>
  <c r="EP156" i="3"/>
  <c r="EX155" i="3"/>
  <c r="FG154" i="3"/>
  <c r="FB153" i="3"/>
  <c r="EV218" i="3"/>
  <c r="FF215" i="3"/>
  <c r="FD214" i="3"/>
  <c r="ET213" i="3"/>
  <c r="FD210" i="3"/>
  <c r="EZ209" i="3"/>
  <c r="EX208" i="3"/>
  <c r="EN206" i="3"/>
  <c r="FH204" i="3"/>
  <c r="FF203" i="3"/>
  <c r="FF202" i="3"/>
  <c r="EZ201" i="3"/>
  <c r="EV200" i="3"/>
  <c r="FI195" i="3"/>
  <c r="FE194" i="3"/>
  <c r="FE193" i="3"/>
  <c r="FG192" i="3"/>
  <c r="FG191" i="3"/>
  <c r="FD190" i="3"/>
  <c r="FE189" i="3"/>
  <c r="FG188" i="3"/>
  <c r="EP187" i="3"/>
  <c r="EV185" i="3"/>
  <c r="FB184" i="3"/>
  <c r="FH183" i="3"/>
  <c r="EX182" i="3"/>
  <c r="FF181" i="3"/>
  <c r="EX180" i="3"/>
  <c r="FF179" i="3"/>
  <c r="EV178" i="3"/>
  <c r="FD177" i="3"/>
  <c r="EW176" i="3"/>
  <c r="FB175" i="3"/>
  <c r="FB173" i="3"/>
  <c r="EZ171" i="3"/>
  <c r="FH170" i="3"/>
  <c r="EZ169" i="3"/>
  <c r="FF168" i="3"/>
  <c r="EX167" i="3"/>
  <c r="FF166" i="3"/>
  <c r="EV165" i="3"/>
  <c r="FD164" i="3"/>
  <c r="EP164" i="3"/>
  <c r="EY163" i="3"/>
  <c r="FH162" i="3"/>
  <c r="FB161" i="3"/>
  <c r="EN161" i="3"/>
  <c r="EV160" i="3"/>
  <c r="FE159" i="3"/>
  <c r="EP159" i="3"/>
  <c r="EY158" i="3"/>
  <c r="FH157" i="3"/>
  <c r="ET157" i="3"/>
  <c r="FC156" i="3"/>
  <c r="EW155" i="3"/>
  <c r="FF154" i="3"/>
  <c r="FI216" i="3"/>
  <c r="FE215" i="3"/>
  <c r="EV214" i="3"/>
  <c r="EN213" i="3"/>
  <c r="FH211" i="3"/>
  <c r="FC210" i="3"/>
  <c r="EY209" i="3"/>
  <c r="FG204" i="3"/>
  <c r="FE203" i="3"/>
  <c r="EY202" i="3"/>
  <c r="ER199" i="3"/>
  <c r="EP198" i="3"/>
  <c r="FH196" i="3"/>
  <c r="FC195" i="3"/>
  <c r="FC194" i="3"/>
  <c r="FD193" i="3"/>
  <c r="FF192" i="3"/>
  <c r="FC191" i="3"/>
  <c r="FB190" i="3"/>
  <c r="FD189" i="3"/>
  <c r="FF188" i="3"/>
  <c r="FI187" i="3"/>
  <c r="EP186" i="3"/>
  <c r="FA184" i="3"/>
  <c r="FG183" i="3"/>
  <c r="EP183" i="3"/>
  <c r="EW182" i="3"/>
  <c r="FE181" i="3"/>
  <c r="EP181" i="3"/>
  <c r="EW180" i="3"/>
  <c r="FD179" i="3"/>
  <c r="EN179" i="3"/>
  <c r="FC177" i="3"/>
  <c r="EN177" i="3"/>
  <c r="ET176" i="3"/>
  <c r="FA175" i="3"/>
  <c r="FI174" i="3"/>
  <c r="FA173" i="3"/>
  <c r="FH172" i="3"/>
  <c r="EY171" i="3"/>
  <c r="FG170" i="3"/>
  <c r="ER170" i="3"/>
  <c r="EX169" i="3"/>
  <c r="FE168" i="3"/>
  <c r="EP168" i="3"/>
  <c r="EW167" i="3"/>
  <c r="FE166" i="3"/>
  <c r="FC164" i="3"/>
  <c r="EX163" i="3"/>
  <c r="FG162" i="3"/>
  <c r="ER162" i="3"/>
  <c r="FA161" i="3"/>
  <c r="FI160" i="3"/>
  <c r="FD159" i="3"/>
  <c r="EX158" i="3"/>
  <c r="FG157" i="3"/>
  <c r="FB156" i="3"/>
  <c r="EV155" i="3"/>
  <c r="FE154" i="3"/>
  <c r="EP154" i="3"/>
  <c r="FG217" i="3"/>
  <c r="EX216" i="3"/>
  <c r="EP215" i="3"/>
  <c r="FE212" i="3"/>
  <c r="FA211" i="3"/>
  <c r="ER210" i="3"/>
  <c r="FG208" i="3"/>
  <c r="FG207" i="3"/>
  <c r="FC206" i="3"/>
  <c r="FA205" i="3"/>
  <c r="EW204" i="3"/>
  <c r="FE198" i="3"/>
  <c r="FA197" i="3"/>
  <c r="FA196" i="3"/>
  <c r="EX195" i="3"/>
  <c r="EW194" i="3"/>
  <c r="EW193" i="3"/>
  <c r="EV190" i="3"/>
  <c r="EW189" i="3"/>
  <c r="EY188" i="3"/>
  <c r="EY187" i="3"/>
  <c r="FC186" i="3"/>
  <c r="FH185" i="3"/>
  <c r="EP185" i="3"/>
  <c r="EZ183" i="3"/>
  <c r="FH182" i="3"/>
  <c r="EZ181" i="3"/>
  <c r="FG180" i="3"/>
  <c r="EX179" i="3"/>
  <c r="FF178" i="3"/>
  <c r="EX177" i="3"/>
  <c r="FD176" i="3"/>
  <c r="EW175" i="3"/>
  <c r="FD174" i="3"/>
  <c r="EN174" i="3"/>
  <c r="FB172" i="3"/>
  <c r="FA170" i="3"/>
  <c r="FH169" i="3"/>
  <c r="FA168" i="3"/>
  <c r="FH216" i="3"/>
  <c r="FI212" i="3"/>
  <c r="ET211" i="3"/>
  <c r="ET209" i="3"/>
  <c r="FA207" i="3"/>
  <c r="FI205" i="3"/>
  <c r="ER204" i="3"/>
  <c r="EV202" i="3"/>
  <c r="FI200" i="3"/>
  <c r="EY197" i="3"/>
  <c r="FB195" i="3"/>
  <c r="FA192" i="3"/>
  <c r="FC189" i="3"/>
  <c r="ET188" i="3"/>
  <c r="FH186" i="3"/>
  <c r="FF185" i="3"/>
  <c r="EZ184" i="3"/>
  <c r="EX183" i="3"/>
  <c r="EV182" i="3"/>
  <c r="EW181" i="3"/>
  <c r="EV180" i="3"/>
  <c r="EV179" i="3"/>
  <c r="ET178" i="3"/>
  <c r="ET177" i="3"/>
  <c r="ER176" i="3"/>
  <c r="ET175" i="3"/>
  <c r="ER174" i="3"/>
  <c r="ER173" i="3"/>
  <c r="EP172" i="3"/>
  <c r="ER171" i="3"/>
  <c r="ER167" i="3"/>
  <c r="ET165" i="3"/>
  <c r="EY164" i="3"/>
  <c r="FC163" i="3"/>
  <c r="FE162" i="3"/>
  <c r="ER161" i="3"/>
  <c r="ET160" i="3"/>
  <c r="EY159" i="3"/>
  <c r="FE158" i="3"/>
  <c r="FF157" i="3"/>
  <c r="EN157" i="3"/>
  <c r="EZ154" i="3"/>
  <c r="FF153" i="3"/>
  <c r="EZ152" i="3"/>
  <c r="FI151" i="3"/>
  <c r="FB150" i="3"/>
  <c r="EN150" i="3"/>
  <c r="EW149" i="3"/>
  <c r="FF148" i="3"/>
  <c r="EZ147" i="3"/>
  <c r="FI146" i="3"/>
  <c r="FD145" i="3"/>
  <c r="FA144" i="3"/>
  <c r="EW143" i="3"/>
  <c r="FG142" i="3"/>
  <c r="ET142" i="3"/>
  <c r="FD141" i="3"/>
  <c r="FA140" i="3"/>
  <c r="EN140" i="3"/>
  <c r="EX139" i="3"/>
  <c r="FH138" i="3"/>
  <c r="FD137" i="3"/>
  <c r="FA136" i="3"/>
  <c r="EN136" i="3"/>
  <c r="EX135" i="3"/>
  <c r="FH134" i="3"/>
  <c r="FE133" i="3"/>
  <c r="FD132" i="3"/>
  <c r="ER132" i="3"/>
  <c r="FC131" i="3"/>
  <c r="FB130" i="3"/>
  <c r="EP130" i="3"/>
  <c r="FA129" i="3"/>
  <c r="EZ128" i="3"/>
  <c r="EN128" i="3"/>
  <c r="EY127" i="3"/>
  <c r="EX126" i="3"/>
  <c r="FI125" i="3"/>
  <c r="EW125" i="3"/>
  <c r="FH124" i="3"/>
  <c r="EV124" i="3"/>
  <c r="FG123" i="3"/>
  <c r="FF122" i="3"/>
  <c r="ET122" i="3"/>
  <c r="FE121" i="3"/>
  <c r="FD120" i="3"/>
  <c r="ER120" i="3"/>
  <c r="DH14" i="3"/>
  <c r="DH120" i="3" s="1"/>
  <c r="DT14" i="3"/>
  <c r="DI15" i="3"/>
  <c r="DU15" i="3"/>
  <c r="DJ16" i="3"/>
  <c r="DV16" i="3"/>
  <c r="DK17" i="3"/>
  <c r="DW17" i="3"/>
  <c r="FG216" i="3"/>
  <c r="FH214" i="3"/>
  <c r="FH212" i="3"/>
  <c r="ER211" i="3"/>
  <c r="ER209" i="3"/>
  <c r="EZ207" i="3"/>
  <c r="FD205" i="3"/>
  <c r="FH200" i="3"/>
  <c r="EP199" i="3"/>
  <c r="EV197" i="3"/>
  <c r="FA195" i="3"/>
  <c r="EY192" i="3"/>
  <c r="EP191" i="3"/>
  <c r="EY189" i="3"/>
  <c r="FG186" i="3"/>
  <c r="FC185" i="3"/>
  <c r="EY184" i="3"/>
  <c r="EW183" i="3"/>
  <c r="ET180" i="3"/>
  <c r="EN170" i="3"/>
  <c r="EP169" i="3"/>
  <c r="EP167" i="3"/>
  <c r="ET166" i="3"/>
  <c r="EX164" i="3"/>
  <c r="FB163" i="3"/>
  <c r="FD162" i="3"/>
  <c r="FI161" i="3"/>
  <c r="EX159" i="3"/>
  <c r="FC158" i="3"/>
  <c r="FE157" i="3"/>
  <c r="FI156" i="3"/>
  <c r="ER156" i="3"/>
  <c r="EY154" i="3"/>
  <c r="FE153" i="3"/>
  <c r="EP153" i="3"/>
  <c r="EY152" i="3"/>
  <c r="FF151" i="3"/>
  <c r="ER151" i="3"/>
  <c r="FA150" i="3"/>
  <c r="EV149" i="3"/>
  <c r="FE148" i="3"/>
  <c r="EP148" i="3"/>
  <c r="EY147" i="3"/>
  <c r="FH146" i="3"/>
  <c r="ET146" i="3"/>
  <c r="FC145" i="3"/>
  <c r="EP145" i="3"/>
  <c r="EY144" i="3"/>
  <c r="FI143" i="3"/>
  <c r="EV143" i="3"/>
  <c r="FF142" i="3"/>
  <c r="FC141" i="3"/>
  <c r="EP141" i="3"/>
  <c r="EZ140" i="3"/>
  <c r="EW139" i="3"/>
  <c r="FG138" i="3"/>
  <c r="FC137" i="3"/>
  <c r="EP137" i="3"/>
  <c r="EZ136" i="3"/>
  <c r="EW135" i="3"/>
  <c r="FG134" i="3"/>
  <c r="ET134" i="3"/>
  <c r="FD133" i="3"/>
  <c r="ER133" i="3"/>
  <c r="FC132" i="3"/>
  <c r="FB131" i="3"/>
  <c r="EP131" i="3"/>
  <c r="FA130" i="3"/>
  <c r="EZ129" i="3"/>
  <c r="EN129" i="3"/>
  <c r="EY128" i="3"/>
  <c r="EX127" i="3"/>
  <c r="FI126" i="3"/>
  <c r="EW126" i="3"/>
  <c r="FH125" i="3"/>
  <c r="FI218" i="3"/>
  <c r="FF216" i="3"/>
  <c r="FG214" i="3"/>
  <c r="FF212" i="3"/>
  <c r="FI210" i="3"/>
  <c r="EP209" i="3"/>
  <c r="EY207" i="3"/>
  <c r="FB205" i="3"/>
  <c r="ET202" i="3"/>
  <c r="FC200" i="3"/>
  <c r="ET197" i="3"/>
  <c r="EY195" i="3"/>
  <c r="EN194" i="3"/>
  <c r="EV192" i="3"/>
  <c r="EN191" i="3"/>
  <c r="EX189" i="3"/>
  <c r="FD186" i="3"/>
  <c r="FA185" i="3"/>
  <c r="EW184" i="3"/>
  <c r="EV183" i="3"/>
  <c r="ET182" i="3"/>
  <c r="ET181" i="3"/>
  <c r="ER180" i="3"/>
  <c r="ET179" i="3"/>
  <c r="ER178" i="3"/>
  <c r="ER177" i="3"/>
  <c r="EP176" i="3"/>
  <c r="EP174" i="3"/>
  <c r="EP173" i="3"/>
  <c r="EN172" i="3"/>
  <c r="EN171" i="3"/>
  <c r="FI169" i="3"/>
  <c r="EN169" i="3"/>
  <c r="FI167" i="3"/>
  <c r="ER165" i="3"/>
  <c r="FA163" i="3"/>
  <c r="FB162" i="3"/>
  <c r="FH161" i="3"/>
  <c r="EP161" i="3"/>
  <c r="EW159" i="3"/>
  <c r="FA158" i="3"/>
  <c r="FD157" i="3"/>
  <c r="FH156" i="3"/>
  <c r="ER155" i="3"/>
  <c r="EW154" i="3"/>
  <c r="FD153" i="3"/>
  <c r="EW152" i="3"/>
  <c r="FE151" i="3"/>
  <c r="EZ150" i="3"/>
  <c r="FI149" i="3"/>
  <c r="FC148" i="3"/>
  <c r="EX147" i="3"/>
  <c r="FG146" i="3"/>
  <c r="FB145" i="3"/>
  <c r="EN145" i="3"/>
  <c r="EX144" i="3"/>
  <c r="FH143" i="3"/>
  <c r="FE142" i="3"/>
  <c r="ER142" i="3"/>
  <c r="FB141" i="3"/>
  <c r="EY140" i="3"/>
  <c r="FI139" i="3"/>
  <c r="EV139" i="3"/>
  <c r="FE138" i="3"/>
  <c r="ER138" i="3"/>
  <c r="FB137" i="3"/>
  <c r="EY136" i="3"/>
  <c r="FI135" i="3"/>
  <c r="EV135" i="3"/>
  <c r="FF134" i="3"/>
  <c r="FC133" i="3"/>
  <c r="FB132" i="3"/>
  <c r="EP132" i="3"/>
  <c r="FA131" i="3"/>
  <c r="EZ130" i="3"/>
  <c r="EN130" i="3"/>
  <c r="EY129" i="3"/>
  <c r="EX128" i="3"/>
  <c r="FI127" i="3"/>
  <c r="EW127" i="3"/>
  <c r="FH126" i="3"/>
  <c r="EV126" i="3"/>
  <c r="FG125" i="3"/>
  <c r="FF124" i="3"/>
  <c r="ET124" i="3"/>
  <c r="FE123" i="3"/>
  <c r="FD122" i="3"/>
  <c r="ER122" i="3"/>
  <c r="FC121" i="3"/>
  <c r="FB120" i="3"/>
  <c r="EP120" i="3"/>
  <c r="FH217" i="3"/>
  <c r="ET212" i="3"/>
  <c r="EZ210" i="3"/>
  <c r="FA208" i="3"/>
  <c r="FE206" i="3"/>
  <c r="EW203" i="3"/>
  <c r="FG201" i="3"/>
  <c r="EN200" i="3"/>
  <c r="EX198" i="3"/>
  <c r="FB196" i="3"/>
  <c r="EN195" i="3"/>
  <c r="EY193" i="3"/>
  <c r="EW190" i="3"/>
  <c r="FA187" i="3"/>
  <c r="EX186" i="3"/>
  <c r="FI182" i="3"/>
  <c r="FI180" i="3"/>
  <c r="FI179" i="3"/>
  <c r="FG178" i="3"/>
  <c r="FG177" i="3"/>
  <c r="FE176" i="3"/>
  <c r="FH175" i="3"/>
  <c r="FE174" i="3"/>
  <c r="FF173" i="3"/>
  <c r="FC172" i="3"/>
  <c r="FE171" i="3"/>
  <c r="FD170" i="3"/>
  <c r="FD169" i="3"/>
  <c r="FB168" i="3"/>
  <c r="FC167" i="3"/>
  <c r="FD166" i="3"/>
  <c r="FF165" i="3"/>
  <c r="EN165" i="3"/>
  <c r="EN164" i="3"/>
  <c r="ER163" i="3"/>
  <c r="EX162" i="3"/>
  <c r="EY161" i="3"/>
  <c r="FE160" i="3"/>
  <c r="EN159" i="3"/>
  <c r="ET158" i="3"/>
  <c r="EX157" i="3"/>
  <c r="FA156" i="3"/>
  <c r="FE155" i="3"/>
  <c r="EN155" i="3"/>
  <c r="ER154" i="3"/>
  <c r="EX153" i="3"/>
  <c r="FF152" i="3"/>
  <c r="ER152" i="3"/>
  <c r="FA151" i="3"/>
  <c r="EV150" i="3"/>
  <c r="FD149" i="3"/>
  <c r="EP149" i="3"/>
  <c r="EY148" i="3"/>
  <c r="FG147" i="3"/>
  <c r="FA146" i="3"/>
  <c r="EW145" i="3"/>
  <c r="FG144" i="3"/>
  <c r="ET144" i="3"/>
  <c r="FD143" i="3"/>
  <c r="FA142" i="3"/>
  <c r="EN142" i="3"/>
  <c r="EX141" i="3"/>
  <c r="FG140" i="3"/>
  <c r="ET140" i="3"/>
  <c r="FD139" i="3"/>
  <c r="FA138" i="3"/>
  <c r="FE213" i="3"/>
  <c r="FG210" i="3"/>
  <c r="EN208" i="3"/>
  <c r="EY205" i="3"/>
  <c r="EP203" i="3"/>
  <c r="EY200" i="3"/>
  <c r="EN198" i="3"/>
  <c r="EW195" i="3"/>
  <c r="EP193" i="3"/>
  <c r="FD188" i="3"/>
  <c r="FB186" i="3"/>
  <c r="FI184" i="3"/>
  <c r="FD181" i="3"/>
  <c r="EP180" i="3"/>
  <c r="FD178" i="3"/>
  <c r="EZ175" i="3"/>
  <c r="FI173" i="3"/>
  <c r="EZ172" i="3"/>
  <c r="EV169" i="3"/>
  <c r="FH167" i="3"/>
  <c r="EZ166" i="3"/>
  <c r="FI163" i="3"/>
  <c r="FA162" i="3"/>
  <c r="EW161" i="3"/>
  <c r="EP160" i="3"/>
  <c r="FI158" i="3"/>
  <c r="FC157" i="3"/>
  <c r="EX156" i="3"/>
  <c r="EN154" i="3"/>
  <c r="EP152" i="3"/>
  <c r="EP151" i="3"/>
  <c r="ET149" i="3"/>
  <c r="EV148" i="3"/>
  <c r="EW147" i="3"/>
  <c r="EY146" i="3"/>
  <c r="EZ145" i="3"/>
  <c r="FE144" i="3"/>
  <c r="FG143" i="3"/>
  <c r="EX140" i="3"/>
  <c r="FB139" i="3"/>
  <c r="FD138" i="3"/>
  <c r="ET137" i="3"/>
  <c r="EW136" i="3"/>
  <c r="FD135" i="3"/>
  <c r="EX133" i="3"/>
  <c r="FF132" i="3"/>
  <c r="EN132" i="3"/>
  <c r="EV131" i="3"/>
  <c r="FD130" i="3"/>
  <c r="FI129" i="3"/>
  <c r="ET129" i="3"/>
  <c r="FB128" i="3"/>
  <c r="FG127" i="3"/>
  <c r="ER127" i="3"/>
  <c r="EZ126" i="3"/>
  <c r="FE125" i="3"/>
  <c r="EZ124" i="3"/>
  <c r="FI123" i="3"/>
  <c r="ET123" i="3"/>
  <c r="FB122" i="3"/>
  <c r="EN122" i="3"/>
  <c r="EW121" i="3"/>
  <c r="FF120" i="3"/>
  <c r="DE14" i="3"/>
  <c r="DR14" i="3"/>
  <c r="DH15" i="3"/>
  <c r="DV15" i="3"/>
  <c r="DL16" i="3"/>
  <c r="DY16" i="3"/>
  <c r="DO17" i="3"/>
  <c r="DE18" i="3"/>
  <c r="DQ18" i="3"/>
  <c r="DQ124" i="3" s="1"/>
  <c r="DF19" i="3"/>
  <c r="DF125" i="3" s="1"/>
  <c r="DR19" i="3"/>
  <c r="DR125" i="3" s="1"/>
  <c r="DG20" i="3"/>
  <c r="DS20" i="3"/>
  <c r="DH21" i="3"/>
  <c r="DT21" i="3"/>
  <c r="DI22" i="3"/>
  <c r="DU22" i="3"/>
  <c r="DJ23" i="3"/>
  <c r="DV23" i="3"/>
  <c r="DK24" i="3"/>
  <c r="DW24" i="3"/>
  <c r="DW130" i="3" s="1"/>
  <c r="DM25" i="3"/>
  <c r="DY25" i="3"/>
  <c r="DY131" i="3" s="1"/>
  <c r="DN26" i="3"/>
  <c r="DZ26" i="3"/>
  <c r="DO27" i="3"/>
  <c r="EA27" i="3"/>
  <c r="DP28" i="3"/>
  <c r="DE29" i="3"/>
  <c r="DQ29" i="3"/>
  <c r="DF30" i="3"/>
  <c r="DR30" i="3"/>
  <c r="DG31" i="3"/>
  <c r="DS31" i="3"/>
  <c r="DH32" i="3"/>
  <c r="DH138" i="3" s="1"/>
  <c r="DT32" i="3"/>
  <c r="DI33" i="3"/>
  <c r="DU33" i="3"/>
  <c r="DJ34" i="3"/>
  <c r="DV34" i="3"/>
  <c r="DK35" i="3"/>
  <c r="DW35" i="3"/>
  <c r="DL36" i="3"/>
  <c r="DX36" i="3"/>
  <c r="DM37" i="3"/>
  <c r="DY37" i="3"/>
  <c r="DY143" i="3" s="1"/>
  <c r="DN38" i="3"/>
  <c r="DZ38" i="3"/>
  <c r="DO39" i="3"/>
  <c r="DO145" i="3" s="1"/>
  <c r="EA39" i="3"/>
  <c r="DP40" i="3"/>
  <c r="DE41" i="3"/>
  <c r="DQ41" i="3"/>
  <c r="DF42" i="3"/>
  <c r="DR42" i="3"/>
  <c r="DG43" i="3"/>
  <c r="DS43" i="3"/>
  <c r="DS149" i="3" s="1"/>
  <c r="DH44" i="3"/>
  <c r="DT44" i="3"/>
  <c r="DT150" i="3" s="1"/>
  <c r="DI45" i="3"/>
  <c r="DU45" i="3"/>
  <c r="DJ46" i="3"/>
  <c r="DV46" i="3"/>
  <c r="DK47" i="3"/>
  <c r="DW47" i="3"/>
  <c r="DL48" i="3"/>
  <c r="DX48" i="3"/>
  <c r="DM49" i="3"/>
  <c r="DY49" i="3"/>
  <c r="DY155" i="3" s="1"/>
  <c r="DN50" i="3"/>
  <c r="DZ50" i="3"/>
  <c r="DZ156" i="3" s="1"/>
  <c r="DO51" i="3"/>
  <c r="EA51" i="3"/>
  <c r="DP52" i="3"/>
  <c r="DE53" i="3"/>
  <c r="DQ53" i="3"/>
  <c r="DF54" i="3"/>
  <c r="DR54" i="3"/>
  <c r="DG55" i="3"/>
  <c r="DS55" i="3"/>
  <c r="DH56" i="3"/>
  <c r="DT56" i="3"/>
  <c r="DI57" i="3"/>
  <c r="DU57" i="3"/>
  <c r="DJ58" i="3"/>
  <c r="DV58" i="3"/>
  <c r="DK59" i="3"/>
  <c r="DW59" i="3"/>
  <c r="DL60" i="3"/>
  <c r="DL166" i="3" s="1"/>
  <c r="DX60" i="3"/>
  <c r="DM61" i="3"/>
  <c r="DY61" i="3"/>
  <c r="DY167" i="3" s="1"/>
  <c r="DN62" i="3"/>
  <c r="DN168" i="3" s="1"/>
  <c r="DZ62" i="3"/>
  <c r="DZ168" i="3" s="1"/>
  <c r="DO63" i="3"/>
  <c r="DO169" i="3" s="1"/>
  <c r="EA63" i="3"/>
  <c r="DP64" i="3"/>
  <c r="DE65" i="3"/>
  <c r="DQ65" i="3"/>
  <c r="DF66" i="3"/>
  <c r="DR66" i="3"/>
  <c r="DG67" i="3"/>
  <c r="DS67" i="3"/>
  <c r="DH68" i="3"/>
  <c r="DT68" i="3"/>
  <c r="DT174" i="3" s="1"/>
  <c r="DI69" i="3"/>
  <c r="DU69" i="3"/>
  <c r="DU175" i="3" s="1"/>
  <c r="DJ70" i="3"/>
  <c r="DV70" i="3"/>
  <c r="DK71" i="3"/>
  <c r="DW71" i="3"/>
  <c r="DL72" i="3"/>
  <c r="DX72" i="3"/>
  <c r="DM73" i="3"/>
  <c r="DY73" i="3"/>
  <c r="DN74" i="3"/>
  <c r="DZ74" i="3"/>
  <c r="DZ180" i="3" s="1"/>
  <c r="DO75" i="3"/>
  <c r="EA75" i="3"/>
  <c r="EA181" i="3" s="1"/>
  <c r="DP76" i="3"/>
  <c r="DE77" i="3"/>
  <c r="DQ77" i="3"/>
  <c r="DF78" i="3"/>
  <c r="DR78" i="3"/>
  <c r="DG79" i="3"/>
  <c r="DS79" i="3"/>
  <c r="DH80" i="3"/>
  <c r="DT80" i="3"/>
  <c r="DI81" i="3"/>
  <c r="DU81" i="3"/>
  <c r="DU187" i="3" s="1"/>
  <c r="DJ82" i="3"/>
  <c r="DJ188" i="3" s="1"/>
  <c r="DV82" i="3"/>
  <c r="DK83" i="3"/>
  <c r="DW83" i="3"/>
  <c r="DL84" i="3"/>
  <c r="DX84" i="3"/>
  <c r="DM85" i="3"/>
  <c r="DY85" i="3"/>
  <c r="DN86" i="3"/>
  <c r="DZ86" i="3"/>
  <c r="DO87" i="3"/>
  <c r="DO193" i="3" s="1"/>
  <c r="EA87" i="3"/>
  <c r="DP88" i="3"/>
  <c r="DP194" i="3" s="1"/>
  <c r="DE89" i="3"/>
  <c r="DQ89" i="3"/>
  <c r="ET216" i="3"/>
  <c r="FD213" i="3"/>
  <c r="FB210" i="3"/>
  <c r="EW205" i="3"/>
  <c r="ET200" i="3"/>
  <c r="FH197" i="3"/>
  <c r="FA190" i="3"/>
  <c r="FC188" i="3"/>
  <c r="FA186" i="3"/>
  <c r="FG184" i="3"/>
  <c r="EN183" i="3"/>
  <c r="FC181" i="3"/>
  <c r="FC178" i="3"/>
  <c r="EY175" i="3"/>
  <c r="FH173" i="3"/>
  <c r="EY172" i="3"/>
  <c r="FF170" i="3"/>
  <c r="FG167" i="3"/>
  <c r="EY166" i="3"/>
  <c r="EP165" i="3"/>
  <c r="FH163" i="3"/>
  <c r="EZ162" i="3"/>
  <c r="EV161" i="3"/>
  <c r="FH158" i="3"/>
  <c r="FB157" i="3"/>
  <c r="EV156" i="3"/>
  <c r="EP155" i="3"/>
  <c r="FI152" i="3"/>
  <c r="ER150" i="3"/>
  <c r="ER149" i="3"/>
  <c r="EV147" i="3"/>
  <c r="EX146" i="3"/>
  <c r="EY145" i="3"/>
  <c r="FD144" i="3"/>
  <c r="FF143" i="3"/>
  <c r="EN143" i="3"/>
  <c r="EP142" i="3"/>
  <c r="ET141" i="3"/>
  <c r="EW140" i="3"/>
  <c r="FA139" i="3"/>
  <c r="FC138" i="3"/>
  <c r="FI137" i="3"/>
  <c r="ER137" i="3"/>
  <c r="EV136" i="3"/>
  <c r="FB135" i="3"/>
  <c r="FI134" i="3"/>
  <c r="EW133" i="3"/>
  <c r="FE132" i="3"/>
  <c r="FC130" i="3"/>
  <c r="FH129" i="3"/>
  <c r="FA128" i="3"/>
  <c r="FF127" i="3"/>
  <c r="EY126" i="3"/>
  <c r="FD125" i="3"/>
  <c r="EP125" i="3"/>
  <c r="EY124" i="3"/>
  <c r="FH123" i="3"/>
  <c r="ER123" i="3"/>
  <c r="FA122" i="3"/>
  <c r="EV121" i="3"/>
  <c r="FE120" i="3"/>
  <c r="DL25" i="3"/>
  <c r="DF14" i="3"/>
  <c r="DF120" i="3" s="1"/>
  <c r="DS14" i="3"/>
  <c r="DJ15" i="3"/>
  <c r="DW15" i="3"/>
  <c r="DM16" i="3"/>
  <c r="DZ16" i="3"/>
  <c r="DP17" i="3"/>
  <c r="DF18" i="3"/>
  <c r="DR18" i="3"/>
  <c r="DG19" i="3"/>
  <c r="DS19" i="3"/>
  <c r="DS125" i="3" s="1"/>
  <c r="DH20" i="3"/>
  <c r="DT20" i="3"/>
  <c r="DT126" i="3" s="1"/>
  <c r="DI21" i="3"/>
  <c r="DU21" i="3"/>
  <c r="DJ22" i="3"/>
  <c r="DV22" i="3"/>
  <c r="DK23" i="3"/>
  <c r="FC213" i="3"/>
  <c r="FA210" i="3"/>
  <c r="FI207" i="3"/>
  <c r="FI202" i="3"/>
  <c r="EP200" i="3"/>
  <c r="FE197" i="3"/>
  <c r="ET195" i="3"/>
  <c r="EX190" i="3"/>
  <c r="FB188" i="3"/>
  <c r="EY186" i="3"/>
  <c r="FF184" i="3"/>
  <c r="FB181" i="3"/>
  <c r="FA178" i="3"/>
  <c r="FG176" i="3"/>
  <c r="EX175" i="3"/>
  <c r="FG173" i="3"/>
  <c r="EX172" i="3"/>
  <c r="FE170" i="3"/>
  <c r="ET169" i="3"/>
  <c r="FE167" i="3"/>
  <c r="EW166" i="3"/>
  <c r="FE163" i="3"/>
  <c r="EY162" i="3"/>
  <c r="EN160" i="3"/>
  <c r="FG158" i="3"/>
  <c r="EY157" i="3"/>
  <c r="FH153" i="3"/>
  <c r="FG152" i="3"/>
  <c r="EN152" i="3"/>
  <c r="EN151" i="3"/>
  <c r="EP150" i="3"/>
  <c r="ET148" i="3"/>
  <c r="ET147" i="3"/>
  <c r="EW146" i="3"/>
  <c r="EX145" i="3"/>
  <c r="FC144" i="3"/>
  <c r="FE143" i="3"/>
  <c r="FI142" i="3"/>
  <c r="EZ139" i="3"/>
  <c r="FB138" i="3"/>
  <c r="FH137" i="3"/>
  <c r="EN137" i="3"/>
  <c r="FA135" i="3"/>
  <c r="FE134" i="3"/>
  <c r="EN134" i="3"/>
  <c r="EV133" i="3"/>
  <c r="FA132" i="3"/>
  <c r="FI131" i="3"/>
  <c r="ET131" i="3"/>
  <c r="EY130" i="3"/>
  <c r="FG129" i="3"/>
  <c r="ER129" i="3"/>
  <c r="EW128" i="3"/>
  <c r="FE127" i="3"/>
  <c r="EP127" i="3"/>
  <c r="FC125" i="3"/>
  <c r="EX124" i="3"/>
  <c r="FF123" i="3"/>
  <c r="EZ122" i="3"/>
  <c r="FI121" i="3"/>
  <c r="FC120" i="3"/>
  <c r="EN120" i="3"/>
  <c r="DG14" i="3"/>
  <c r="DU14" i="3"/>
  <c r="DK15" i="3"/>
  <c r="DX15" i="3"/>
  <c r="DN16" i="3"/>
  <c r="EA16" i="3"/>
  <c r="DQ17" i="3"/>
  <c r="DG18" i="3"/>
  <c r="DS18" i="3"/>
  <c r="DS124" i="3" s="1"/>
  <c r="DH19" i="3"/>
  <c r="DT19" i="3"/>
  <c r="DT125" i="3" s="1"/>
  <c r="DI20" i="3"/>
  <c r="DU20" i="3"/>
  <c r="DJ21" i="3"/>
  <c r="DV21" i="3"/>
  <c r="DK22" i="3"/>
  <c r="DW22" i="3"/>
  <c r="DL23" i="3"/>
  <c r="DX23" i="3"/>
  <c r="DM24" i="3"/>
  <c r="DY24" i="3"/>
  <c r="DY130" i="3" s="1"/>
  <c r="DO25" i="3"/>
  <c r="DO131" i="3" s="1"/>
  <c r="EA25" i="3"/>
  <c r="DP26" i="3"/>
  <c r="DE27" i="3"/>
  <c r="DQ27" i="3"/>
  <c r="DF28" i="3"/>
  <c r="DR28" i="3"/>
  <c r="DG29" i="3"/>
  <c r="DS29" i="3"/>
  <c r="DH30" i="3"/>
  <c r="DT30" i="3"/>
  <c r="DI31" i="3"/>
  <c r="DU31" i="3"/>
  <c r="DU137" i="3" s="1"/>
  <c r="DJ32" i="3"/>
  <c r="DJ138" i="3" s="1"/>
  <c r="DV32" i="3"/>
  <c r="DK33" i="3"/>
  <c r="DW33" i="3"/>
  <c r="DL34" i="3"/>
  <c r="DX34" i="3"/>
  <c r="DM35" i="3"/>
  <c r="DY35" i="3"/>
  <c r="DN36" i="3"/>
  <c r="DZ36" i="3"/>
  <c r="DO37" i="3"/>
  <c r="DO143" i="3" s="1"/>
  <c r="EA37" i="3"/>
  <c r="DP38" i="3"/>
  <c r="DP144" i="3" s="1"/>
  <c r="DE39" i="3"/>
  <c r="DQ39" i="3"/>
  <c r="DF40" i="3"/>
  <c r="DR40" i="3"/>
  <c r="DG41" i="3"/>
  <c r="DS41" i="3"/>
  <c r="DH42" i="3"/>
  <c r="DT42" i="3"/>
  <c r="DI43" i="3"/>
  <c r="DU43" i="3"/>
  <c r="DU149" i="3" s="1"/>
  <c r="DJ44" i="3"/>
  <c r="DV44" i="3"/>
  <c r="DV150" i="3" s="1"/>
  <c r="DK45" i="3"/>
  <c r="DW45" i="3"/>
  <c r="DL46" i="3"/>
  <c r="DX46" i="3"/>
  <c r="DM47" i="3"/>
  <c r="DY47" i="3"/>
  <c r="DN48" i="3"/>
  <c r="DZ48" i="3"/>
  <c r="DO49" i="3"/>
  <c r="EA49" i="3"/>
  <c r="EA155" i="3" s="1"/>
  <c r="DP50" i="3"/>
  <c r="DE51" i="3"/>
  <c r="DQ51" i="3"/>
  <c r="DF52" i="3"/>
  <c r="DR52" i="3"/>
  <c r="DG53" i="3"/>
  <c r="DS53" i="3"/>
  <c r="DH54" i="3"/>
  <c r="DT54" i="3"/>
  <c r="DI55" i="3"/>
  <c r="DU55" i="3"/>
  <c r="DJ56" i="3"/>
  <c r="DJ162" i="3" s="1"/>
  <c r="DV56" i="3"/>
  <c r="DK57" i="3"/>
  <c r="FI217" i="3"/>
  <c r="EV215" i="3"/>
  <c r="FB212" i="3"/>
  <c r="FF209" i="3"/>
  <c r="FH206" i="3"/>
  <c r="FC204" i="3"/>
  <c r="FH201" i="3"/>
  <c r="EX199" i="3"/>
  <c r="FC196" i="3"/>
  <c r="EX194" i="3"/>
  <c r="FD187" i="3"/>
  <c r="FI185" i="3"/>
  <c r="EP184" i="3"/>
  <c r="FD182" i="3"/>
  <c r="EZ179" i="3"/>
  <c r="FH177" i="3"/>
  <c r="EZ176" i="3"/>
  <c r="FG174" i="3"/>
  <c r="EV173" i="3"/>
  <c r="FG171" i="3"/>
  <c r="EV170" i="3"/>
  <c r="FC168" i="3"/>
  <c r="FG165" i="3"/>
  <c r="FA164" i="3"/>
  <c r="ET163" i="3"/>
  <c r="FF160" i="3"/>
  <c r="FA159" i="3"/>
  <c r="FF155" i="3"/>
  <c r="FB154" i="3"/>
  <c r="EY153" i="3"/>
  <c r="FB152" i="3"/>
  <c r="FB151" i="3"/>
  <c r="FE150" i="3"/>
  <c r="FF149" i="3"/>
  <c r="FH148" i="3"/>
  <c r="FI147" i="3"/>
  <c r="EN147" i="3"/>
  <c r="EN146" i="3"/>
  <c r="EZ143" i="3"/>
  <c r="FB142" i="3"/>
  <c r="FF141" i="3"/>
  <c r="FI140" i="3"/>
  <c r="EP140" i="3"/>
  <c r="ER139" i="3"/>
  <c r="EW138" i="3"/>
  <c r="EZ137" i="3"/>
  <c r="FG136" i="3"/>
  <c r="EP136" i="3"/>
  <c r="ET135" i="3"/>
  <c r="EZ134" i="3"/>
  <c r="FG133" i="3"/>
  <c r="EW132" i="3"/>
  <c r="FE131" i="3"/>
  <c r="FC129" i="3"/>
  <c r="FH128" i="3"/>
  <c r="FA127" i="3"/>
  <c r="FF126" i="3"/>
  <c r="EY125" i="3"/>
  <c r="FG124" i="3"/>
  <c r="ER124" i="3"/>
  <c r="FA123" i="3"/>
  <c r="EV122" i="3"/>
  <c r="FD121" i="3"/>
  <c r="EX120" i="3"/>
  <c r="DL14" i="3"/>
  <c r="DY14" i="3"/>
  <c r="DY120" i="3" s="1"/>
  <c r="DO15" i="3"/>
  <c r="DO121" i="3" s="1"/>
  <c r="DE16" i="3"/>
  <c r="DR16" i="3"/>
  <c r="DH17" i="3"/>
  <c r="DU17" i="3"/>
  <c r="DK18" i="3"/>
  <c r="DW18" i="3"/>
  <c r="DL19" i="3"/>
  <c r="DX19" i="3"/>
  <c r="DM20" i="3"/>
  <c r="DY20" i="3"/>
  <c r="DN21" i="3"/>
  <c r="DN127" i="3" s="1"/>
  <c r="DZ21" i="3"/>
  <c r="DZ127" i="3" s="1"/>
  <c r="DO22" i="3"/>
  <c r="DO128" i="3" s="1"/>
  <c r="EA22" i="3"/>
  <c r="DP23" i="3"/>
  <c r="DE24" i="3"/>
  <c r="DQ24" i="3"/>
  <c r="DF25" i="3"/>
  <c r="DS25" i="3"/>
  <c r="DS131" i="3" s="1"/>
  <c r="DH26" i="3"/>
  <c r="DT26" i="3"/>
  <c r="DI27" i="3"/>
  <c r="DU27" i="3"/>
  <c r="DU133" i="3" s="1"/>
  <c r="DJ28" i="3"/>
  <c r="DV28" i="3"/>
  <c r="DV134" i="3" s="1"/>
  <c r="DK29" i="3"/>
  <c r="DW29" i="3"/>
  <c r="DL30" i="3"/>
  <c r="DX30" i="3"/>
  <c r="DM31" i="3"/>
  <c r="DY31" i="3"/>
  <c r="DN32" i="3"/>
  <c r="DZ32" i="3"/>
  <c r="DO33" i="3"/>
  <c r="EA33" i="3"/>
  <c r="DP34" i="3"/>
  <c r="DP140" i="3" s="1"/>
  <c r="DE35" i="3"/>
  <c r="FF214" i="3"/>
  <c r="FA206" i="3"/>
  <c r="FH202" i="3"/>
  <c r="FB198" i="3"/>
  <c r="FH194" i="3"/>
  <c r="EZ191" i="3"/>
  <c r="EX185" i="3"/>
  <c r="FG182" i="3"/>
  <c r="FD180" i="3"/>
  <c r="EY178" i="3"/>
  <c r="EN176" i="3"/>
  <c r="FD173" i="3"/>
  <c r="EX171" i="3"/>
  <c r="ER169" i="3"/>
  <c r="EN167" i="3"/>
  <c r="FI164" i="3"/>
  <c r="EP163" i="3"/>
  <c r="ET161" i="3"/>
  <c r="EV159" i="3"/>
  <c r="EW157" i="3"/>
  <c r="FC155" i="3"/>
  <c r="FG153" i="3"/>
  <c r="FI150" i="3"/>
  <c r="FB149" i="3"/>
  <c r="FF146" i="3"/>
  <c r="EV145" i="3"/>
  <c r="ER144" i="3"/>
  <c r="FH142" i="3"/>
  <c r="FA141" i="3"/>
  <c r="FG137" i="3"/>
  <c r="FE136" i="3"/>
  <c r="EZ135" i="3"/>
  <c r="EX134" i="3"/>
  <c r="EN125" i="3"/>
  <c r="EP124" i="3"/>
  <c r="EP123" i="3"/>
  <c r="ET121" i="3"/>
  <c r="EV120" i="3"/>
  <c r="DM14" i="3"/>
  <c r="DG15" i="3"/>
  <c r="DF16" i="3"/>
  <c r="DX16" i="3"/>
  <c r="DV17" i="3"/>
  <c r="DV123" i="3" s="1"/>
  <c r="DP18" i="3"/>
  <c r="DM19" i="3"/>
  <c r="DF20" i="3"/>
  <c r="DZ20" i="3"/>
  <c r="DS21" i="3"/>
  <c r="DP22" i="3"/>
  <c r="DI23" i="3"/>
  <c r="EA23" i="3"/>
  <c r="DT24" i="3"/>
  <c r="DN25" i="3"/>
  <c r="DG26" i="3"/>
  <c r="DW26" i="3"/>
  <c r="DW132" i="3" s="1"/>
  <c r="DP27" i="3"/>
  <c r="DI28" i="3"/>
  <c r="DY28" i="3"/>
  <c r="DR29" i="3"/>
  <c r="DK30" i="3"/>
  <c r="EA30" i="3"/>
  <c r="DT31" i="3"/>
  <c r="DM32" i="3"/>
  <c r="DF33" i="3"/>
  <c r="DV33" i="3"/>
  <c r="DO34" i="3"/>
  <c r="DH35" i="3"/>
  <c r="DH141" i="3" s="1"/>
  <c r="DV35" i="3"/>
  <c r="DV141" i="3" s="1"/>
  <c r="DO36" i="3"/>
  <c r="DO142" i="3" s="1"/>
  <c r="DF37" i="3"/>
  <c r="DT37" i="3"/>
  <c r="DK38" i="3"/>
  <c r="DY38" i="3"/>
  <c r="DR39" i="3"/>
  <c r="DI40" i="3"/>
  <c r="DW40" i="3"/>
  <c r="DW146" i="3" s="1"/>
  <c r="DN41" i="3"/>
  <c r="DN147" i="3" s="1"/>
  <c r="DE42" i="3"/>
  <c r="DU42" i="3"/>
  <c r="DU148" i="3" s="1"/>
  <c r="DL43" i="3"/>
  <c r="DL149" i="3" s="1"/>
  <c r="DZ43" i="3"/>
  <c r="DZ149" i="3" s="1"/>
  <c r="DQ44" i="3"/>
  <c r="DH45" i="3"/>
  <c r="DH151" i="3" s="1"/>
  <c r="DX45" i="3"/>
  <c r="DO46" i="3"/>
  <c r="DF47" i="3"/>
  <c r="DT47" i="3"/>
  <c r="DK48" i="3"/>
  <c r="EA48" i="3"/>
  <c r="DR49" i="3"/>
  <c r="DI50" i="3"/>
  <c r="DW50" i="3"/>
  <c r="DW156" i="3" s="1"/>
  <c r="DN51" i="3"/>
  <c r="DN157" i="3" s="1"/>
  <c r="DG52" i="3"/>
  <c r="DU52" i="3"/>
  <c r="DL53" i="3"/>
  <c r="DZ53" i="3"/>
  <c r="DQ54" i="3"/>
  <c r="DJ55" i="3"/>
  <c r="DX55" i="3"/>
  <c r="DX161" i="3" s="1"/>
  <c r="DO56" i="3"/>
  <c r="DF57" i="3"/>
  <c r="DF163" i="3" s="1"/>
  <c r="DT57" i="3"/>
  <c r="DT163" i="3" s="1"/>
  <c r="DK58" i="3"/>
  <c r="DX58" i="3"/>
  <c r="DX164" i="3" s="1"/>
  <c r="DN59" i="3"/>
  <c r="EA59" i="3"/>
  <c r="DQ60" i="3"/>
  <c r="DG61" i="3"/>
  <c r="DT61" i="3"/>
  <c r="DJ62" i="3"/>
  <c r="DW62" i="3"/>
  <c r="DM63" i="3"/>
  <c r="DZ63" i="3"/>
  <c r="DQ64" i="3"/>
  <c r="DQ170" i="3" s="1"/>
  <c r="DG65" i="3"/>
  <c r="DT65" i="3"/>
  <c r="DT171" i="3" s="1"/>
  <c r="DJ66" i="3"/>
  <c r="DW66" i="3"/>
  <c r="DW172" i="3" s="1"/>
  <c r="DM67" i="3"/>
  <c r="DZ67" i="3"/>
  <c r="DP68" i="3"/>
  <c r="DF69" i="3"/>
  <c r="DS69" i="3"/>
  <c r="DI70" i="3"/>
  <c r="DW70" i="3"/>
  <c r="DM71" i="3"/>
  <c r="DZ71" i="3"/>
  <c r="DP72" i="3"/>
  <c r="DP178" i="3" s="1"/>
  <c r="DF73" i="3"/>
  <c r="DS73" i="3"/>
  <c r="DS179" i="3" s="1"/>
  <c r="DI74" i="3"/>
  <c r="DV74" i="3"/>
  <c r="DL75" i="3"/>
  <c r="DY75" i="3"/>
  <c r="DY181" i="3" s="1"/>
  <c r="DO76" i="3"/>
  <c r="DF77" i="3"/>
  <c r="DS77" i="3"/>
  <c r="DI78" i="3"/>
  <c r="DV78" i="3"/>
  <c r="DV184" i="3" s="1"/>
  <c r="DL79" i="3"/>
  <c r="DL185" i="3" s="1"/>
  <c r="DY79" i="3"/>
  <c r="DO80" i="3"/>
  <c r="DE81" i="3"/>
  <c r="DR81" i="3"/>
  <c r="DH82" i="3"/>
  <c r="DH188" i="3" s="1"/>
  <c r="DU82" i="3"/>
  <c r="DL83" i="3"/>
  <c r="DL189" i="3" s="1"/>
  <c r="DY83" i="3"/>
  <c r="DY189" i="3" s="1"/>
  <c r="DO84" i="3"/>
  <c r="DO190" i="3" s="1"/>
  <c r="DE85" i="3"/>
  <c r="DR85" i="3"/>
  <c r="DH86" i="3"/>
  <c r="DU86" i="3"/>
  <c r="DK87" i="3"/>
  <c r="DX87" i="3"/>
  <c r="DN88" i="3"/>
  <c r="EA88" i="3"/>
  <c r="DR89" i="3"/>
  <c r="DG90" i="3"/>
  <c r="DS90" i="3"/>
  <c r="DS196" i="3" s="1"/>
  <c r="DH91" i="3"/>
  <c r="DH197" i="3" s="1"/>
  <c r="DT91" i="3"/>
  <c r="DI92" i="3"/>
  <c r="DU92" i="3"/>
  <c r="DU198" i="3" s="1"/>
  <c r="DJ93" i="3"/>
  <c r="DV93" i="3"/>
  <c r="DK94" i="3"/>
  <c r="DW94" i="3"/>
  <c r="DL95" i="3"/>
  <c r="DX95" i="3"/>
  <c r="DM96" i="3"/>
  <c r="DY96" i="3"/>
  <c r="DN97" i="3"/>
  <c r="DZ97" i="3"/>
  <c r="DZ203" i="3" s="1"/>
  <c r="DO98" i="3"/>
  <c r="EA98" i="3"/>
  <c r="DP99" i="3"/>
  <c r="DE100" i="3"/>
  <c r="DQ100" i="3"/>
  <c r="DF101" i="3"/>
  <c r="DR101" i="3"/>
  <c r="DG102" i="3"/>
  <c r="DS102" i="3"/>
  <c r="DS208" i="3" s="1"/>
  <c r="DH103" i="3"/>
  <c r="DH209" i="3" s="1"/>
  <c r="DT103" i="3"/>
  <c r="DI104" i="3"/>
  <c r="DU104" i="3"/>
  <c r="DJ105" i="3"/>
  <c r="DJ211" i="3" s="1"/>
  <c r="DV105" i="3"/>
  <c r="DK106" i="3"/>
  <c r="DW106" i="3"/>
  <c r="DW212" i="3" s="1"/>
  <c r="DL107" i="3"/>
  <c r="DX107" i="3"/>
  <c r="DM108" i="3"/>
  <c r="DY108" i="3"/>
  <c r="DN109" i="3"/>
  <c r="DZ109" i="3"/>
  <c r="DO110" i="3"/>
  <c r="EA110" i="3"/>
  <c r="DP111" i="3"/>
  <c r="DE112" i="3"/>
  <c r="DQ112" i="3"/>
  <c r="DQ218" i="3" s="1"/>
  <c r="FH218" i="3"/>
  <c r="EN210" i="3"/>
  <c r="EZ206" i="3"/>
  <c r="ER202" i="3"/>
  <c r="FA198" i="3"/>
  <c r="FB194" i="3"/>
  <c r="EY191" i="3"/>
  <c r="EP188" i="3"/>
  <c r="ET185" i="3"/>
  <c r="FF182" i="3"/>
  <c r="FC180" i="3"/>
  <c r="EP178" i="3"/>
  <c r="EZ173" i="3"/>
  <c r="EW171" i="3"/>
  <c r="FI166" i="3"/>
  <c r="FF164" i="3"/>
  <c r="FH160" i="3"/>
  <c r="EV157" i="3"/>
  <c r="FB155" i="3"/>
  <c r="FC153" i="3"/>
  <c r="ET152" i="3"/>
  <c r="FH150" i="3"/>
  <c r="EZ149" i="3"/>
  <c r="EN148" i="3"/>
  <c r="FD146" i="3"/>
  <c r="FD142" i="3"/>
  <c r="EZ141" i="3"/>
  <c r="ER140" i="3"/>
  <c r="EN139" i="3"/>
  <c r="FF137" i="3"/>
  <c r="FC136" i="3"/>
  <c r="EY135" i="3"/>
  <c r="EW134" i="3"/>
  <c r="ET133" i="3"/>
  <c r="ET132" i="3"/>
  <c r="ER131" i="3"/>
  <c r="ER130" i="3"/>
  <c r="EP129" i="3"/>
  <c r="EP128" i="3"/>
  <c r="EN127" i="3"/>
  <c r="EN126" i="3"/>
  <c r="ER121" i="3"/>
  <c r="DN14" i="3"/>
  <c r="DL15" i="3"/>
  <c r="DL121" i="3" s="1"/>
  <c r="DG16" i="3"/>
  <c r="DE17" i="3"/>
  <c r="DX17" i="3"/>
  <c r="DT18" i="3"/>
  <c r="DT124" i="3" s="1"/>
  <c r="DN19" i="3"/>
  <c r="DJ20" i="3"/>
  <c r="EA20" i="3"/>
  <c r="DW21" i="3"/>
  <c r="DQ22" i="3"/>
  <c r="DM23" i="3"/>
  <c r="DF24" i="3"/>
  <c r="DU24" i="3"/>
  <c r="DU130" i="3" s="1"/>
  <c r="DP25" i="3"/>
  <c r="DI26" i="3"/>
  <c r="DX26" i="3"/>
  <c r="DR27" i="3"/>
  <c r="DK28" i="3"/>
  <c r="DZ28" i="3"/>
  <c r="DT29" i="3"/>
  <c r="DT135" i="3" s="1"/>
  <c r="DM30" i="3"/>
  <c r="DE31" i="3"/>
  <c r="DV31" i="3"/>
  <c r="DO32" i="3"/>
  <c r="DG33" i="3"/>
  <c r="DX33" i="3"/>
  <c r="DX139" i="3" s="1"/>
  <c r="DQ34" i="3"/>
  <c r="DQ140" i="3" s="1"/>
  <c r="DI35" i="3"/>
  <c r="DX35" i="3"/>
  <c r="DP36" i="3"/>
  <c r="DG37" i="3"/>
  <c r="DU37" i="3"/>
  <c r="DL38" i="3"/>
  <c r="EA38" i="3"/>
  <c r="DS39" i="3"/>
  <c r="DS145" i="3" s="1"/>
  <c r="DJ40" i="3"/>
  <c r="DX40" i="3"/>
  <c r="DX146" i="3" s="1"/>
  <c r="DO41" i="3"/>
  <c r="DG42" i="3"/>
  <c r="DV42" i="3"/>
  <c r="DM43" i="3"/>
  <c r="EA43" i="3"/>
  <c r="EA149" i="3" s="1"/>
  <c r="DR44" i="3"/>
  <c r="DJ45" i="3"/>
  <c r="DY45" i="3"/>
  <c r="DP46" i="3"/>
  <c r="DP152" i="3" s="1"/>
  <c r="DG47" i="3"/>
  <c r="DU47" i="3"/>
  <c r="DM48" i="3"/>
  <c r="DE49" i="3"/>
  <c r="DS49" i="3"/>
  <c r="DS155" i="3" s="1"/>
  <c r="DJ50" i="3"/>
  <c r="DJ156" i="3" s="1"/>
  <c r="DX50" i="3"/>
  <c r="DP51" i="3"/>
  <c r="DH52" i="3"/>
  <c r="DV52" i="3"/>
  <c r="DM53" i="3"/>
  <c r="EA53" i="3"/>
  <c r="DS54" i="3"/>
  <c r="DS160" i="3" s="1"/>
  <c r="DK55" i="3"/>
  <c r="DY55" i="3"/>
  <c r="DY161" i="3" s="1"/>
  <c r="DP56" i="3"/>
  <c r="DG57" i="3"/>
  <c r="DV57" i="3"/>
  <c r="DL58" i="3"/>
  <c r="DL164" i="3" s="1"/>
  <c r="DY58" i="3"/>
  <c r="DO59" i="3"/>
  <c r="DE60" i="3"/>
  <c r="DR60" i="3"/>
  <c r="DH61" i="3"/>
  <c r="DH167" i="3" s="1"/>
  <c r="DU61" i="3"/>
  <c r="DU167" i="3" s="1"/>
  <c r="DK62" i="3"/>
  <c r="DX62" i="3"/>
  <c r="DN63" i="3"/>
  <c r="DE64" i="3"/>
  <c r="DR64" i="3"/>
  <c r="DH65" i="3"/>
  <c r="DU65" i="3"/>
  <c r="DK66" i="3"/>
  <c r="DX66" i="3"/>
  <c r="DN67" i="3"/>
  <c r="EA67" i="3"/>
  <c r="EP218" i="3"/>
  <c r="ER214" i="3"/>
  <c r="FH209" i="3"/>
  <c r="ET206" i="3"/>
  <c r="FI201" i="3"/>
  <c r="EZ198" i="3"/>
  <c r="EY194" i="3"/>
  <c r="EV191" i="3"/>
  <c r="FF187" i="3"/>
  <c r="ER185" i="3"/>
  <c r="FE182" i="3"/>
  <c r="FB180" i="3"/>
  <c r="EN178" i="3"/>
  <c r="FI175" i="3"/>
  <c r="EX173" i="3"/>
  <c r="EV171" i="3"/>
  <c r="FD168" i="3"/>
  <c r="FH166" i="3"/>
  <c r="FB164" i="3"/>
  <c r="EN163" i="3"/>
  <c r="FG160" i="3"/>
  <c r="ER157" i="3"/>
  <c r="FA155" i="3"/>
  <c r="EZ153" i="3"/>
  <c r="FG150" i="3"/>
  <c r="EY149" i="3"/>
  <c r="FC146" i="3"/>
  <c r="ET145" i="3"/>
  <c r="EP144" i="3"/>
  <c r="FC142" i="3"/>
  <c r="EY141" i="3"/>
  <c r="FA137" i="3"/>
  <c r="FB136" i="3"/>
  <c r="EV134" i="3"/>
  <c r="EP133" i="3"/>
  <c r="EN131" i="3"/>
  <c r="FI128" i="3"/>
  <c r="FG126" i="3"/>
  <c r="FI124" i="3"/>
  <c r="EN124" i="3"/>
  <c r="EN123" i="3"/>
  <c r="EP122" i="3"/>
  <c r="EP121" i="3"/>
  <c r="ET120" i="3"/>
  <c r="DO14" i="3"/>
  <c r="DM15" i="3"/>
  <c r="DH16" i="3"/>
  <c r="DF17" i="3"/>
  <c r="DY17" i="3"/>
  <c r="DU18" i="3"/>
  <c r="DO19" i="3"/>
  <c r="DK20" i="3"/>
  <c r="DE21" i="3"/>
  <c r="DX21" i="3"/>
  <c r="DX127" i="3" s="1"/>
  <c r="DR22" i="3"/>
  <c r="DR128" i="3" s="1"/>
  <c r="DN23" i="3"/>
  <c r="DG24" i="3"/>
  <c r="DV24" i="3"/>
  <c r="DQ25" i="3"/>
  <c r="DQ131" i="3" s="1"/>
  <c r="DJ26" i="3"/>
  <c r="DY26" i="3"/>
  <c r="DS27" i="3"/>
  <c r="DS133" i="3" s="1"/>
  <c r="DL28" i="3"/>
  <c r="EA28" i="3"/>
  <c r="EA134" i="3" s="1"/>
  <c r="DU29" i="3"/>
  <c r="DU135" i="3" s="1"/>
  <c r="DN30" i="3"/>
  <c r="DF31" i="3"/>
  <c r="DF137" i="3" s="1"/>
  <c r="DW31" i="3"/>
  <c r="DP32" i="3"/>
  <c r="DH33" i="3"/>
  <c r="DY33" i="3"/>
  <c r="DR34" i="3"/>
  <c r="DJ35" i="3"/>
  <c r="DZ35" i="3"/>
  <c r="DQ36" i="3"/>
  <c r="DH37" i="3"/>
  <c r="DH143" i="3" s="1"/>
  <c r="DV37" i="3"/>
  <c r="DM38" i="3"/>
  <c r="DF39" i="3"/>
  <c r="DF145" i="3" s="1"/>
  <c r="DT39" i="3"/>
  <c r="DK40" i="3"/>
  <c r="DY40" i="3"/>
  <c r="DP41" i="3"/>
  <c r="DI42" i="3"/>
  <c r="DW42" i="3"/>
  <c r="DN43" i="3"/>
  <c r="DN149" i="3" s="1"/>
  <c r="DE44" i="3"/>
  <c r="DS44" i="3"/>
  <c r="DL45" i="3"/>
  <c r="DL151" i="3" s="1"/>
  <c r="DZ45" i="3"/>
  <c r="DQ46" i="3"/>
  <c r="DQ152" i="3" s="1"/>
  <c r="DH47" i="3"/>
  <c r="DV47" i="3"/>
  <c r="DV153" i="3" s="1"/>
  <c r="DO48" i="3"/>
  <c r="DF49" i="3"/>
  <c r="DT49" i="3"/>
  <c r="DK50" i="3"/>
  <c r="DY50" i="3"/>
  <c r="DY156" i="3" s="1"/>
  <c r="DR51" i="3"/>
  <c r="DR157" i="3" s="1"/>
  <c r="DI52" i="3"/>
  <c r="DW52" i="3"/>
  <c r="DW158" i="3" s="1"/>
  <c r="DN53" i="3"/>
  <c r="DN159" i="3" s="1"/>
  <c r="DE54" i="3"/>
  <c r="DU54" i="3"/>
  <c r="DL55" i="3"/>
  <c r="DZ55" i="3"/>
  <c r="DQ56" i="3"/>
  <c r="DH57" i="3"/>
  <c r="DW57" i="3"/>
  <c r="DM58" i="3"/>
  <c r="DZ58" i="3"/>
  <c r="DP59" i="3"/>
  <c r="DP165" i="3" s="1"/>
  <c r="DF60" i="3"/>
  <c r="DF166" i="3" s="1"/>
  <c r="DS60" i="3"/>
  <c r="DI61" i="3"/>
  <c r="DV61" i="3"/>
  <c r="DL62" i="3"/>
  <c r="DL168" i="3" s="1"/>
  <c r="DY62" i="3"/>
  <c r="DP63" i="3"/>
  <c r="DF64" i="3"/>
  <c r="DF170" i="3" s="1"/>
  <c r="DS64" i="3"/>
  <c r="DI65" i="3"/>
  <c r="DV65" i="3"/>
  <c r="DL66" i="3"/>
  <c r="DL172" i="3" s="1"/>
  <c r="DY66" i="3"/>
  <c r="DY172" i="3" s="1"/>
  <c r="DO67" i="3"/>
  <c r="DO173" i="3" s="1"/>
  <c r="DE68" i="3"/>
  <c r="DR68" i="3"/>
  <c r="DH69" i="3"/>
  <c r="DV69" i="3"/>
  <c r="DL70" i="3"/>
  <c r="DY70" i="3"/>
  <c r="DO71" i="3"/>
  <c r="DE72" i="3"/>
  <c r="DR72" i="3"/>
  <c r="DR178" i="3" s="1"/>
  <c r="DH73" i="3"/>
  <c r="DH179" i="3" s="1"/>
  <c r="DU73" i="3"/>
  <c r="DK74" i="3"/>
  <c r="DX74" i="3"/>
  <c r="DN75" i="3"/>
  <c r="DE76" i="3"/>
  <c r="DR76" i="3"/>
  <c r="DH77" i="3"/>
  <c r="DU77" i="3"/>
  <c r="DK78" i="3"/>
  <c r="DX78" i="3"/>
  <c r="DN79" i="3"/>
  <c r="EA79" i="3"/>
  <c r="DQ80" i="3"/>
  <c r="DQ186" i="3" s="1"/>
  <c r="DG81" i="3"/>
  <c r="DT81" i="3"/>
  <c r="DT187" i="3" s="1"/>
  <c r="DK82" i="3"/>
  <c r="DX82" i="3"/>
  <c r="DN83" i="3"/>
  <c r="EA83" i="3"/>
  <c r="DQ84" i="3"/>
  <c r="DG85" i="3"/>
  <c r="DT85" i="3"/>
  <c r="DJ86" i="3"/>
  <c r="DW86" i="3"/>
  <c r="DM87" i="3"/>
  <c r="DZ87" i="3"/>
  <c r="DQ88" i="3"/>
  <c r="DQ194" i="3" s="1"/>
  <c r="DG89" i="3"/>
  <c r="DT89" i="3"/>
  <c r="DT195" i="3" s="1"/>
  <c r="DI90" i="3"/>
  <c r="DU90" i="3"/>
  <c r="DJ91" i="3"/>
  <c r="DV91" i="3"/>
  <c r="DK92" i="3"/>
  <c r="DW92" i="3"/>
  <c r="DW198" i="3" s="1"/>
  <c r="DL93" i="3"/>
  <c r="DL199" i="3" s="1"/>
  <c r="DX93" i="3"/>
  <c r="DX199" i="3" s="1"/>
  <c r="DM94" i="3"/>
  <c r="DY94" i="3"/>
  <c r="DY200" i="3" s="1"/>
  <c r="DN95" i="3"/>
  <c r="DZ95" i="3"/>
  <c r="DO96" i="3"/>
  <c r="EA96" i="3"/>
  <c r="DP97" i="3"/>
  <c r="DE98" i="3"/>
  <c r="DQ98" i="3"/>
  <c r="DF99" i="3"/>
  <c r="DR99" i="3"/>
  <c r="DR205" i="3" s="1"/>
  <c r="DG100" i="3"/>
  <c r="DS100" i="3"/>
  <c r="DS206" i="3" s="1"/>
  <c r="DH101" i="3"/>
  <c r="DH207" i="3" s="1"/>
  <c r="DT101" i="3"/>
  <c r="DI102" i="3"/>
  <c r="DU102" i="3"/>
  <c r="DJ103" i="3"/>
  <c r="DV103" i="3"/>
  <c r="DK104" i="3"/>
  <c r="DW104" i="3"/>
  <c r="DL105" i="3"/>
  <c r="DX105" i="3"/>
  <c r="DM106" i="3"/>
  <c r="DY106" i="3"/>
  <c r="DN107" i="3"/>
  <c r="DN213" i="3" s="1"/>
  <c r="DZ107" i="3"/>
  <c r="DO108" i="3"/>
  <c r="DO214" i="3" s="1"/>
  <c r="EA108" i="3"/>
  <c r="DP109" i="3"/>
  <c r="DE110" i="3"/>
  <c r="DQ110" i="3"/>
  <c r="DF111" i="3"/>
  <c r="DF217" i="3" s="1"/>
  <c r="DR111" i="3"/>
  <c r="DR217" i="3" s="1"/>
  <c r="DG112" i="3"/>
  <c r="DS112" i="3"/>
  <c r="FB217" i="3"/>
  <c r="FI213" i="3"/>
  <c r="FE209" i="3"/>
  <c r="EP206" i="3"/>
  <c r="FE201" i="3"/>
  <c r="EW198" i="3"/>
  <c r="EV194" i="3"/>
  <c r="ET191" i="3"/>
  <c r="EX187" i="3"/>
  <c r="FC182" i="3"/>
  <c r="FA180" i="3"/>
  <c r="FF177" i="3"/>
  <c r="FF175" i="3"/>
  <c r="ET173" i="3"/>
  <c r="ET171" i="3"/>
  <c r="EY168" i="3"/>
  <c r="FB166" i="3"/>
  <c r="EZ164" i="3"/>
  <c r="FC160" i="3"/>
  <c r="ER217" i="3"/>
  <c r="FC212" i="3"/>
  <c r="FB208" i="3"/>
  <c r="FD204" i="3"/>
  <c r="FD196" i="3"/>
  <c r="EZ193" i="3"/>
  <c r="EP190" i="3"/>
  <c r="FA179" i="3"/>
  <c r="EZ177" i="3"/>
  <c r="FH174" i="3"/>
  <c r="FE172" i="3"/>
  <c r="EW170" i="3"/>
  <c r="FH165" i="3"/>
  <c r="ER164" i="3"/>
  <c r="EZ160" i="3"/>
  <c r="EV158" i="3"/>
  <c r="FE156" i="3"/>
  <c r="FC154" i="3"/>
  <c r="FC151" i="3"/>
  <c r="EW150" i="3"/>
  <c r="FI148" i="3"/>
  <c r="FB147" i="3"/>
  <c r="FH144" i="3"/>
  <c r="FA143" i="3"/>
  <c r="EV142" i="3"/>
  <c r="FE139" i="3"/>
  <c r="EX138" i="3"/>
  <c r="EV137" i="3"/>
  <c r="FH133" i="3"/>
  <c r="FH132" i="3"/>
  <c r="FF131" i="3"/>
  <c r="FF130" i="3"/>
  <c r="FD129" i="3"/>
  <c r="FD128" i="3"/>
  <c r="FB127" i="3"/>
  <c r="FB126" i="3"/>
  <c r="EZ125" i="3"/>
  <c r="FB124" i="3"/>
  <c r="FB123" i="3"/>
  <c r="FE122" i="3"/>
  <c r="FF121" i="3"/>
  <c r="FH120" i="3"/>
  <c r="DW14" i="3"/>
  <c r="DW120" i="3" s="1"/>
  <c r="DR15" i="3"/>
  <c r="DR121" i="3" s="1"/>
  <c r="DP16" i="3"/>
  <c r="DL17" i="3"/>
  <c r="DI18" i="3"/>
  <c r="DZ18" i="3"/>
  <c r="DV19" i="3"/>
  <c r="DP20" i="3"/>
  <c r="DL21" i="3"/>
  <c r="DL127" i="3" s="1"/>
  <c r="DF22" i="3"/>
  <c r="DY22" i="3"/>
  <c r="DY128" i="3" s="1"/>
  <c r="DS23" i="3"/>
  <c r="DL24" i="3"/>
  <c r="DE25" i="3"/>
  <c r="DV25" i="3"/>
  <c r="DO26" i="3"/>
  <c r="DH27" i="3"/>
  <c r="DX27" i="3"/>
  <c r="DQ28" i="3"/>
  <c r="DQ134" i="3" s="1"/>
  <c r="DJ29" i="3"/>
  <c r="DJ135" i="3" s="1"/>
  <c r="DZ29" i="3"/>
  <c r="DZ135" i="3" s="1"/>
  <c r="DS30" i="3"/>
  <c r="DS136" i="3" s="1"/>
  <c r="DL31" i="3"/>
  <c r="DL137" i="3" s="1"/>
  <c r="DE32" i="3"/>
  <c r="DU32" i="3"/>
  <c r="DU138" i="3" s="1"/>
  <c r="DN33" i="3"/>
  <c r="DG34" i="3"/>
  <c r="DW34" i="3"/>
  <c r="DP35" i="3"/>
  <c r="DP141" i="3" s="1"/>
  <c r="DG36" i="3"/>
  <c r="DU36" i="3"/>
  <c r="DL37" i="3"/>
  <c r="DL143" i="3" s="1"/>
  <c r="DE38" i="3"/>
  <c r="DS38" i="3"/>
  <c r="DJ39" i="3"/>
  <c r="DJ145" i="3" s="1"/>
  <c r="DX39" i="3"/>
  <c r="DO40" i="3"/>
  <c r="DH41" i="3"/>
  <c r="DV41" i="3"/>
  <c r="DM42" i="3"/>
  <c r="EA42" i="3"/>
  <c r="DR43" i="3"/>
  <c r="DR149" i="3" s="1"/>
  <c r="DK44" i="3"/>
  <c r="DY44" i="3"/>
  <c r="DP45" i="3"/>
  <c r="DP151" i="3" s="1"/>
  <c r="DG46" i="3"/>
  <c r="DU46" i="3"/>
  <c r="DU152" i="3" s="1"/>
  <c r="DN47" i="3"/>
  <c r="DE48" i="3"/>
  <c r="DS48" i="3"/>
  <c r="DJ49" i="3"/>
  <c r="DX49" i="3"/>
  <c r="DQ50" i="3"/>
  <c r="DH51" i="3"/>
  <c r="DV51" i="3"/>
  <c r="DV157" i="3" s="1"/>
  <c r="DM52" i="3"/>
  <c r="EA52" i="3"/>
  <c r="EA158" i="3" s="1"/>
  <c r="DT53" i="3"/>
  <c r="DT159" i="3" s="1"/>
  <c r="DK54" i="3"/>
  <c r="DY54" i="3"/>
  <c r="DP55" i="3"/>
  <c r="DG56" i="3"/>
  <c r="DW56" i="3"/>
  <c r="DN57" i="3"/>
  <c r="EA57" i="3"/>
  <c r="DQ58" i="3"/>
  <c r="DQ164" i="3" s="1"/>
  <c r="DG59" i="3"/>
  <c r="DT59" i="3"/>
  <c r="DJ60" i="3"/>
  <c r="DJ166" i="3" s="1"/>
  <c r="DW60" i="3"/>
  <c r="DN61" i="3"/>
  <c r="DN167" i="3" s="1"/>
  <c r="EA61" i="3"/>
  <c r="DQ62" i="3"/>
  <c r="DQ168" i="3" s="1"/>
  <c r="DG63" i="3"/>
  <c r="DT63" i="3"/>
  <c r="DJ64" i="3"/>
  <c r="DW64" i="3"/>
  <c r="DM65" i="3"/>
  <c r="DZ65" i="3"/>
  <c r="DP66" i="3"/>
  <c r="DF67" i="3"/>
  <c r="DF173" i="3" s="1"/>
  <c r="DT67" i="3"/>
  <c r="DJ68" i="3"/>
  <c r="DJ174" i="3" s="1"/>
  <c r="DW68" i="3"/>
  <c r="DM69" i="3"/>
  <c r="DZ69" i="3"/>
  <c r="DP70" i="3"/>
  <c r="DF71" i="3"/>
  <c r="DS71" i="3"/>
  <c r="DI72" i="3"/>
  <c r="DV72" i="3"/>
  <c r="DL73" i="3"/>
  <c r="DL179" i="3" s="1"/>
  <c r="DZ73" i="3"/>
  <c r="DZ179" i="3" s="1"/>
  <c r="DP74" i="3"/>
  <c r="DP180" i="3" s="1"/>
  <c r="DF75" i="3"/>
  <c r="DF181" i="3" s="1"/>
  <c r="DS75" i="3"/>
  <c r="DI76" i="3"/>
  <c r="DV76" i="3"/>
  <c r="DL77" i="3"/>
  <c r="DY77" i="3"/>
  <c r="DO78" i="3"/>
  <c r="DE79" i="3"/>
  <c r="DR79" i="3"/>
  <c r="DR185" i="3" s="1"/>
  <c r="DI80" i="3"/>
  <c r="DV80" i="3"/>
  <c r="DV186" i="3" s="1"/>
  <c r="DL81" i="3"/>
  <c r="DY81" i="3"/>
  <c r="DO82" i="3"/>
  <c r="DE83" i="3"/>
  <c r="DR83" i="3"/>
  <c r="DH84" i="3"/>
  <c r="DT112" i="3"/>
  <c r="EA111" i="3"/>
  <c r="DM111" i="3"/>
  <c r="DV110" i="3"/>
  <c r="DH110" i="3"/>
  <c r="DQ109" i="3"/>
  <c r="DX108" i="3"/>
  <c r="DJ108" i="3"/>
  <c r="DJ214" i="3" s="1"/>
  <c r="DS107" i="3"/>
  <c r="DE107" i="3"/>
  <c r="DN106" i="3"/>
  <c r="DU105" i="3"/>
  <c r="DG105" i="3"/>
  <c r="DP104" i="3"/>
  <c r="DY103" i="3"/>
  <c r="DK103" i="3"/>
  <c r="DR102" i="3"/>
  <c r="EA101" i="3"/>
  <c r="EA207" i="3" s="1"/>
  <c r="DM101" i="3"/>
  <c r="DV100" i="3"/>
  <c r="DV206" i="3" s="1"/>
  <c r="DH100" i="3"/>
  <c r="DO99" i="3"/>
  <c r="DX98" i="3"/>
  <c r="DJ98" i="3"/>
  <c r="DS97" i="3"/>
  <c r="DE97" i="3"/>
  <c r="DL96" i="3"/>
  <c r="DU95" i="3"/>
  <c r="DG95" i="3"/>
  <c r="DP94" i="3"/>
  <c r="DP200" i="3" s="1"/>
  <c r="DY93" i="3"/>
  <c r="DI93" i="3"/>
  <c r="DR92" i="3"/>
  <c r="EA91" i="3"/>
  <c r="DM91" i="3"/>
  <c r="DV90" i="3"/>
  <c r="DF90" i="3"/>
  <c r="DN89" i="3"/>
  <c r="DV88" i="3"/>
  <c r="DV194" i="3" s="1"/>
  <c r="DG88" i="3"/>
  <c r="DN87" i="3"/>
  <c r="DT86" i="3"/>
  <c r="DT192" i="3" s="1"/>
  <c r="DE86" i="3"/>
  <c r="DL85" i="3"/>
  <c r="DL191" i="3" s="1"/>
  <c r="DT84" i="3"/>
  <c r="DZ83" i="3"/>
  <c r="DH83" i="3"/>
  <c r="DN82" i="3"/>
  <c r="DS81" i="3"/>
  <c r="DY80" i="3"/>
  <c r="DG80" i="3"/>
  <c r="DM79" i="3"/>
  <c r="DS78" i="3"/>
  <c r="DS184" i="3" s="1"/>
  <c r="DX77" i="3"/>
  <c r="DG77" i="3"/>
  <c r="DL76" i="3"/>
  <c r="DL182" i="3" s="1"/>
  <c r="DR75" i="3"/>
  <c r="DW74" i="3"/>
  <c r="DF74" i="3"/>
  <c r="DK73" i="3"/>
  <c r="DQ72" i="3"/>
  <c r="DV71" i="3"/>
  <c r="DE71" i="3"/>
  <c r="DK70" i="3"/>
  <c r="DP69" i="3"/>
  <c r="DV68" i="3"/>
  <c r="DV174" i="3" s="1"/>
  <c r="DY67" i="3"/>
  <c r="DH67" i="3"/>
  <c r="DH173" i="3" s="1"/>
  <c r="DI66" i="3"/>
  <c r="DN65" i="3"/>
  <c r="DO64" i="3"/>
  <c r="DU63" i="3"/>
  <c r="DV62" i="3"/>
  <c r="DE62" i="3"/>
  <c r="DF61" i="3"/>
  <c r="DK60" i="3"/>
  <c r="DM59" i="3"/>
  <c r="DR58" i="3"/>
  <c r="DS57" i="3"/>
  <c r="DX56" i="3"/>
  <c r="DX162" i="3" s="1"/>
  <c r="DW55" i="3"/>
  <c r="DZ54" i="3"/>
  <c r="DZ160" i="3" s="1"/>
  <c r="DY53" i="3"/>
  <c r="DF53" i="3"/>
  <c r="DE52" i="3"/>
  <c r="DI51" i="3"/>
  <c r="DH50" i="3"/>
  <c r="DH156" i="3" s="1"/>
  <c r="DK49" i="3"/>
  <c r="DJ48" i="3"/>
  <c r="DO47" i="3"/>
  <c r="DO153" i="3" s="1"/>
  <c r="DN46" i="3"/>
  <c r="DN152" i="3" s="1"/>
  <c r="DQ45" i="3"/>
  <c r="DQ151" i="3" s="1"/>
  <c r="DP44" i="3"/>
  <c r="DT43" i="3"/>
  <c r="DT149" i="3" s="1"/>
  <c r="DS42" i="3"/>
  <c r="DW41" i="3"/>
  <c r="DV40" i="3"/>
  <c r="DY39" i="3"/>
  <c r="DX38" i="3"/>
  <c r="DX144" i="3" s="1"/>
  <c r="DF38" i="3"/>
  <c r="DE37" i="3"/>
  <c r="DH36" i="3"/>
  <c r="DG35" i="3"/>
  <c r="DH34" i="3"/>
  <c r="DH140" i="3" s="1"/>
  <c r="DE33" i="3"/>
  <c r="DF32" i="3"/>
  <c r="DZ30" i="3"/>
  <c r="EA29" i="3"/>
  <c r="DX28" i="3"/>
  <c r="DY27" i="3"/>
  <c r="DV26" i="3"/>
  <c r="DW25" i="3"/>
  <c r="DS24" i="3"/>
  <c r="DT23" i="3"/>
  <c r="DT129" i="3" s="1"/>
  <c r="DN22" i="3"/>
  <c r="DM21" i="3"/>
  <c r="DE20" i="3"/>
  <c r="EA18" i="3"/>
  <c r="DT17" i="3"/>
  <c r="DQ16" i="3"/>
  <c r="DF15" i="3"/>
  <c r="DF121" i="3" s="1"/>
  <c r="FI120" i="3"/>
  <c r="EW122" i="3"/>
  <c r="FC123" i="3"/>
  <c r="FC126" i="3"/>
  <c r="ET128" i="3"/>
  <c r="FE129" i="3"/>
  <c r="EX131" i="3"/>
  <c r="FI132" i="3"/>
  <c r="FA134" i="3"/>
  <c r="FF139" i="3"/>
  <c r="FG141" i="3"/>
  <c r="FB143" i="3"/>
  <c r="FF145" i="3"/>
  <c r="FD147" i="3"/>
  <c r="FG149" i="3"/>
  <c r="FD151" i="3"/>
  <c r="ET154" i="3"/>
  <c r="FF156" i="3"/>
  <c r="FH159" i="3"/>
  <c r="FG169" i="3"/>
  <c r="EX174" i="3"/>
  <c r="FB177" i="3"/>
  <c r="FH181" i="3"/>
  <c r="FI191" i="3"/>
  <c r="EN204" i="3"/>
  <c r="FB211" i="3"/>
  <c r="EZ217" i="3"/>
  <c r="DS86" i="3"/>
  <c r="EA85" i="3"/>
  <c r="DK85" i="3"/>
  <c r="DS84" i="3"/>
  <c r="DX83" i="3"/>
  <c r="DG83" i="3"/>
  <c r="DM82" i="3"/>
  <c r="DQ81" i="3"/>
  <c r="DQ187" i="3" s="1"/>
  <c r="DX80" i="3"/>
  <c r="DX186" i="3" s="1"/>
  <c r="DF80" i="3"/>
  <c r="DK79" i="3"/>
  <c r="DQ78" i="3"/>
  <c r="DW77" i="3"/>
  <c r="EA76" i="3"/>
  <c r="DK76" i="3"/>
  <c r="DQ75" i="3"/>
  <c r="DU74" i="3"/>
  <c r="DE74" i="3"/>
  <c r="DJ73" i="3"/>
  <c r="DJ179" i="3" s="1"/>
  <c r="DO72" i="3"/>
  <c r="DU71" i="3"/>
  <c r="DU177" i="3" s="1"/>
  <c r="EA70" i="3"/>
  <c r="DH70" i="3"/>
  <c r="DH176" i="3" s="1"/>
  <c r="DO69" i="3"/>
  <c r="DU68" i="3"/>
  <c r="DX67" i="3"/>
  <c r="DX173" i="3" s="1"/>
  <c r="DE67" i="3"/>
  <c r="DH66" i="3"/>
  <c r="DL65" i="3"/>
  <c r="DN64" i="3"/>
  <c r="DS63" i="3"/>
  <c r="DS169" i="3" s="1"/>
  <c r="DU62" i="3"/>
  <c r="DZ61" i="3"/>
  <c r="DZ167" i="3" s="1"/>
  <c r="DE61" i="3"/>
  <c r="DI60" i="3"/>
  <c r="DL59" i="3"/>
  <c r="DP58" i="3"/>
  <c r="DR57" i="3"/>
  <c r="DU56" i="3"/>
  <c r="DV55" i="3"/>
  <c r="DX54" i="3"/>
  <c r="DX160" i="3" s="1"/>
  <c r="DX53" i="3"/>
  <c r="DZ52" i="3"/>
  <c r="DZ158" i="3" s="1"/>
  <c r="DZ51" i="3"/>
  <c r="DG51" i="3"/>
  <c r="DG50" i="3"/>
  <c r="DI49" i="3"/>
  <c r="DI48" i="3"/>
  <c r="DL47" i="3"/>
  <c r="DL153" i="3" s="1"/>
  <c r="DM46" i="3"/>
  <c r="DO45" i="3"/>
  <c r="DO44" i="3"/>
  <c r="DQ43" i="3"/>
  <c r="DQ149" i="3" s="1"/>
  <c r="DQ42" i="3"/>
  <c r="DQ148" i="3" s="1"/>
  <c r="DU41" i="3"/>
  <c r="DU147" i="3" s="1"/>
  <c r="DU40" i="3"/>
  <c r="DW39" i="3"/>
  <c r="DW145" i="3" s="1"/>
  <c r="DW38" i="3"/>
  <c r="DZ37" i="3"/>
  <c r="EA36" i="3"/>
  <c r="DF36" i="3"/>
  <c r="DF142" i="3" s="1"/>
  <c r="DF35" i="3"/>
  <c r="DF34" i="3"/>
  <c r="EA32" i="3"/>
  <c r="EA31" i="3"/>
  <c r="DY30" i="3"/>
  <c r="DY136" i="3" s="1"/>
  <c r="DY29" i="3"/>
  <c r="DY135" i="3" s="1"/>
  <c r="DW28" i="3"/>
  <c r="DW27" i="3"/>
  <c r="DW133" i="3" s="1"/>
  <c r="DU26" i="3"/>
  <c r="DU25" i="3"/>
  <c r="DU131" i="3" s="1"/>
  <c r="DR24" i="3"/>
  <c r="DR23" i="3"/>
  <c r="DM22" i="3"/>
  <c r="DK21" i="3"/>
  <c r="EA19" i="3"/>
  <c r="EA125" i="3" s="1"/>
  <c r="DY18" i="3"/>
  <c r="DS17" i="3"/>
  <c r="DS123" i="3" s="1"/>
  <c r="DO16" i="3"/>
  <c r="DO122" i="3" s="1"/>
  <c r="DE15" i="3"/>
  <c r="EX122" i="3"/>
  <c r="FD123" i="3"/>
  <c r="ET125" i="3"/>
  <c r="FD126" i="3"/>
  <c r="FF129" i="3"/>
  <c r="EY131" i="3"/>
  <c r="FC134" i="3"/>
  <c r="ET136" i="3"/>
  <c r="EP138" i="3"/>
  <c r="FH139" i="3"/>
  <c r="FH141" i="3"/>
  <c r="FC143" i="3"/>
  <c r="FG145" i="3"/>
  <c r="FE147" i="3"/>
  <c r="FH149" i="3"/>
  <c r="FG156" i="3"/>
  <c r="FI159" i="3"/>
  <c r="EV163" i="3"/>
  <c r="EV166" i="3"/>
  <c r="EY174" i="3"/>
  <c r="FE178" i="3"/>
  <c r="EW186" i="3"/>
  <c r="ER192" i="3"/>
  <c r="EZ197" i="3"/>
  <c r="ET204" i="3"/>
  <c r="FC211" i="3"/>
  <c r="DP112" i="3"/>
  <c r="DY111" i="3"/>
  <c r="DY217" i="3" s="1"/>
  <c r="DK111" i="3"/>
  <c r="DT110" i="3"/>
  <c r="DT216" i="3" s="1"/>
  <c r="DF110" i="3"/>
  <c r="DM109" i="3"/>
  <c r="DV108" i="3"/>
  <c r="DH108" i="3"/>
  <c r="DQ107" i="3"/>
  <c r="DZ106" i="3"/>
  <c r="DJ106" i="3"/>
  <c r="DS105" i="3"/>
  <c r="DS211" i="3" s="1"/>
  <c r="DE105" i="3"/>
  <c r="DN104" i="3"/>
  <c r="DN210" i="3" s="1"/>
  <c r="DW103" i="3"/>
  <c r="DW209" i="3" s="1"/>
  <c r="DG103" i="3"/>
  <c r="DP102" i="3"/>
  <c r="DY101" i="3"/>
  <c r="DK101" i="3"/>
  <c r="DT100" i="3"/>
  <c r="EA99" i="3"/>
  <c r="DM99" i="3"/>
  <c r="DV98" i="3"/>
  <c r="DV204" i="3" s="1"/>
  <c r="DH98" i="3"/>
  <c r="DH204" i="3" s="1"/>
  <c r="DQ97" i="3"/>
  <c r="DX96" i="3"/>
  <c r="DX202" i="3" s="1"/>
  <c r="DJ96" i="3"/>
  <c r="DS95" i="3"/>
  <c r="DS201" i="3" s="1"/>
  <c r="DE95" i="3"/>
  <c r="DN94" i="3"/>
  <c r="DN200" i="3" s="1"/>
  <c r="DU93" i="3"/>
  <c r="DG93" i="3"/>
  <c r="DP92" i="3"/>
  <c r="DY91" i="3"/>
  <c r="DK91" i="3"/>
  <c r="DR90" i="3"/>
  <c r="DR196" i="3" s="1"/>
  <c r="EA89" i="3"/>
  <c r="EA195" i="3" s="1"/>
  <c r="DL89" i="3"/>
  <c r="DL195" i="3" s="1"/>
  <c r="DT88" i="3"/>
  <c r="DE88" i="3"/>
  <c r="DJ87" i="3"/>
  <c r="DR86" i="3"/>
  <c r="DZ85" i="3"/>
  <c r="DJ85" i="3"/>
  <c r="DR84" i="3"/>
  <c r="DV83" i="3"/>
  <c r="DF83" i="3"/>
  <c r="DL82" i="3"/>
  <c r="DP81" i="3"/>
  <c r="DW80" i="3"/>
  <c r="DW186" i="3" s="1"/>
  <c r="DE80" i="3"/>
  <c r="DJ79" i="3"/>
  <c r="DJ185" i="3" s="1"/>
  <c r="DP78" i="3"/>
  <c r="DV77" i="3"/>
  <c r="DZ76" i="3"/>
  <c r="DJ76" i="3"/>
  <c r="DJ182" i="3" s="1"/>
  <c r="DP75" i="3"/>
  <c r="DT74" i="3"/>
  <c r="EA73" i="3"/>
  <c r="EA179" i="3" s="1"/>
  <c r="DI73" i="3"/>
  <c r="DN72" i="3"/>
  <c r="DT71" i="3"/>
  <c r="DT177" i="3" s="1"/>
  <c r="DZ70" i="3"/>
  <c r="DZ176" i="3" s="1"/>
  <c r="DG70" i="3"/>
  <c r="DN69" i="3"/>
  <c r="DS68" i="3"/>
  <c r="DW67" i="3"/>
  <c r="EA66" i="3"/>
  <c r="DG66" i="3"/>
  <c r="DK65" i="3"/>
  <c r="DM64" i="3"/>
  <c r="DR63" i="3"/>
  <c r="DT62" i="3"/>
  <c r="DX61" i="3"/>
  <c r="DX167" i="3" s="1"/>
  <c r="EA60" i="3"/>
  <c r="DH60" i="3"/>
  <c r="DH166" i="3" s="1"/>
  <c r="DJ59" i="3"/>
  <c r="DO58" i="3"/>
  <c r="DQ57" i="3"/>
  <c r="DS56" i="3"/>
  <c r="DS162" i="3" s="1"/>
  <c r="DT55" i="3"/>
  <c r="DW54" i="3"/>
  <c r="DW53" i="3"/>
  <c r="DY52" i="3"/>
  <c r="DY51" i="3"/>
  <c r="DY157" i="3" s="1"/>
  <c r="DF51" i="3"/>
  <c r="DF50" i="3"/>
  <c r="DH49" i="3"/>
  <c r="DH155" i="3" s="1"/>
  <c r="DH48" i="3"/>
  <c r="DJ47" i="3"/>
  <c r="DK46" i="3"/>
  <c r="DN45" i="3"/>
  <c r="DN44" i="3"/>
  <c r="DP43" i="3"/>
  <c r="DP42" i="3"/>
  <c r="DT41" i="3"/>
  <c r="DT40" i="3"/>
  <c r="DV39" i="3"/>
  <c r="DV145" i="3" s="1"/>
  <c r="DV38" i="3"/>
  <c r="DX37" i="3"/>
  <c r="DY36" i="3"/>
  <c r="DE36" i="3"/>
  <c r="EA34" i="3"/>
  <c r="EA140" i="3" s="1"/>
  <c r="DE34" i="3"/>
  <c r="DY32" i="3"/>
  <c r="DZ31" i="3"/>
  <c r="DW30" i="3"/>
  <c r="DX29" i="3"/>
  <c r="DX135" i="3" s="1"/>
  <c r="DU28" i="3"/>
  <c r="DV27" i="3"/>
  <c r="DV133" i="3" s="1"/>
  <c r="DS26" i="3"/>
  <c r="DT25" i="3"/>
  <c r="DT131" i="3" s="1"/>
  <c r="DP24" i="3"/>
  <c r="DQ23" i="3"/>
  <c r="DQ129" i="3" s="1"/>
  <c r="DL22" i="3"/>
  <c r="DG21" i="3"/>
  <c r="DZ19" i="3"/>
  <c r="DX18" i="3"/>
  <c r="DR17" i="3"/>
  <c r="DK16" i="3"/>
  <c r="EA14" i="3"/>
  <c r="EN121" i="3"/>
  <c r="EY122" i="3"/>
  <c r="EV125" i="3"/>
  <c r="FE126" i="3"/>
  <c r="EV128" i="3"/>
  <c r="EZ131" i="3"/>
  <c r="EN133" i="3"/>
  <c r="FD134" i="3"/>
  <c r="EX136" i="3"/>
  <c r="FH145" i="3"/>
  <c r="FF147" i="3"/>
  <c r="EV154" i="3"/>
  <c r="EP157" i="3"/>
  <c r="EY160" i="3"/>
  <c r="EW163" i="3"/>
  <c r="ET167" i="3"/>
  <c r="EX170" i="3"/>
  <c r="FA174" i="3"/>
  <c r="FH178" i="3"/>
  <c r="ER182" i="3"/>
  <c r="ER187" i="3"/>
  <c r="ET192" i="3"/>
  <c r="EV199" i="3"/>
  <c r="FF204" i="3"/>
  <c r="FG211" i="3"/>
  <c r="EA211" i="3"/>
  <c r="CH108" i="3"/>
  <c r="CH214" i="3" s="1"/>
  <c r="BX104" i="3"/>
  <c r="BX210" i="3" s="1"/>
  <c r="BZ98" i="3"/>
  <c r="BZ204" i="3" s="1"/>
  <c r="CN93" i="3"/>
  <c r="CN199" i="3" s="1"/>
  <c r="CQ87" i="3"/>
  <c r="CQ193" i="3" s="1"/>
  <c r="CQ81" i="3"/>
  <c r="CQ187" i="3" s="1"/>
  <c r="CJ77" i="3"/>
  <c r="CJ183" i="3" s="1"/>
  <c r="CM72" i="3"/>
  <c r="CM178" i="3" s="1"/>
  <c r="CF65" i="3"/>
  <c r="CF171" i="3" s="1"/>
  <c r="CS59" i="3"/>
  <c r="CS165" i="3" s="1"/>
  <c r="CB52" i="3"/>
  <c r="CB158" i="3" s="1"/>
  <c r="CB46" i="3"/>
  <c r="CB152" i="3" s="1"/>
  <c r="CR37" i="3"/>
  <c r="CR143" i="3" s="1"/>
  <c r="CP30" i="3"/>
  <c r="CP136" i="3" s="1"/>
  <c r="CG23" i="3"/>
  <c r="CG129" i="3" s="1"/>
  <c r="CK112" i="3"/>
  <c r="CK218" i="3" s="1"/>
  <c r="CQ107" i="3"/>
  <c r="CQ213" i="3" s="1"/>
  <c r="CE102" i="3"/>
  <c r="CH97" i="3"/>
  <c r="CH203" i="3" s="1"/>
  <c r="BX92" i="3"/>
  <c r="BX198" i="3" s="1"/>
  <c r="CC87" i="3"/>
  <c r="CM81" i="3"/>
  <c r="CM187" i="3" s="1"/>
  <c r="CR76" i="3"/>
  <c r="CR182" i="3" s="1"/>
  <c r="CK70" i="3"/>
  <c r="CK176" i="3" s="1"/>
  <c r="CD65" i="3"/>
  <c r="CD171" i="3" s="1"/>
  <c r="BW58" i="3"/>
  <c r="BZ52" i="3"/>
  <c r="BZ158" i="3" s="1"/>
  <c r="BX44" i="3"/>
  <c r="BX150" i="3" s="1"/>
  <c r="CP37" i="3"/>
  <c r="CP143" i="3" s="1"/>
  <c r="CG30" i="3"/>
  <c r="CG136" i="3" s="1"/>
  <c r="CC20" i="3"/>
  <c r="BY105" i="3"/>
  <c r="BW110" i="3"/>
  <c r="CS105" i="3"/>
  <c r="CS211" i="3" s="1"/>
  <c r="CL99" i="3"/>
  <c r="CL205" i="3" s="1"/>
  <c r="CA93" i="3"/>
  <c r="CH89" i="3"/>
  <c r="CH195" i="3" s="1"/>
  <c r="CD85" i="3"/>
  <c r="CD191" i="3" s="1"/>
  <c r="CA79" i="3"/>
  <c r="CR71" i="3"/>
  <c r="CR177" i="3" s="1"/>
  <c r="CH67" i="3"/>
  <c r="CH173" i="3" s="1"/>
  <c r="BX62" i="3"/>
  <c r="BX168" i="3" s="1"/>
  <c r="CG54" i="3"/>
  <c r="CG160" i="3" s="1"/>
  <c r="CC45" i="3"/>
  <c r="CD40" i="3"/>
  <c r="CD146" i="3" s="1"/>
  <c r="CE29" i="3"/>
  <c r="CH26" i="3"/>
  <c r="CH132" i="3" s="1"/>
  <c r="CN18" i="3"/>
  <c r="CN124" i="3" s="1"/>
  <c r="BY101" i="3"/>
  <c r="DQ123" i="3"/>
  <c r="DW127" i="3"/>
  <c r="DH133" i="3"/>
  <c r="DS137" i="3"/>
  <c r="DS147" i="3"/>
  <c r="DJ163" i="3"/>
  <c r="DL169" i="3"/>
  <c r="DU176" i="3"/>
  <c r="EA190" i="3"/>
  <c r="DU203" i="3"/>
  <c r="CF109" i="3"/>
  <c r="CF215" i="3" s="1"/>
  <c r="CG101" i="3"/>
  <c r="CG207" i="3" s="1"/>
  <c r="CQ86" i="3"/>
  <c r="CQ192" i="3" s="1"/>
  <c r="CO82" i="3"/>
  <c r="CO188" i="3" s="1"/>
  <c r="CJ76" i="3"/>
  <c r="CJ182" i="3" s="1"/>
  <c r="CJ69" i="3"/>
  <c r="CJ175" i="3" s="1"/>
  <c r="CB61" i="3"/>
  <c r="CB167" i="3" s="1"/>
  <c r="CH53" i="3"/>
  <c r="CH159" i="3" s="1"/>
  <c r="CA45" i="3"/>
  <c r="CD36" i="3"/>
  <c r="CD142" i="3" s="1"/>
  <c r="CF26" i="3"/>
  <c r="CF132" i="3" s="1"/>
  <c r="CC18" i="3"/>
  <c r="DU123" i="3"/>
  <c r="DY137" i="3"/>
  <c r="DF184" i="3"/>
  <c r="CE109" i="3"/>
  <c r="CL90" i="3"/>
  <c r="CL196" i="3" s="1"/>
  <c r="CP86" i="3"/>
  <c r="CP192" i="3" s="1"/>
  <c r="CN82" i="3"/>
  <c r="CN188" i="3" s="1"/>
  <c r="CI76" i="3"/>
  <c r="CI182" i="3" s="1"/>
  <c r="CO71" i="3"/>
  <c r="CO177" i="3" s="1"/>
  <c r="CO68" i="3"/>
  <c r="CO174" i="3" s="1"/>
  <c r="BZ64" i="3"/>
  <c r="BZ170" i="3" s="1"/>
  <c r="CS58" i="3"/>
  <c r="CS164" i="3" s="1"/>
  <c r="CR55" i="3"/>
  <c r="CR161" i="3" s="1"/>
  <c r="CG53" i="3"/>
  <c r="CG159" i="3" s="1"/>
  <c r="CO50" i="3"/>
  <c r="CO156" i="3" s="1"/>
  <c r="BZ45" i="3"/>
  <c r="BZ151" i="3" s="1"/>
  <c r="CC39" i="3"/>
  <c r="CC36" i="3"/>
  <c r="CD32" i="3"/>
  <c r="CD138" i="3" s="1"/>
  <c r="CD25" i="3"/>
  <c r="CD131" i="3" s="1"/>
  <c r="BX22" i="3"/>
  <c r="BX128" i="3" s="1"/>
  <c r="CB18" i="3"/>
  <c r="CB124" i="3" s="1"/>
  <c r="BY65" i="3"/>
  <c r="DP133" i="3"/>
  <c r="DO139" i="3"/>
  <c r="DU143" i="3"/>
  <c r="DV147" i="3"/>
  <c r="DJ158" i="3"/>
  <c r="DU165" i="3"/>
  <c r="DQ171" i="3"/>
  <c r="DX176" i="3"/>
  <c r="DU184" i="3"/>
  <c r="DR194" i="3"/>
  <c r="CD109" i="3"/>
  <c r="CD215" i="3" s="1"/>
  <c r="CQ106" i="3"/>
  <c r="CQ212" i="3" s="1"/>
  <c r="BW105" i="3"/>
  <c r="CD103" i="3"/>
  <c r="CD209" i="3" s="1"/>
  <c r="CO100" i="3"/>
  <c r="CO206" i="3" s="1"/>
  <c r="CR98" i="3"/>
  <c r="CR204" i="3" s="1"/>
  <c r="CI96" i="3"/>
  <c r="CI202" i="3" s="1"/>
  <c r="CM94" i="3"/>
  <c r="CM200" i="3" s="1"/>
  <c r="CR92" i="3"/>
  <c r="CR198" i="3" s="1"/>
  <c r="CK90" i="3"/>
  <c r="CK196" i="3" s="1"/>
  <c r="CL88" i="3"/>
  <c r="CL194" i="3" s="1"/>
  <c r="CC86" i="3"/>
  <c r="CF84" i="3"/>
  <c r="CF190" i="3" s="1"/>
  <c r="CM82" i="3"/>
  <c r="CM188" i="3" s="1"/>
  <c r="CD80" i="3"/>
  <c r="CD186" i="3" s="1"/>
  <c r="CE78" i="3"/>
  <c r="CQ75" i="3"/>
  <c r="CQ181" i="3" s="1"/>
  <c r="CQ73" i="3"/>
  <c r="CQ179" i="3" s="1"/>
  <c r="CN71" i="3"/>
  <c r="CN177" i="3" s="1"/>
  <c r="CN68" i="3"/>
  <c r="CN174" i="3" s="1"/>
  <c r="CE66" i="3"/>
  <c r="CD63" i="3"/>
  <c r="CD169" i="3" s="1"/>
  <c r="BZ61" i="3"/>
  <c r="BZ167" i="3" s="1"/>
  <c r="CR58" i="3"/>
  <c r="CR164" i="3" s="1"/>
  <c r="CQ55" i="3"/>
  <c r="CQ161" i="3" s="1"/>
  <c r="CB53" i="3"/>
  <c r="CB159" i="3" s="1"/>
  <c r="CR49" i="3"/>
  <c r="CR155" i="3" s="1"/>
  <c r="CI47" i="3"/>
  <c r="CI153" i="3" s="1"/>
  <c r="BX45" i="3"/>
  <c r="BX151" i="3" s="1"/>
  <c r="CN41" i="3"/>
  <c r="CN147" i="3" s="1"/>
  <c r="CS38" i="3"/>
  <c r="CS144" i="3" s="1"/>
  <c r="CB35" i="3"/>
  <c r="CB141" i="3" s="1"/>
  <c r="CC32" i="3"/>
  <c r="CA29" i="3"/>
  <c r="CC25" i="3"/>
  <c r="CP21" i="3"/>
  <c r="CP127" i="3" s="1"/>
  <c r="CR16" i="3"/>
  <c r="CR122" i="3" s="1"/>
  <c r="BY61" i="3"/>
  <c r="DP129" i="3"/>
  <c r="DP139" i="3"/>
  <c r="DV143" i="3"/>
  <c r="DX158" i="3"/>
  <c r="DV165" i="3"/>
  <c r="DR171" i="3"/>
  <c r="DS178" i="3"/>
  <c r="DY184" i="3"/>
  <c r="DX194" i="3"/>
  <c r="DL207" i="3"/>
  <c r="CP107" i="3"/>
  <c r="CP213" i="3" s="1"/>
  <c r="CK101" i="3"/>
  <c r="CK207" i="3" s="1"/>
  <c r="CJ95" i="3"/>
  <c r="CJ201" i="3" s="1"/>
  <c r="CB87" i="3"/>
  <c r="CB193" i="3" s="1"/>
  <c r="BW81" i="3"/>
  <c r="CK74" i="3"/>
  <c r="CK180" i="3" s="1"/>
  <c r="CG64" i="3"/>
  <c r="CG170" i="3" s="1"/>
  <c r="CP56" i="3"/>
  <c r="CP162" i="3" s="1"/>
  <c r="CI48" i="3"/>
  <c r="CI154" i="3" s="1"/>
  <c r="CM36" i="3"/>
  <c r="CM142" i="3" s="1"/>
  <c r="CQ14" i="3"/>
  <c r="CQ120" i="3" s="1"/>
  <c r="CP111" i="3"/>
  <c r="CP217" i="3" s="1"/>
  <c r="CL107" i="3"/>
  <c r="CL213" i="3" s="1"/>
  <c r="CG103" i="3"/>
  <c r="CG209" i="3" s="1"/>
  <c r="BX99" i="3"/>
  <c r="BX205" i="3" s="1"/>
  <c r="CI95" i="3"/>
  <c r="CI201" i="3" s="1"/>
  <c r="CC91" i="3"/>
  <c r="CR86" i="3"/>
  <c r="CR192" i="3" s="1"/>
  <c r="CR82" i="3"/>
  <c r="CR188" i="3" s="1"/>
  <c r="CS80" i="3"/>
  <c r="CS186" i="3" s="1"/>
  <c r="CK76" i="3"/>
  <c r="CK182" i="3" s="1"/>
  <c r="CQ71" i="3"/>
  <c r="CQ177" i="3" s="1"/>
  <c r="CK69" i="3"/>
  <c r="CK175" i="3" s="1"/>
  <c r="CF64" i="3"/>
  <c r="CF170" i="3" s="1"/>
  <c r="BX59" i="3"/>
  <c r="BX165" i="3" s="1"/>
  <c r="CI53" i="3"/>
  <c r="CI159" i="3" s="1"/>
  <c r="CH48" i="3"/>
  <c r="CH154" i="3" s="1"/>
  <c r="CM42" i="3"/>
  <c r="CM148" i="3" s="1"/>
  <c r="CL36" i="3"/>
  <c r="CL142" i="3" s="1"/>
  <c r="CD29" i="3"/>
  <c r="CD135" i="3" s="1"/>
  <c r="CM18" i="3"/>
  <c r="CM124" i="3" s="1"/>
  <c r="BY96" i="3"/>
  <c r="DT137" i="3"/>
  <c r="DT147" i="3"/>
  <c r="DW157" i="3"/>
  <c r="DF206" i="3"/>
  <c r="CK107" i="3"/>
  <c r="CK213" i="3" s="1"/>
  <c r="CF103" i="3"/>
  <c r="CF209" i="3" s="1"/>
  <c r="BZ97" i="3"/>
  <c r="BZ203" i="3" s="1"/>
  <c r="CB91" i="3"/>
  <c r="CB197" i="3" s="1"/>
  <c r="CM84" i="3"/>
  <c r="CM190" i="3" s="1"/>
  <c r="CG78" i="3"/>
  <c r="CG184" i="3" s="1"/>
  <c r="CP71" i="3"/>
  <c r="CP177" i="3" s="1"/>
  <c r="CK66" i="3"/>
  <c r="CK172" i="3" s="1"/>
  <c r="BW59" i="3"/>
  <c r="CP50" i="3"/>
  <c r="CP156" i="3" s="1"/>
  <c r="CD39" i="3"/>
  <c r="CD145" i="3" s="1"/>
  <c r="CE32" i="3"/>
  <c r="CA22" i="3"/>
  <c r="BY68" i="3"/>
  <c r="EA128" i="3"/>
  <c r="DR143" i="3"/>
  <c r="DN171" i="3"/>
  <c r="CH107" i="3"/>
  <c r="CH213" i="3" s="1"/>
  <c r="CS98" i="3"/>
  <c r="CS204" i="3" s="1"/>
  <c r="BX93" i="3"/>
  <c r="BX199" i="3" s="1"/>
  <c r="CL84" i="3"/>
  <c r="CL190" i="3" s="1"/>
  <c r="CF78" i="3"/>
  <c r="CF184" i="3" s="1"/>
  <c r="CJ66" i="3"/>
  <c r="CJ172" i="3" s="1"/>
  <c r="CO41" i="3"/>
  <c r="CO147" i="3" s="1"/>
  <c r="CS112" i="3"/>
  <c r="CS218" i="3" s="1"/>
  <c r="BX111" i="3"/>
  <c r="BX217" i="3" s="1"/>
  <c r="CC109" i="3"/>
  <c r="CP106" i="3"/>
  <c r="CP212" i="3" s="1"/>
  <c r="CS104" i="3"/>
  <c r="CS210" i="3" s="1"/>
  <c r="CM102" i="3"/>
  <c r="CM208" i="3" s="1"/>
  <c r="CN100" i="3"/>
  <c r="CN206" i="3" s="1"/>
  <c r="CQ98" i="3"/>
  <c r="CQ204" i="3" s="1"/>
  <c r="CH96" i="3"/>
  <c r="CH202" i="3" s="1"/>
  <c r="CL94" i="3"/>
  <c r="CL200" i="3" s="1"/>
  <c r="CE92" i="3"/>
  <c r="CJ90" i="3"/>
  <c r="CJ196" i="3" s="1"/>
  <c r="CK88" i="3"/>
  <c r="CK194" i="3" s="1"/>
  <c r="CB86" i="3"/>
  <c r="CB192" i="3" s="1"/>
  <c r="CE84" i="3"/>
  <c r="BZ82" i="3"/>
  <c r="BZ188" i="3" s="1"/>
  <c r="CC80" i="3"/>
  <c r="CD78" i="3"/>
  <c r="CD184" i="3" s="1"/>
  <c r="CP75" i="3"/>
  <c r="CP181" i="3" s="1"/>
  <c r="CP73" i="3"/>
  <c r="CP179" i="3" s="1"/>
  <c r="CR70" i="3"/>
  <c r="CR176" i="3" s="1"/>
  <c r="CM68" i="3"/>
  <c r="CM174" i="3" s="1"/>
  <c r="CD66" i="3"/>
  <c r="CD172" i="3" s="1"/>
  <c r="CC63" i="3"/>
  <c r="BZ58" i="3"/>
  <c r="BZ164" i="3" s="1"/>
  <c r="CP55" i="3"/>
  <c r="CP161" i="3" s="1"/>
  <c r="CA53" i="3"/>
  <c r="CQ49" i="3"/>
  <c r="CQ155" i="3" s="1"/>
  <c r="CH47" i="3"/>
  <c r="CH153" i="3" s="1"/>
  <c r="CA44" i="3"/>
  <c r="CL41" i="3"/>
  <c r="CL147" i="3" s="1"/>
  <c r="CR38" i="3"/>
  <c r="CR144" i="3" s="1"/>
  <c r="CA35" i="3"/>
  <c r="BX32" i="3"/>
  <c r="BX138" i="3" s="1"/>
  <c r="CL21" i="3"/>
  <c r="CL127" i="3" s="1"/>
  <c r="CQ16" i="3"/>
  <c r="CQ122" i="3" s="1"/>
  <c r="BY60" i="3"/>
  <c r="DH125" i="3"/>
  <c r="DN135" i="3"/>
  <c r="DQ139" i="3"/>
  <c r="DH149" i="3"/>
  <c r="DW153" i="3"/>
  <c r="DQ160" i="3"/>
  <c r="DY165" i="3"/>
  <c r="DT178" i="3"/>
  <c r="DS197" i="3"/>
  <c r="DS218" i="3"/>
  <c r="DQ216" i="3"/>
  <c r="DP215" i="3"/>
  <c r="EA214" i="3"/>
  <c r="DZ213" i="3"/>
  <c r="DY212" i="3"/>
  <c r="DX211" i="3"/>
  <c r="DL211" i="3"/>
  <c r="DW210" i="3"/>
  <c r="DV209" i="3"/>
  <c r="DJ209" i="3"/>
  <c r="DU208" i="3"/>
  <c r="DT207" i="3"/>
  <c r="DF205" i="3"/>
  <c r="DQ204" i="3"/>
  <c r="DP203" i="3"/>
  <c r="EA202" i="3"/>
  <c r="DO202" i="3"/>
  <c r="DZ201" i="3"/>
  <c r="DN201" i="3"/>
  <c r="DV197" i="3"/>
  <c r="DO218" i="3"/>
  <c r="DL217" i="3"/>
  <c r="DV216" i="3"/>
  <c r="DS215" i="3"/>
  <c r="DF215" i="3"/>
  <c r="DP214" i="3"/>
  <c r="DY213" i="3"/>
  <c r="DL213" i="3"/>
  <c r="DV212" i="3"/>
  <c r="DF211" i="3"/>
  <c r="DP210" i="3"/>
  <c r="DZ209" i="3"/>
  <c r="DW208" i="3"/>
  <c r="DJ208" i="3"/>
  <c r="DS207" i="3"/>
  <c r="DF207" i="3"/>
  <c r="DP206" i="3"/>
  <c r="DZ205" i="3"/>
  <c r="DW204" i="3"/>
  <c r="DJ204" i="3"/>
  <c r="DT203" i="3"/>
  <c r="DQ202" i="3"/>
  <c r="EA201" i="3"/>
  <c r="DW200" i="3"/>
  <c r="DJ200" i="3"/>
  <c r="DT199" i="3"/>
  <c r="DQ198" i="3"/>
  <c r="EA197" i="3"/>
  <c r="DN197" i="3"/>
  <c r="DY196" i="3"/>
  <c r="DX195" i="3"/>
  <c r="DW194" i="3"/>
  <c r="DV193" i="3"/>
  <c r="EA218" i="3"/>
  <c r="DN218" i="3"/>
  <c r="DX217" i="3"/>
  <c r="DU216" i="3"/>
  <c r="DH216" i="3"/>
  <c r="DR215" i="3"/>
  <c r="DN214" i="3"/>
  <c r="DX213" i="3"/>
  <c r="DU212" i="3"/>
  <c r="DH212" i="3"/>
  <c r="DR211" i="3"/>
  <c r="DO210" i="3"/>
  <c r="DY209" i="3"/>
  <c r="DL209" i="3"/>
  <c r="DV208" i="3"/>
  <c r="DH208" i="3"/>
  <c r="DR207" i="3"/>
  <c r="DO206" i="3"/>
  <c r="DY205" i="3"/>
  <c r="DL205" i="3"/>
  <c r="DS203" i="3"/>
  <c r="DF203" i="3"/>
  <c r="DP202" i="3"/>
  <c r="DY201" i="3"/>
  <c r="DL201" i="3"/>
  <c r="DV200" i="3"/>
  <c r="DS199" i="3"/>
  <c r="DF199" i="3"/>
  <c r="DP198" i="3"/>
  <c r="DZ197" i="3"/>
  <c r="DX196" i="3"/>
  <c r="DL196" i="3"/>
  <c r="DW195" i="3"/>
  <c r="DJ194" i="3"/>
  <c r="DU193" i="3"/>
  <c r="DZ218" i="3"/>
  <c r="DW217" i="3"/>
  <c r="DJ217" i="3"/>
  <c r="DQ215" i="3"/>
  <c r="DZ214" i="3"/>
  <c r="DW213" i="3"/>
  <c r="DJ213" i="3"/>
  <c r="DT212" i="3"/>
  <c r="DQ211" i="3"/>
  <c r="EA210" i="3"/>
  <c r="DX209" i="3"/>
  <c r="DT208" i="3"/>
  <c r="DQ207" i="3"/>
  <c r="EA206" i="3"/>
  <c r="DN206" i="3"/>
  <c r="DX205" i="3"/>
  <c r="DU204" i="3"/>
  <c r="DR203" i="3"/>
  <c r="DN202" i="3"/>
  <c r="DX201" i="3"/>
  <c r="DU200" i="3"/>
  <c r="DH200" i="3"/>
  <c r="DR199" i="3"/>
  <c r="DO198" i="3"/>
  <c r="DY197" i="3"/>
  <c r="DL197" i="3"/>
  <c r="DW196" i="3"/>
  <c r="DV195" i="3"/>
  <c r="DJ195" i="3"/>
  <c r="DU194" i="3"/>
  <c r="DT193" i="3"/>
  <c r="DH193" i="3"/>
  <c r="DS192" i="3"/>
  <c r="DR191" i="3"/>
  <c r="DF191" i="3"/>
  <c r="DQ190" i="3"/>
  <c r="DP189" i="3"/>
  <c r="EA188" i="3"/>
  <c r="DO188" i="3"/>
  <c r="DL218" i="3"/>
  <c r="DS217" i="3"/>
  <c r="DY216" i="3"/>
  <c r="DF216" i="3"/>
  <c r="DL215" i="3"/>
  <c r="DS214" i="3"/>
  <c r="DV213" i="3"/>
  <c r="DF213" i="3"/>
  <c r="DL212" i="3"/>
  <c r="DP211" i="3"/>
  <c r="DV210" i="3"/>
  <c r="DF210" i="3"/>
  <c r="DP208" i="3"/>
  <c r="DW207" i="3"/>
  <c r="DZ206" i="3"/>
  <c r="DJ206" i="3"/>
  <c r="DP205" i="3"/>
  <c r="DT204" i="3"/>
  <c r="DJ203" i="3"/>
  <c r="DT201" i="3"/>
  <c r="EA200" i="3"/>
  <c r="DN199" i="3"/>
  <c r="DT198" i="3"/>
  <c r="DX197" i="3"/>
  <c r="DP196" i="3"/>
  <c r="DU195" i="3"/>
  <c r="DF195" i="3"/>
  <c r="DN194" i="3"/>
  <c r="DS193" i="3"/>
  <c r="DF193" i="3"/>
  <c r="DP192" i="3"/>
  <c r="DZ191" i="3"/>
  <c r="DW190" i="3"/>
  <c r="DJ190" i="3"/>
  <c r="DT189" i="3"/>
  <c r="DQ188" i="3"/>
  <c r="EA187" i="3"/>
  <c r="DO187" i="3"/>
  <c r="DZ186" i="3"/>
  <c r="DN186" i="3"/>
  <c r="DY185" i="3"/>
  <c r="DX184" i="3"/>
  <c r="DL184" i="3"/>
  <c r="DW183" i="3"/>
  <c r="DV182" i="3"/>
  <c r="DU181" i="3"/>
  <c r="DT180" i="3"/>
  <c r="DH180" i="3"/>
  <c r="DF178" i="3"/>
  <c r="DQ177" i="3"/>
  <c r="DP176" i="3"/>
  <c r="EA175" i="3"/>
  <c r="DO175" i="3"/>
  <c r="DZ174" i="3"/>
  <c r="DN174" i="3"/>
  <c r="DY173" i="3"/>
  <c r="DX172" i="3"/>
  <c r="DW171" i="3"/>
  <c r="DV170" i="3"/>
  <c r="DJ170" i="3"/>
  <c r="DU169" i="3"/>
  <c r="DT168" i="3"/>
  <c r="DH168" i="3"/>
  <c r="DS167" i="3"/>
  <c r="DR166" i="3"/>
  <c r="DQ165" i="3"/>
  <c r="DP164" i="3"/>
  <c r="EA163" i="3"/>
  <c r="DO163" i="3"/>
  <c r="DZ162" i="3"/>
  <c r="DN162" i="3"/>
  <c r="DQ217" i="3"/>
  <c r="DX216" i="3"/>
  <c r="EA215" i="3"/>
  <c r="DR214" i="3"/>
  <c r="DU213" i="3"/>
  <c r="DO211" i="3"/>
  <c r="DU210" i="3"/>
  <c r="DO208" i="3"/>
  <c r="DV207" i="3"/>
  <c r="DY206" i="3"/>
  <c r="DO205" i="3"/>
  <c r="DS204" i="3"/>
  <c r="DY203" i="3"/>
  <c r="DL202" i="3"/>
  <c r="DZ200" i="3"/>
  <c r="DF200" i="3"/>
  <c r="DS198" i="3"/>
  <c r="DW197" i="3"/>
  <c r="DO196" i="3"/>
  <c r="DR193" i="3"/>
  <c r="DO192" i="3"/>
  <c r="DY191" i="3"/>
  <c r="DV190" i="3"/>
  <c r="DS189" i="3"/>
  <c r="DF189" i="3"/>
  <c r="DP188" i="3"/>
  <c r="DZ187" i="3"/>
  <c r="DN187" i="3"/>
  <c r="DY186" i="3"/>
  <c r="DX185" i="3"/>
  <c r="DW184" i="3"/>
  <c r="DV183" i="3"/>
  <c r="DJ183" i="3"/>
  <c r="DU182" i="3"/>
  <c r="DJ218" i="3"/>
  <c r="DP217" i="3"/>
  <c r="DW216" i="3"/>
  <c r="DZ215" i="3"/>
  <c r="DJ215" i="3"/>
  <c r="DQ214" i="3"/>
  <c r="DT213" i="3"/>
  <c r="EA212" i="3"/>
  <c r="DJ212" i="3"/>
  <c r="DN211" i="3"/>
  <c r="DT210" i="3"/>
  <c r="EA209" i="3"/>
  <c r="DN208" i="3"/>
  <c r="DU207" i="3"/>
  <c r="DX206" i="3"/>
  <c r="DH206" i="3"/>
  <c r="DN205" i="3"/>
  <c r="DR204" i="3"/>
  <c r="DX203" i="3"/>
  <c r="DH203" i="3"/>
  <c r="DR201" i="3"/>
  <c r="DX200" i="3"/>
  <c r="DR198" i="3"/>
  <c r="DU197" i="3"/>
  <c r="DF197" i="3"/>
  <c r="DN196" i="3"/>
  <c r="DS195" i="3"/>
  <c r="EA194" i="3"/>
  <c r="DL194" i="3"/>
  <c r="DQ193" i="3"/>
  <c r="EA192" i="3"/>
  <c r="DN192" i="3"/>
  <c r="DX191" i="3"/>
  <c r="DU190" i="3"/>
  <c r="DH190" i="3"/>
  <c r="DR189" i="3"/>
  <c r="DN188" i="3"/>
  <c r="DY187" i="3"/>
  <c r="DL186" i="3"/>
  <c r="DW185" i="3"/>
  <c r="DJ184" i="3"/>
  <c r="DU183" i="3"/>
  <c r="DT182" i="3"/>
  <c r="DH182" i="3"/>
  <c r="DS181" i="3"/>
  <c r="DR180" i="3"/>
  <c r="DF180" i="3"/>
  <c r="DQ179" i="3"/>
  <c r="EA177" i="3"/>
  <c r="DO177" i="3"/>
  <c r="DN176" i="3"/>
  <c r="DY175" i="3"/>
  <c r="DX174" i="3"/>
  <c r="DL174" i="3"/>
  <c r="DW173" i="3"/>
  <c r="DV172" i="3"/>
  <c r="DJ172" i="3"/>
  <c r="DU171" i="3"/>
  <c r="DT170" i="3"/>
  <c r="DH170" i="3"/>
  <c r="DR168" i="3"/>
  <c r="DF168" i="3"/>
  <c r="DQ167" i="3"/>
  <c r="DP166" i="3"/>
  <c r="EA165" i="3"/>
  <c r="DO165" i="3"/>
  <c r="DZ164" i="3"/>
  <c r="DN164" i="3"/>
  <c r="DY163" i="3"/>
  <c r="DL162" i="3"/>
  <c r="DW161" i="3"/>
  <c r="DV160" i="3"/>
  <c r="DJ160" i="3"/>
  <c r="DU159" i="3"/>
  <c r="DT158" i="3"/>
  <c r="DH158" i="3"/>
  <c r="DS157" i="3"/>
  <c r="DR156" i="3"/>
  <c r="DF156" i="3"/>
  <c r="DQ155" i="3"/>
  <c r="DP154" i="3"/>
  <c r="EA153" i="3"/>
  <c r="DZ152" i="3"/>
  <c r="DY151" i="3"/>
  <c r="DX150" i="3"/>
  <c r="DV218" i="3"/>
  <c r="DV217" i="3"/>
  <c r="DS216" i="3"/>
  <c r="DV215" i="3"/>
  <c r="DV214" i="3"/>
  <c r="DS213" i="3"/>
  <c r="DS212" i="3"/>
  <c r="DV211" i="3"/>
  <c r="DS210" i="3"/>
  <c r="DS209" i="3"/>
  <c r="DP207" i="3"/>
  <c r="DT206" i="3"/>
  <c r="DT205" i="3"/>
  <c r="DP204" i="3"/>
  <c r="DQ203" i="3"/>
  <c r="DT202" i="3"/>
  <c r="DQ201" i="3"/>
  <c r="DQ200" i="3"/>
  <c r="DQ199" i="3"/>
  <c r="DN198" i="3"/>
  <c r="DQ197" i="3"/>
  <c r="DR195" i="3"/>
  <c r="DT194" i="3"/>
  <c r="DY193" i="3"/>
  <c r="DZ192" i="3"/>
  <c r="DJ192" i="3"/>
  <c r="DP191" i="3"/>
  <c r="DT190" i="3"/>
  <c r="DZ189" i="3"/>
  <c r="DJ189" i="3"/>
  <c r="DF187" i="3"/>
  <c r="DS185" i="3"/>
  <c r="EA184" i="3"/>
  <c r="DQ183" i="3"/>
  <c r="DY182" i="3"/>
  <c r="DP181" i="3"/>
  <c r="DY180" i="3"/>
  <c r="DT179" i="3"/>
  <c r="EA178" i="3"/>
  <c r="DV177" i="3"/>
  <c r="DH177" i="3"/>
  <c r="DQ176" i="3"/>
  <c r="DX175" i="3"/>
  <c r="DJ175" i="3"/>
  <c r="DS174" i="3"/>
  <c r="DN173" i="3"/>
  <c r="DU172" i="3"/>
  <c r="DP171" i="3"/>
  <c r="DY170" i="3"/>
  <c r="DR169" i="3"/>
  <c r="EA168" i="3"/>
  <c r="DV167" i="3"/>
  <c r="DO166" i="3"/>
  <c r="DX165" i="3"/>
  <c r="DJ165" i="3"/>
  <c r="DS164" i="3"/>
  <c r="DL163" i="3"/>
  <c r="DU162" i="3"/>
  <c r="DP161" i="3"/>
  <c r="DY160" i="3"/>
  <c r="DL160" i="3"/>
  <c r="DV159" i="3"/>
  <c r="DH159" i="3"/>
  <c r="DR158" i="3"/>
  <c r="DO157" i="3"/>
  <c r="DL156" i="3"/>
  <c r="DV155" i="3"/>
  <c r="DS154" i="3"/>
  <c r="DF154" i="3"/>
  <c r="DP153" i="3"/>
  <c r="DY152" i="3"/>
  <c r="DL152" i="3"/>
  <c r="DS150" i="3"/>
  <c r="DF149" i="3"/>
  <c r="DP147" i="3"/>
  <c r="EA146" i="3"/>
  <c r="DO146" i="3"/>
  <c r="DZ145" i="3"/>
  <c r="DN145" i="3"/>
  <c r="DY144" i="3"/>
  <c r="DX143" i="3"/>
  <c r="DW142" i="3"/>
  <c r="DJ141" i="3"/>
  <c r="DU140" i="3"/>
  <c r="DT139" i="3"/>
  <c r="DH139" i="3"/>
  <c r="DS138" i="3"/>
  <c r="DR137" i="3"/>
  <c r="DQ136" i="3"/>
  <c r="DP135" i="3"/>
  <c r="DO134" i="3"/>
  <c r="DZ133" i="3"/>
  <c r="DN133" i="3"/>
  <c r="DY132" i="3"/>
  <c r="DX131" i="3"/>
  <c r="DL131" i="3"/>
  <c r="DV129" i="3"/>
  <c r="DJ129" i="3"/>
  <c r="DU128" i="3"/>
  <c r="DT127" i="3"/>
  <c r="DH127" i="3"/>
  <c r="DS126" i="3"/>
  <c r="DP123" i="3"/>
  <c r="EA122" i="3"/>
  <c r="DU218" i="3"/>
  <c r="DU217" i="3"/>
  <c r="DR216" i="3"/>
  <c r="DU215" i="3"/>
  <c r="DU214" i="3"/>
  <c r="DR213" i="3"/>
  <c r="DR212" i="3"/>
  <c r="DU211" i="3"/>
  <c r="DR210" i="3"/>
  <c r="DR209" i="3"/>
  <c r="DR208" i="3"/>
  <c r="DO207" i="3"/>
  <c r="DR206" i="3"/>
  <c r="DS205" i="3"/>
  <c r="DO204" i="3"/>
  <c r="DO203" i="3"/>
  <c r="DS202" i="3"/>
  <c r="DP201" i="3"/>
  <c r="DP199" i="3"/>
  <c r="DP197" i="3"/>
  <c r="DQ195" i="3"/>
  <c r="DS194" i="3"/>
  <c r="DX193" i="3"/>
  <c r="DY192" i="3"/>
  <c r="DO191" i="3"/>
  <c r="DS190" i="3"/>
  <c r="DL188" i="3"/>
  <c r="DJ186" i="3"/>
  <c r="DZ184" i="3"/>
  <c r="DH184" i="3"/>
  <c r="DP183" i="3"/>
  <c r="DX182" i="3"/>
  <c r="DF182" i="3"/>
  <c r="DO181" i="3"/>
  <c r="DX180" i="3"/>
  <c r="DJ180" i="3"/>
  <c r="DR179" i="3"/>
  <c r="DZ178" i="3"/>
  <c r="DL178" i="3"/>
  <c r="DO176" i="3"/>
  <c r="DW175" i="3"/>
  <c r="DR174" i="3"/>
  <c r="EA173" i="3"/>
  <c r="DL173" i="3"/>
  <c r="DT172" i="3"/>
  <c r="DF172" i="3"/>
  <c r="DO171" i="3"/>
  <c r="DX170" i="3"/>
  <c r="DQ169" i="3"/>
  <c r="DF167" i="3"/>
  <c r="DN166" i="3"/>
  <c r="DW165" i="3"/>
  <c r="DR164" i="3"/>
  <c r="DZ163" i="3"/>
  <c r="DT162" i="3"/>
  <c r="DF162" i="3"/>
  <c r="DO161" i="3"/>
  <c r="DQ158" i="3"/>
  <c r="EA157" i="3"/>
  <c r="DX156" i="3"/>
  <c r="DU155" i="3"/>
  <c r="DR154" i="3"/>
  <c r="DN153" i="3"/>
  <c r="DX152" i="3"/>
  <c r="DU151" i="3"/>
  <c r="DR150" i="3"/>
  <c r="DF150" i="3"/>
  <c r="DP148" i="3"/>
  <c r="EA147" i="3"/>
  <c r="DO147" i="3"/>
  <c r="DZ146" i="3"/>
  <c r="DN146" i="3"/>
  <c r="DY145" i="3"/>
  <c r="DL144" i="3"/>
  <c r="DW143" i="3"/>
  <c r="DV142" i="3"/>
  <c r="DJ142" i="3"/>
  <c r="DU141" i="3"/>
  <c r="DT140" i="3"/>
  <c r="DS139" i="3"/>
  <c r="DR138" i="3"/>
  <c r="DF138" i="3"/>
  <c r="DQ137" i="3"/>
  <c r="DP136" i="3"/>
  <c r="EA135" i="3"/>
  <c r="DO135" i="3"/>
  <c r="DZ134" i="3"/>
  <c r="DN134" i="3"/>
  <c r="DY133" i="3"/>
  <c r="DX132" i="3"/>
  <c r="DL132" i="3"/>
  <c r="DW131" i="3"/>
  <c r="DV130" i="3"/>
  <c r="DJ130" i="3"/>
  <c r="DU129" i="3"/>
  <c r="DT128" i="3"/>
  <c r="DH128" i="3"/>
  <c r="DS127" i="3"/>
  <c r="DR126" i="3"/>
  <c r="DF126" i="3"/>
  <c r="DQ125" i="3"/>
  <c r="DP124" i="3"/>
  <c r="EA123" i="3"/>
  <c r="DO123" i="3"/>
  <c r="DZ122" i="3"/>
  <c r="DN122" i="3"/>
  <c r="DT218" i="3"/>
  <c r="DT217" i="3"/>
  <c r="DP216" i="3"/>
  <c r="DT215" i="3"/>
  <c r="DT214" i="3"/>
  <c r="DQ213" i="3"/>
  <c r="DQ212" i="3"/>
  <c r="DT211" i="3"/>
  <c r="DQ210" i="3"/>
  <c r="DQ209" i="3"/>
  <c r="DQ208" i="3"/>
  <c r="DN207" i="3"/>
  <c r="DO216" i="3"/>
  <c r="DF214" i="3"/>
  <c r="DP212" i="3"/>
  <c r="DJ207" i="3"/>
  <c r="EA205" i="3"/>
  <c r="DY204" i="3"/>
  <c r="DN203" i="3"/>
  <c r="DY199" i="3"/>
  <c r="DV198" i="3"/>
  <c r="DO197" i="3"/>
  <c r="DF194" i="3"/>
  <c r="DH192" i="3"/>
  <c r="DN189" i="3"/>
  <c r="DS188" i="3"/>
  <c r="DS187" i="3"/>
  <c r="DH185" i="3"/>
  <c r="DN184" i="3"/>
  <c r="DO183" i="3"/>
  <c r="DR182" i="3"/>
  <c r="DX181" i="3"/>
  <c r="DP179" i="3"/>
  <c r="DW178" i="3"/>
  <c r="DL177" i="3"/>
  <c r="DS176" i="3"/>
  <c r="DV175" i="3"/>
  <c r="DF175" i="3"/>
  <c r="DR173" i="3"/>
  <c r="DL171" i="3"/>
  <c r="DX169" i="3"/>
  <c r="DP167" i="3"/>
  <c r="DW166" i="3"/>
  <c r="DL165" i="3"/>
  <c r="DV163" i="3"/>
  <c r="DR161" i="3"/>
  <c r="DW160" i="3"/>
  <c r="DO159" i="3"/>
  <c r="DU156" i="3"/>
  <c r="DU154" i="3"/>
  <c r="DZ153" i="3"/>
  <c r="DS152" i="3"/>
  <c r="EA151" i="3"/>
  <c r="DQ150" i="3"/>
  <c r="DR145" i="3"/>
  <c r="EA144" i="3"/>
  <c r="DT143" i="3"/>
  <c r="DF143" i="3"/>
  <c r="DX141" i="3"/>
  <c r="DZ139" i="3"/>
  <c r="DL139" i="3"/>
  <c r="DN137" i="3"/>
  <c r="DW136" i="3"/>
  <c r="DR135" i="3"/>
  <c r="DY134" i="3"/>
  <c r="DT133" i="3"/>
  <c r="DF133" i="3"/>
  <c r="DO132" i="3"/>
  <c r="DV131" i="3"/>
  <c r="DH131" i="3"/>
  <c r="DQ130" i="3"/>
  <c r="DZ129" i="3"/>
  <c r="DL129" i="3"/>
  <c r="DS128" i="3"/>
  <c r="DW126" i="3"/>
  <c r="DP125" i="3"/>
  <c r="DY124" i="3"/>
  <c r="DT123" i="3"/>
  <c r="DF123" i="3"/>
  <c r="DX121" i="3"/>
  <c r="BY18" i="3"/>
  <c r="BY30" i="3"/>
  <c r="BY42" i="3"/>
  <c r="BY54" i="3"/>
  <c r="BY66" i="3"/>
  <c r="BY78" i="3"/>
  <c r="BY90" i="3"/>
  <c r="BY102" i="3"/>
  <c r="CI14" i="3"/>
  <c r="CI120" i="3" s="1"/>
  <c r="CK15" i="3"/>
  <c r="CK121" i="3" s="1"/>
  <c r="BZ122" i="3"/>
  <c r="CL16" i="3"/>
  <c r="CL122" i="3" s="1"/>
  <c r="CB17" i="3"/>
  <c r="CB123" i="3" s="1"/>
  <c r="CN17" i="3"/>
  <c r="CN123" i="3" s="1"/>
  <c r="CD18" i="3"/>
  <c r="CD124" i="3" s="1"/>
  <c r="CP18" i="3"/>
  <c r="CP124" i="3" s="1"/>
  <c r="CF19" i="3"/>
  <c r="CF125" i="3" s="1"/>
  <c r="CR19" i="3"/>
  <c r="CR125" i="3" s="1"/>
  <c r="CH20" i="3"/>
  <c r="CH126" i="3" s="1"/>
  <c r="BW21" i="3"/>
  <c r="CJ21" i="3"/>
  <c r="CJ127" i="3" s="1"/>
  <c r="BZ22" i="3"/>
  <c r="BZ128" i="3" s="1"/>
  <c r="CL22" i="3"/>
  <c r="CL128" i="3" s="1"/>
  <c r="CB23" i="3"/>
  <c r="CB129" i="3" s="1"/>
  <c r="CN23" i="3"/>
  <c r="CN129" i="3" s="1"/>
  <c r="EA217" i="3"/>
  <c r="DN216" i="3"/>
  <c r="DH215" i="3"/>
  <c r="DO212" i="3"/>
  <c r="DH211" i="3"/>
  <c r="DU209" i="3"/>
  <c r="DL208" i="3"/>
  <c r="DW205" i="3"/>
  <c r="DX204" i="3"/>
  <c r="DH202" i="3"/>
  <c r="DF201" i="3"/>
  <c r="DW199" i="3"/>
  <c r="DH196" i="3"/>
  <c r="DH195" i="3"/>
  <c r="DF192" i="3"/>
  <c r="DH191" i="3"/>
  <c r="DL190" i="3"/>
  <c r="DR188" i="3"/>
  <c r="DR187" i="3"/>
  <c r="DU186" i="3"/>
  <c r="EA185" i="3"/>
  <c r="DN183" i="3"/>
  <c r="DQ182" i="3"/>
  <c r="DW181" i="3"/>
  <c r="DL180" i="3"/>
  <c r="DO179" i="3"/>
  <c r="DV178" i="3"/>
  <c r="DR176" i="3"/>
  <c r="DQ173" i="3"/>
  <c r="EA171" i="3"/>
  <c r="DJ171" i="3"/>
  <c r="DP170" i="3"/>
  <c r="DW169" i="3"/>
  <c r="DJ168" i="3"/>
  <c r="DO167" i="3"/>
  <c r="DV166" i="3"/>
  <c r="DO164" i="3"/>
  <c r="DU163" i="3"/>
  <c r="DQ161" i="3"/>
  <c r="DU160" i="3"/>
  <c r="DF160" i="3"/>
  <c r="DV158" i="3"/>
  <c r="DF158" i="3"/>
  <c r="DL157" i="3"/>
  <c r="DT156" i="3"/>
  <c r="DL155" i="3"/>
  <c r="DT154" i="3"/>
  <c r="DY153" i="3"/>
  <c r="DJ153" i="3"/>
  <c r="DR152" i="3"/>
  <c r="DZ151" i="3"/>
  <c r="DJ151" i="3"/>
  <c r="DP150" i="3"/>
  <c r="DT148" i="3"/>
  <c r="DF148" i="3"/>
  <c r="DV146" i="3"/>
  <c r="DH146" i="3"/>
  <c r="DQ145" i="3"/>
  <c r="DZ144" i="3"/>
  <c r="DJ144" i="3"/>
  <c r="DS143" i="3"/>
  <c r="DN142" i="3"/>
  <c r="DW141" i="3"/>
  <c r="DY139" i="3"/>
  <c r="DT138" i="3"/>
  <c r="EA137" i="3"/>
  <c r="DV136" i="3"/>
  <c r="DH136" i="3"/>
  <c r="DQ135" i="3"/>
  <c r="DX134" i="3"/>
  <c r="DJ134" i="3"/>
  <c r="DN132" i="3"/>
  <c r="DP130" i="3"/>
  <c r="DY129" i="3"/>
  <c r="EA127" i="3"/>
  <c r="DV126" i="3"/>
  <c r="DH126" i="3"/>
  <c r="DO125" i="3"/>
  <c r="DX124" i="3"/>
  <c r="DJ124" i="3"/>
  <c r="DL122" i="3"/>
  <c r="DW121" i="3"/>
  <c r="DV120" i="3"/>
  <c r="DJ120" i="3"/>
  <c r="BY19" i="3"/>
  <c r="BY31" i="3"/>
  <c r="BY43" i="3"/>
  <c r="BY55" i="3"/>
  <c r="BY67" i="3"/>
  <c r="BY79" i="3"/>
  <c r="BY91" i="3"/>
  <c r="BY103" i="3"/>
  <c r="BW15" i="3"/>
  <c r="CJ14" i="3"/>
  <c r="CJ120" i="3" s="1"/>
  <c r="BZ15" i="3"/>
  <c r="BZ121" i="3" s="1"/>
  <c r="CL15" i="3"/>
  <c r="CL121" i="3" s="1"/>
  <c r="CA16" i="3"/>
  <c r="CM16" i="3"/>
  <c r="CM122" i="3" s="1"/>
  <c r="CC17" i="3"/>
  <c r="CO17" i="3"/>
  <c r="CO123" i="3" s="1"/>
  <c r="CE18" i="3"/>
  <c r="CQ18" i="3"/>
  <c r="CQ124" i="3" s="1"/>
  <c r="CG19" i="3"/>
  <c r="CG125" i="3" s="1"/>
  <c r="CS19" i="3"/>
  <c r="CS125" i="3" s="1"/>
  <c r="CI20" i="3"/>
  <c r="CI126" i="3" s="1"/>
  <c r="BX21" i="3"/>
  <c r="BX127" i="3" s="1"/>
  <c r="DZ217" i="3"/>
  <c r="EA213" i="3"/>
  <c r="DN212" i="3"/>
  <c r="DT209" i="3"/>
  <c r="DV205" i="3"/>
  <c r="DN204" i="3"/>
  <c r="DL203" i="3"/>
  <c r="DV199" i="3"/>
  <c r="DL198" i="3"/>
  <c r="DJ197" i="3"/>
  <c r="EA193" i="3"/>
  <c r="DX192" i="3"/>
  <c r="DT186" i="3"/>
  <c r="DZ185" i="3"/>
  <c r="DF185" i="3"/>
  <c r="DP182" i="3"/>
  <c r="DV181" i="3"/>
  <c r="EA180" i="3"/>
  <c r="DN179" i="3"/>
  <c r="DU178" i="3"/>
  <c r="DZ177" i="3"/>
  <c r="DJ177" i="3"/>
  <c r="DT175" i="3"/>
  <c r="EA174" i="3"/>
  <c r="DP173" i="3"/>
  <c r="DS172" i="3"/>
  <c r="DZ171" i="3"/>
  <c r="DH171" i="3"/>
  <c r="DO170" i="3"/>
  <c r="DV169" i="3"/>
  <c r="DY168" i="3"/>
  <c r="DU166" i="3"/>
  <c r="DZ165" i="3"/>
  <c r="DH165" i="3"/>
  <c r="EA162" i="3"/>
  <c r="DN161" i="3"/>
  <c r="DT160" i="3"/>
  <c r="DU158" i="3"/>
  <c r="DY218" i="3"/>
  <c r="DO215" i="3"/>
  <c r="DP213" i="3"/>
  <c r="DZ211" i="3"/>
  <c r="DF208" i="3"/>
  <c r="DQ206" i="3"/>
  <c r="DV201" i="3"/>
  <c r="DJ198" i="3"/>
  <c r="DZ196" i="3"/>
  <c r="DO195" i="3"/>
  <c r="DZ193" i="3"/>
  <c r="DQ191" i="3"/>
  <c r="DY188" i="3"/>
  <c r="DX187" i="3"/>
  <c r="DS186" i="3"/>
  <c r="DQ185" i="3"/>
  <c r="DQ184" i="3"/>
  <c r="DL183" i="3"/>
  <c r="DJ178" i="3"/>
  <c r="DH174" i="3"/>
  <c r="DJ167" i="3"/>
  <c r="DH162" i="3"/>
  <c r="DL159" i="3"/>
  <c r="DN158" i="3"/>
  <c r="DT157" i="3"/>
  <c r="DZ155" i="3"/>
  <c r="DL154" i="3"/>
  <c r="DR153" i="3"/>
  <c r="DX151" i="3"/>
  <c r="DP149" i="3"/>
  <c r="DW148" i="3"/>
  <c r="DZ147" i="3"/>
  <c r="DJ147" i="3"/>
  <c r="DQ146" i="3"/>
  <c r="DP143" i="3"/>
  <c r="DU142" i="3"/>
  <c r="DL141" i="3"/>
  <c r="DO140" i="3"/>
  <c r="DV139" i="3"/>
  <c r="EA138" i="3"/>
  <c r="DP137" i="3"/>
  <c r="DU136" i="3"/>
  <c r="EA132" i="3"/>
  <c r="DP131" i="3"/>
  <c r="DH129" i="3"/>
  <c r="DV127" i="3"/>
  <c r="EA126" i="3"/>
  <c r="DN125" i="3"/>
  <c r="DU124" i="3"/>
  <c r="DJ123" i="3"/>
  <c r="DQ122" i="3"/>
  <c r="DV121" i="3"/>
  <c r="DH121" i="3"/>
  <c r="DQ120" i="3"/>
  <c r="BY20" i="3"/>
  <c r="BY34" i="3"/>
  <c r="BY48" i="3"/>
  <c r="BY62" i="3"/>
  <c r="BY76" i="3"/>
  <c r="BY92" i="3"/>
  <c r="BY106" i="3"/>
  <c r="CK14" i="3"/>
  <c r="CK120" i="3" s="1"/>
  <c r="CC15" i="3"/>
  <c r="CQ15" i="3"/>
  <c r="CQ121" i="3" s="1"/>
  <c r="CH16" i="3"/>
  <c r="CH122" i="3" s="1"/>
  <c r="BZ17" i="3"/>
  <c r="BZ123" i="3" s="1"/>
  <c r="CP17" i="3"/>
  <c r="CP123" i="3" s="1"/>
  <c r="CH18" i="3"/>
  <c r="CH124" i="3" s="1"/>
  <c r="BZ19" i="3"/>
  <c r="BZ125" i="3" s="1"/>
  <c r="CN19" i="3"/>
  <c r="CN125" i="3" s="1"/>
  <c r="CF20" i="3"/>
  <c r="CF126" i="3" s="1"/>
  <c r="BZ21" i="3"/>
  <c r="BZ127" i="3" s="1"/>
  <c r="CM21" i="3"/>
  <c r="CM127" i="3" s="1"/>
  <c r="CD22" i="3"/>
  <c r="CD128" i="3" s="1"/>
  <c r="CQ22" i="3"/>
  <c r="CQ128" i="3" s="1"/>
  <c r="CH23" i="3"/>
  <c r="CH129" i="3" s="1"/>
  <c r="BX24" i="3"/>
  <c r="BX130" i="3" s="1"/>
  <c r="CK24" i="3"/>
  <c r="CK130" i="3" s="1"/>
  <c r="BZ25" i="3"/>
  <c r="BZ131" i="3" s="1"/>
  <c r="CL25" i="3"/>
  <c r="CL131" i="3" s="1"/>
  <c r="CB26" i="3"/>
  <c r="CB132" i="3" s="1"/>
  <c r="CN26" i="3"/>
  <c r="CN132" i="3" s="1"/>
  <c r="CC27" i="3"/>
  <c r="CO27" i="3"/>
  <c r="CO133" i="3" s="1"/>
  <c r="CD28" i="3"/>
  <c r="CD134" i="3" s="1"/>
  <c r="CP28" i="3"/>
  <c r="CP134" i="3" s="1"/>
  <c r="CF29" i="3"/>
  <c r="CF135" i="3" s="1"/>
  <c r="CR29" i="3"/>
  <c r="CR135" i="3" s="1"/>
  <c r="CH30" i="3"/>
  <c r="CH136" i="3" s="1"/>
  <c r="BW31" i="3"/>
  <c r="CJ31" i="3"/>
  <c r="CJ137" i="3" s="1"/>
  <c r="BZ32" i="3"/>
  <c r="BZ138" i="3" s="1"/>
  <c r="CL32" i="3"/>
  <c r="CL138" i="3" s="1"/>
  <c r="CB33" i="3"/>
  <c r="CB139" i="3" s="1"/>
  <c r="CN33" i="3"/>
  <c r="CN139" i="3" s="1"/>
  <c r="CD34" i="3"/>
  <c r="CD140" i="3" s="1"/>
  <c r="CP34" i="3"/>
  <c r="CP140" i="3" s="1"/>
  <c r="CF35" i="3"/>
  <c r="CF141" i="3" s="1"/>
  <c r="CR35" i="3"/>
  <c r="CR141" i="3" s="1"/>
  <c r="CG36" i="3"/>
  <c r="CG142" i="3" s="1"/>
  <c r="CS36" i="3"/>
  <c r="CS142" i="3" s="1"/>
  <c r="CH37" i="3"/>
  <c r="CH143" i="3" s="1"/>
  <c r="BW38" i="3"/>
  <c r="CI38" i="3"/>
  <c r="CI144" i="3" s="1"/>
  <c r="BX39" i="3"/>
  <c r="BX145" i="3" s="1"/>
  <c r="CJ39" i="3"/>
  <c r="CJ145" i="3" s="1"/>
  <c r="CK40" i="3"/>
  <c r="CK146" i="3" s="1"/>
  <c r="CA41" i="3"/>
  <c r="CM41" i="3"/>
  <c r="CM147" i="3" s="1"/>
  <c r="CC42" i="3"/>
  <c r="CO42" i="3"/>
  <c r="CO148" i="3" s="1"/>
  <c r="CE43" i="3"/>
  <c r="CQ43" i="3"/>
  <c r="CQ149" i="3" s="1"/>
  <c r="CG44" i="3"/>
  <c r="CG150" i="3" s="1"/>
  <c r="CS44" i="3"/>
  <c r="CS150" i="3" s="1"/>
  <c r="CI45" i="3"/>
  <c r="CI151" i="3" s="1"/>
  <c r="BX46" i="3"/>
  <c r="BX152" i="3" s="1"/>
  <c r="CK46" i="3"/>
  <c r="CK152" i="3" s="1"/>
  <c r="CA47" i="3"/>
  <c r="CM47" i="3"/>
  <c r="CM153" i="3" s="1"/>
  <c r="CB48" i="3"/>
  <c r="CB154" i="3" s="1"/>
  <c r="CN48" i="3"/>
  <c r="CN154" i="3" s="1"/>
  <c r="CC49" i="3"/>
  <c r="CO49" i="3"/>
  <c r="CO155" i="3" s="1"/>
  <c r="CE50" i="3"/>
  <c r="CQ50" i="3"/>
  <c r="CQ156" i="3" s="1"/>
  <c r="CG51" i="3"/>
  <c r="CG157" i="3" s="1"/>
  <c r="CS51" i="3"/>
  <c r="CS157" i="3" s="1"/>
  <c r="CH52" i="3"/>
  <c r="CH158" i="3" s="1"/>
  <c r="BW53" i="3"/>
  <c r="CJ53" i="3"/>
  <c r="CJ159" i="3" s="1"/>
  <c r="BZ54" i="3"/>
  <c r="BZ160" i="3" s="1"/>
  <c r="CL54" i="3"/>
  <c r="CL160" i="3" s="1"/>
  <c r="CB55" i="3"/>
  <c r="CB161" i="3" s="1"/>
  <c r="CN55" i="3"/>
  <c r="CN161" i="3" s="1"/>
  <c r="DX218" i="3"/>
  <c r="DH217" i="3"/>
  <c r="DN215" i="3"/>
  <c r="DO213" i="3"/>
  <c r="DY211" i="3"/>
  <c r="DH210" i="3"/>
  <c r="EA204" i="3"/>
  <c r="DZ202" i="3"/>
  <c r="DU201" i="3"/>
  <c r="EA199" i="3"/>
  <c r="DV196" i="3"/>
  <c r="DN195" i="3"/>
  <c r="DW193" i="3"/>
  <c r="DR192" i="3"/>
  <c r="DN191" i="3"/>
  <c r="DF190" i="3"/>
  <c r="DX188" i="3"/>
  <c r="DW187" i="3"/>
  <c r="DR186" i="3"/>
  <c r="DP185" i="3"/>
  <c r="DP184" i="3"/>
  <c r="DH183" i="3"/>
  <c r="DJ181" i="3"/>
  <c r="DF177" i="3"/>
  <c r="DH175" i="3"/>
  <c r="DF171" i="3"/>
  <c r="DJ169" i="3"/>
  <c r="DF165" i="3"/>
  <c r="DH164" i="3"/>
  <c r="DH163" i="3"/>
  <c r="DV156" i="3"/>
  <c r="DF155" i="3"/>
  <c r="DQ153" i="3"/>
  <c r="DT152" i="3"/>
  <c r="DW151" i="3"/>
  <c r="EA150" i="3"/>
  <c r="DJ150" i="3"/>
  <c r="DO149" i="3"/>
  <c r="DV148" i="3"/>
  <c r="DY147" i="3"/>
  <c r="DP146" i="3"/>
  <c r="DU145" i="3"/>
  <c r="DH144" i="3"/>
  <c r="DT142" i="3"/>
  <c r="EA141" i="3"/>
  <c r="DU139" i="3"/>
  <c r="DZ138" i="3"/>
  <c r="DO137" i="3"/>
  <c r="DT136" i="3"/>
  <c r="DP134" i="3"/>
  <c r="DZ132" i="3"/>
  <c r="DH132" i="3"/>
  <c r="DT130" i="3"/>
  <c r="EA129" i="3"/>
  <c r="DN128" i="3"/>
  <c r="DU127" i="3"/>
  <c r="DZ126" i="3"/>
  <c r="DJ126" i="3"/>
  <c r="DY123" i="3"/>
  <c r="DP122" i="3"/>
  <c r="DU121" i="3"/>
  <c r="DP120" i="3"/>
  <c r="BY21" i="3"/>
  <c r="BY35" i="3"/>
  <c r="BY49" i="3"/>
  <c r="BY63" i="3"/>
  <c r="BY77" i="3"/>
  <c r="BY93" i="3"/>
  <c r="BY107" i="3"/>
  <c r="CP36" i="3"/>
  <c r="CP142" i="3" s="1"/>
  <c r="CL14" i="3"/>
  <c r="CL120" i="3" s="1"/>
  <c r="CD15" i="3"/>
  <c r="CD121" i="3" s="1"/>
  <c r="CR15" i="3"/>
  <c r="CR121" i="3" s="1"/>
  <c r="CI16" i="3"/>
  <c r="CI122" i="3" s="1"/>
  <c r="CA17" i="3"/>
  <c r="CQ17" i="3"/>
  <c r="CQ123" i="3" s="1"/>
  <c r="CI18" i="3"/>
  <c r="CI124" i="3" s="1"/>
  <c r="CA19" i="3"/>
  <c r="CO19" i="3"/>
  <c r="CO125" i="3" s="1"/>
  <c r="CG20" i="3"/>
  <c r="CG126" i="3" s="1"/>
  <c r="CA21" i="3"/>
  <c r="CN21" i="3"/>
  <c r="CN127" i="3" s="1"/>
  <c r="CE22" i="3"/>
  <c r="CR22" i="3"/>
  <c r="CR128" i="3" s="1"/>
  <c r="CI23" i="3"/>
  <c r="CI129" i="3" s="1"/>
  <c r="BZ24" i="3"/>
  <c r="BZ130" i="3" s="1"/>
  <c r="CL24" i="3"/>
  <c r="CL130" i="3" s="1"/>
  <c r="CA25" i="3"/>
  <c r="CM25" i="3"/>
  <c r="CM131" i="3" s="1"/>
  <c r="CC26" i="3"/>
  <c r="CO26" i="3"/>
  <c r="CO132" i="3" s="1"/>
  <c r="CD27" i="3"/>
  <c r="CD133" i="3" s="1"/>
  <c r="CP27" i="3"/>
  <c r="CP133" i="3" s="1"/>
  <c r="CE28" i="3"/>
  <c r="CQ28" i="3"/>
  <c r="CQ134" i="3" s="1"/>
  <c r="CG29" i="3"/>
  <c r="CG135" i="3" s="1"/>
  <c r="CS29" i="3"/>
  <c r="CS135" i="3" s="1"/>
  <c r="CI30" i="3"/>
  <c r="CI136" i="3" s="1"/>
  <c r="BX31" i="3"/>
  <c r="BX137" i="3" s="1"/>
  <c r="CK31" i="3"/>
  <c r="CK137" i="3" s="1"/>
  <c r="CA32" i="3"/>
  <c r="CM32" i="3"/>
  <c r="CM138" i="3" s="1"/>
  <c r="CC33" i="3"/>
  <c r="CO33" i="3"/>
  <c r="CO139" i="3" s="1"/>
  <c r="CE34" i="3"/>
  <c r="CQ34" i="3"/>
  <c r="CQ140" i="3" s="1"/>
  <c r="CG35" i="3"/>
  <c r="CG141" i="3" s="1"/>
  <c r="CS35" i="3"/>
  <c r="CS141" i="3" s="1"/>
  <c r="CH36" i="3"/>
  <c r="CH142" i="3" s="1"/>
  <c r="BW37" i="3"/>
  <c r="CI37" i="3"/>
  <c r="CI143" i="3" s="1"/>
  <c r="DW218" i="3"/>
  <c r="DW211" i="3"/>
  <c r="DL206" i="3"/>
  <c r="DZ204" i="3"/>
  <c r="DY202" i="3"/>
  <c r="DO201" i="3"/>
  <c r="DZ199" i="3"/>
  <c r="DH198" i="3"/>
  <c r="DU196" i="3"/>
  <c r="DP193" i="3"/>
  <c r="DQ192" i="3"/>
  <c r="DJ191" i="3"/>
  <c r="EA189" i="3"/>
  <c r="DW188" i="3"/>
  <c r="DV187" i="3"/>
  <c r="DO185" i="3"/>
  <c r="DO184" i="3"/>
  <c r="DH181" i="3"/>
  <c r="DH178" i="3"/>
  <c r="EA176" i="3"/>
  <c r="DF174" i="3"/>
  <c r="DH172" i="3"/>
  <c r="DH169" i="3"/>
  <c r="EA167" i="3"/>
  <c r="EA166" i="3"/>
  <c r="EA164" i="3"/>
  <c r="DF161" i="3"/>
  <c r="DH160" i="3"/>
  <c r="DJ159" i="3"/>
  <c r="DL158" i="3"/>
  <c r="DQ157" i="3"/>
  <c r="DS156" i="3"/>
  <c r="DX155" i="3"/>
  <c r="EA154" i="3"/>
  <c r="DJ154" i="3"/>
  <c r="DT151" i="3"/>
  <c r="DZ150" i="3"/>
  <c r="DS148" i="3"/>
  <c r="DX147" i="3"/>
  <c r="DH147" i="3"/>
  <c r="DT145" i="3"/>
  <c r="DW144" i="3"/>
  <c r="DN143" i="3"/>
  <c r="DS142" i="3"/>
  <c r="DZ141" i="3"/>
  <c r="DF141" i="3"/>
  <c r="DR139" i="3"/>
  <c r="DY138" i="3"/>
  <c r="DH135" i="3"/>
  <c r="DR133" i="3"/>
  <c r="DN131" i="3"/>
  <c r="DS130" i="3"/>
  <c r="DX129" i="3"/>
  <c r="DF129" i="3"/>
  <c r="DY126" i="3"/>
  <c r="DL125" i="3"/>
  <c r="DX123" i="3"/>
  <c r="DH123" i="3"/>
  <c r="DT121" i="3"/>
  <c r="DO120" i="3"/>
  <c r="BY22" i="3"/>
  <c r="BY36" i="3"/>
  <c r="BY50" i="3"/>
  <c r="BY64" i="3"/>
  <c r="BY80" i="3"/>
  <c r="BY94" i="3"/>
  <c r="BY108" i="3"/>
  <c r="CM14" i="3"/>
  <c r="CM120" i="3" s="1"/>
  <c r="CE15" i="3"/>
  <c r="CS15" i="3"/>
  <c r="CS121" i="3" s="1"/>
  <c r="CJ16" i="3"/>
  <c r="CJ122" i="3" s="1"/>
  <c r="CD17" i="3"/>
  <c r="CD123" i="3" s="1"/>
  <c r="CR17" i="3"/>
  <c r="CR123" i="3" s="1"/>
  <c r="CJ18" i="3"/>
  <c r="CJ124" i="3" s="1"/>
  <c r="CB19" i="3"/>
  <c r="CB125" i="3" s="1"/>
  <c r="CP19" i="3"/>
  <c r="CP125" i="3" s="1"/>
  <c r="CJ20" i="3"/>
  <c r="CJ126" i="3" s="1"/>
  <c r="CB21" i="3"/>
  <c r="CB127" i="3" s="1"/>
  <c r="CO21" i="3"/>
  <c r="CO127" i="3" s="1"/>
  <c r="CF22" i="3"/>
  <c r="CF128" i="3" s="1"/>
  <c r="CS22" i="3"/>
  <c r="CS128" i="3" s="1"/>
  <c r="CJ23" i="3"/>
  <c r="CJ129" i="3" s="1"/>
  <c r="CA24" i="3"/>
  <c r="CM24" i="3"/>
  <c r="CM130" i="3" s="1"/>
  <c r="CB25" i="3"/>
  <c r="CB131" i="3" s="1"/>
  <c r="CN25" i="3"/>
  <c r="CN131" i="3" s="1"/>
  <c r="CD26" i="3"/>
  <c r="CD132" i="3" s="1"/>
  <c r="CP26" i="3"/>
  <c r="CP132" i="3" s="1"/>
  <c r="CE27" i="3"/>
  <c r="CQ27" i="3"/>
  <c r="CQ133" i="3" s="1"/>
  <c r="CF28" i="3"/>
  <c r="CF134" i="3" s="1"/>
  <c r="CR28" i="3"/>
  <c r="CR134" i="3" s="1"/>
  <c r="CH29" i="3"/>
  <c r="CH135" i="3" s="1"/>
  <c r="BW30" i="3"/>
  <c r="CJ30" i="3"/>
  <c r="CJ136" i="3" s="1"/>
  <c r="BZ31" i="3"/>
  <c r="BZ137" i="3" s="1"/>
  <c r="CL31" i="3"/>
  <c r="CL137" i="3" s="1"/>
  <c r="CB32" i="3"/>
  <c r="CB138" i="3" s="1"/>
  <c r="CN32" i="3"/>
  <c r="CN138" i="3" s="1"/>
  <c r="CD33" i="3"/>
  <c r="CD139" i="3" s="1"/>
  <c r="CP33" i="3"/>
  <c r="CP139" i="3" s="1"/>
  <c r="CF34" i="3"/>
  <c r="CF140" i="3" s="1"/>
  <c r="CR34" i="3"/>
  <c r="CR140" i="3" s="1"/>
  <c r="CH35" i="3"/>
  <c r="CH141" i="3" s="1"/>
  <c r="BW36" i="3"/>
  <c r="CI36" i="3"/>
  <c r="CI142" i="3" s="1"/>
  <c r="BX37" i="3"/>
  <c r="BX143" i="3" s="1"/>
  <c r="CJ37" i="3"/>
  <c r="CJ143" i="3" s="1"/>
  <c r="CK38" i="3"/>
  <c r="CK144" i="3" s="1"/>
  <c r="BZ39" i="3"/>
  <c r="BZ145" i="3" s="1"/>
  <c r="CL39" i="3"/>
  <c r="CL145" i="3" s="1"/>
  <c r="CA40" i="3"/>
  <c r="DR218" i="3"/>
  <c r="DL216" i="3"/>
  <c r="DF209" i="3"/>
  <c r="DW206" i="3"/>
  <c r="DU202" i="3"/>
  <c r="DO200" i="3"/>
  <c r="DF196" i="3"/>
  <c r="DO194" i="3"/>
  <c r="DY190" i="3"/>
  <c r="DP187" i="3"/>
  <c r="DH186" i="3"/>
  <c r="DT184" i="3"/>
  <c r="DF183" i="3"/>
  <c r="DT181" i="3"/>
  <c r="DF179" i="3"/>
  <c r="DL176" i="3"/>
  <c r="DY174" i="3"/>
  <c r="DU173" i="3"/>
  <c r="DO172" i="3"/>
  <c r="EA170" i="3"/>
  <c r="DT169" i="3"/>
  <c r="DP168" i="3"/>
  <c r="DZ166" i="3"/>
  <c r="DT165" i="3"/>
  <c r="DY162" i="3"/>
  <c r="DU161" i="3"/>
  <c r="DP160" i="3"/>
  <c r="DF159" i="3"/>
  <c r="DZ157" i="3"/>
  <c r="DW155" i="3"/>
  <c r="DW154" i="3"/>
  <c r="DU153" i="3"/>
  <c r="DN150" i="3"/>
  <c r="DQ147" i="3"/>
  <c r="DL146" i="3"/>
  <c r="DL145" i="3"/>
  <c r="DO141" i="3"/>
  <c r="DL140" i="3"/>
  <c r="DN139" i="3"/>
  <c r="DN138" i="3"/>
  <c r="DL134" i="3"/>
  <c r="DL133" i="3"/>
  <c r="DP132" i="3"/>
  <c r="DO129" i="3"/>
  <c r="DL128" i="3"/>
  <c r="DN126" i="3"/>
  <c r="DJ122" i="3"/>
  <c r="DP121" i="3"/>
  <c r="DT120" i="3"/>
  <c r="BY29" i="3"/>
  <c r="BY51" i="3"/>
  <c r="BY70" i="3"/>
  <c r="BY87" i="3"/>
  <c r="BY109" i="3"/>
  <c r="BX14" i="3"/>
  <c r="BX120" i="3" s="1"/>
  <c r="CH14" i="3"/>
  <c r="CH120" i="3" s="1"/>
  <c r="CH15" i="3"/>
  <c r="CH121" i="3" s="1"/>
  <c r="CD16" i="3"/>
  <c r="CD122" i="3" s="1"/>
  <c r="BX17" i="3"/>
  <c r="BX123" i="3" s="1"/>
  <c r="BX18" i="3"/>
  <c r="BX124" i="3" s="1"/>
  <c r="CR18" i="3"/>
  <c r="CR124" i="3" s="1"/>
  <c r="CM19" i="3"/>
  <c r="CM125" i="3" s="1"/>
  <c r="CM20" i="3"/>
  <c r="CM126" i="3" s="1"/>
  <c r="CH21" i="3"/>
  <c r="CH127" i="3" s="1"/>
  <c r="BZ23" i="3"/>
  <c r="BZ129" i="3" s="1"/>
  <c r="CQ23" i="3"/>
  <c r="CQ129" i="3" s="1"/>
  <c r="CJ24" i="3"/>
  <c r="CJ130" i="3" s="1"/>
  <c r="CE25" i="3"/>
  <c r="BW26" i="3"/>
  <c r="CM26" i="3"/>
  <c r="CM132" i="3" s="1"/>
  <c r="CH27" i="3"/>
  <c r="CH133" i="3" s="1"/>
  <c r="BZ28" i="3"/>
  <c r="BZ134" i="3" s="1"/>
  <c r="CO28" i="3"/>
  <c r="CO134" i="3" s="1"/>
  <c r="CK29" i="3"/>
  <c r="CK135" i="3" s="1"/>
  <c r="CD30" i="3"/>
  <c r="CD136" i="3" s="1"/>
  <c r="CS30" i="3"/>
  <c r="CS136" i="3" s="1"/>
  <c r="CO31" i="3"/>
  <c r="CO137" i="3" s="1"/>
  <c r="CH32" i="3"/>
  <c r="CH138" i="3" s="1"/>
  <c r="CA33" i="3"/>
  <c r="CS33" i="3"/>
  <c r="CS139" i="3" s="1"/>
  <c r="CL34" i="3"/>
  <c r="CL140" i="3" s="1"/>
  <c r="CE35" i="3"/>
  <c r="BZ36" i="3"/>
  <c r="BZ142" i="3" s="1"/>
  <c r="CO36" i="3"/>
  <c r="CO142" i="3" s="1"/>
  <c r="CG37" i="3"/>
  <c r="CG143" i="3" s="1"/>
  <c r="CA38" i="3"/>
  <c r="CO38" i="3"/>
  <c r="CO144" i="3" s="1"/>
  <c r="CF39" i="3"/>
  <c r="CF145" i="3" s="1"/>
  <c r="BW40" i="3"/>
  <c r="CL40" i="3"/>
  <c r="CL146" i="3" s="1"/>
  <c r="CC41" i="3"/>
  <c r="CP41" i="3"/>
  <c r="CP147" i="3" s="1"/>
  <c r="CG42" i="3"/>
  <c r="CG148" i="3" s="1"/>
  <c r="BW43" i="3"/>
  <c r="CK43" i="3"/>
  <c r="CK149" i="3" s="1"/>
  <c r="CB44" i="3"/>
  <c r="CB150" i="3" s="1"/>
  <c r="CO44" i="3"/>
  <c r="CO150" i="3" s="1"/>
  <c r="CF45" i="3"/>
  <c r="CF151" i="3" s="1"/>
  <c r="CS45" i="3"/>
  <c r="CS151" i="3" s="1"/>
  <c r="CJ46" i="3"/>
  <c r="CJ152" i="3" s="1"/>
  <c r="CB47" i="3"/>
  <c r="CB153" i="3" s="1"/>
  <c r="CO47" i="3"/>
  <c r="CO153" i="3" s="1"/>
  <c r="CE48" i="3"/>
  <c r="CR48" i="3"/>
  <c r="CR154" i="3" s="1"/>
  <c r="CH49" i="3"/>
  <c r="CH155" i="3" s="1"/>
  <c r="BX50" i="3"/>
  <c r="BX156" i="3" s="1"/>
  <c r="CL50" i="3"/>
  <c r="CL156" i="3" s="1"/>
  <c r="CC51" i="3"/>
  <c r="CP51" i="3"/>
  <c r="CP157" i="3" s="1"/>
  <c r="CF52" i="3"/>
  <c r="CF158" i="3" s="1"/>
  <c r="CS52" i="3"/>
  <c r="CS158" i="3" s="1"/>
  <c r="CK53" i="3"/>
  <c r="CK159" i="3" s="1"/>
  <c r="CB54" i="3"/>
  <c r="CB160" i="3" s="1"/>
  <c r="CO54" i="3"/>
  <c r="CO160" i="3" s="1"/>
  <c r="CF55" i="3"/>
  <c r="CF161" i="3" s="1"/>
  <c r="CS55" i="3"/>
  <c r="CS161" i="3" s="1"/>
  <c r="CI56" i="3"/>
  <c r="CI162" i="3" s="1"/>
  <c r="BX57" i="3"/>
  <c r="BX163" i="3" s="1"/>
  <c r="CK57" i="3"/>
  <c r="CK163" i="3" s="1"/>
  <c r="CA58" i="3"/>
  <c r="CM58" i="3"/>
  <c r="CM164" i="3" s="1"/>
  <c r="CC59" i="3"/>
  <c r="CO59" i="3"/>
  <c r="CO165" i="3" s="1"/>
  <c r="CD60" i="3"/>
  <c r="CD166" i="3" s="1"/>
  <c r="CP60" i="3"/>
  <c r="CP166" i="3" s="1"/>
  <c r="CE61" i="3"/>
  <c r="CQ61" i="3"/>
  <c r="CQ167" i="3" s="1"/>
  <c r="CF62" i="3"/>
  <c r="CF168" i="3" s="1"/>
  <c r="CR62" i="3"/>
  <c r="CR168" i="3" s="1"/>
  <c r="CG63" i="3"/>
  <c r="CG169" i="3" s="1"/>
  <c r="CS63" i="3"/>
  <c r="CS169" i="3" s="1"/>
  <c r="CI64" i="3"/>
  <c r="CI170" i="3" s="1"/>
  <c r="BX65" i="3"/>
  <c r="BX171" i="3" s="1"/>
  <c r="CK65" i="3"/>
  <c r="CK171" i="3" s="1"/>
  <c r="CA66" i="3"/>
  <c r="CM66" i="3"/>
  <c r="CM172" i="3" s="1"/>
  <c r="CC67" i="3"/>
  <c r="CO67" i="3"/>
  <c r="CO173" i="3" s="1"/>
  <c r="CD68" i="3"/>
  <c r="CD174" i="3" s="1"/>
  <c r="CP68" i="3"/>
  <c r="CP174" i="3" s="1"/>
  <c r="CE69" i="3"/>
  <c r="CQ69" i="3"/>
  <c r="CQ175" i="3" s="1"/>
  <c r="CG70" i="3"/>
  <c r="CG176" i="3" s="1"/>
  <c r="CS70" i="3"/>
  <c r="CS176" i="3" s="1"/>
  <c r="CI71" i="3"/>
  <c r="CI177" i="3" s="1"/>
  <c r="BX72" i="3"/>
  <c r="BX178" i="3" s="1"/>
  <c r="CJ72" i="3"/>
  <c r="CJ178" i="3" s="1"/>
  <c r="CK73" i="3"/>
  <c r="CK179" i="3" s="1"/>
  <c r="BZ74" i="3"/>
  <c r="BZ180" i="3" s="1"/>
  <c r="CL74" i="3"/>
  <c r="CL180" i="3" s="1"/>
  <c r="CB75" i="3"/>
  <c r="CB181" i="3" s="1"/>
  <c r="CN75" i="3"/>
  <c r="CN181" i="3" s="1"/>
  <c r="CD76" i="3"/>
  <c r="CD182" i="3" s="1"/>
  <c r="CP76" i="3"/>
  <c r="CP182" i="3" s="1"/>
  <c r="CF77" i="3"/>
  <c r="CF183" i="3" s="1"/>
  <c r="CR77" i="3"/>
  <c r="CR183" i="3" s="1"/>
  <c r="CH78" i="3"/>
  <c r="CH184" i="3" s="1"/>
  <c r="BW79" i="3"/>
  <c r="CJ79" i="3"/>
  <c r="CJ185" i="3" s="1"/>
  <c r="BZ80" i="3"/>
  <c r="BZ186" i="3" s="1"/>
  <c r="CL80" i="3"/>
  <c r="CL186" i="3" s="1"/>
  <c r="CB81" i="3"/>
  <c r="CB187" i="3" s="1"/>
  <c r="CN81" i="3"/>
  <c r="CN187" i="3" s="1"/>
  <c r="CD82" i="3"/>
  <c r="CD188" i="3" s="1"/>
  <c r="CP82" i="3"/>
  <c r="CP188" i="3" s="1"/>
  <c r="CF83" i="3"/>
  <c r="CF189" i="3" s="1"/>
  <c r="CR83" i="3"/>
  <c r="CR189" i="3" s="1"/>
  <c r="CG84" i="3"/>
  <c r="CG190" i="3" s="1"/>
  <c r="CS84" i="3"/>
  <c r="CS190" i="3" s="1"/>
  <c r="CH85" i="3"/>
  <c r="CH191" i="3" s="1"/>
  <c r="BW86" i="3"/>
  <c r="CI86" i="3"/>
  <c r="CI192" i="3" s="1"/>
  <c r="BX87" i="3"/>
  <c r="BX193" i="3" s="1"/>
  <c r="CK87" i="3"/>
  <c r="CK193" i="3" s="1"/>
  <c r="CA88" i="3"/>
  <c r="CM88" i="3"/>
  <c r="CM194" i="3" s="1"/>
  <c r="CC89" i="3"/>
  <c r="CO89" i="3"/>
  <c r="CO195" i="3" s="1"/>
  <c r="CE90" i="3"/>
  <c r="CQ90" i="3"/>
  <c r="CQ196" i="3" s="1"/>
  <c r="CF91" i="3"/>
  <c r="CF197" i="3" s="1"/>
  <c r="CR91" i="3"/>
  <c r="CR197" i="3" s="1"/>
  <c r="CG92" i="3"/>
  <c r="CG198" i="3" s="1"/>
  <c r="CS92" i="3"/>
  <c r="CS198" i="3" s="1"/>
  <c r="CH93" i="3"/>
  <c r="CH199" i="3" s="1"/>
  <c r="BW94" i="3"/>
  <c r="CJ94" i="3"/>
  <c r="CJ200" i="3" s="1"/>
  <c r="BZ95" i="3"/>
  <c r="BZ201" i="3" s="1"/>
  <c r="CL95" i="3"/>
  <c r="CL201" i="3" s="1"/>
  <c r="CA96" i="3"/>
  <c r="CM96" i="3"/>
  <c r="CM202" i="3" s="1"/>
  <c r="CB97" i="3"/>
  <c r="CB203" i="3" s="1"/>
  <c r="CN97" i="3"/>
  <c r="CN203" i="3" s="1"/>
  <c r="CC98" i="3"/>
  <c r="CO98" i="3"/>
  <c r="CO204" i="3" s="1"/>
  <c r="CE99" i="3"/>
  <c r="CQ99" i="3"/>
  <c r="CQ205" i="3" s="1"/>
  <c r="CG100" i="3"/>
  <c r="CG206" i="3" s="1"/>
  <c r="CS100" i="3"/>
  <c r="CS206" i="3" s="1"/>
  <c r="CI101" i="3"/>
  <c r="CI207" i="3" s="1"/>
  <c r="BX102" i="3"/>
  <c r="BX208" i="3" s="1"/>
  <c r="CK102" i="3"/>
  <c r="CK208" i="3" s="1"/>
  <c r="CA103" i="3"/>
  <c r="CM103" i="3"/>
  <c r="CM209" i="3" s="1"/>
  <c r="CC104" i="3"/>
  <c r="CO104" i="3"/>
  <c r="CO210" i="3" s="1"/>
  <c r="CE105" i="3"/>
  <c r="CQ105" i="3"/>
  <c r="CQ211" i="3" s="1"/>
  <c r="CG106" i="3"/>
  <c r="CG212" i="3" s="1"/>
  <c r="CS106" i="3"/>
  <c r="CS212" i="3" s="1"/>
  <c r="CI107" i="3"/>
  <c r="CI213" i="3" s="1"/>
  <c r="BX108" i="3"/>
  <c r="BX214" i="3" s="1"/>
  <c r="CJ108" i="3"/>
  <c r="CJ214" i="3" s="1"/>
  <c r="CK109" i="3"/>
  <c r="CK215" i="3" s="1"/>
  <c r="BZ110" i="3"/>
  <c r="BZ216" i="3" s="1"/>
  <c r="CL110" i="3"/>
  <c r="CL216" i="3" s="1"/>
  <c r="CA111" i="3"/>
  <c r="CM111" i="3"/>
  <c r="CM217" i="3" s="1"/>
  <c r="CC112" i="3"/>
  <c r="CO112" i="3"/>
  <c r="CO218" i="3" s="1"/>
  <c r="DH214" i="3"/>
  <c r="DL204" i="3"/>
  <c r="DR202" i="3"/>
  <c r="DF198" i="3"/>
  <c r="DH194" i="3"/>
  <c r="DL192" i="3"/>
  <c r="DX190" i="3"/>
  <c r="DH189" i="3"/>
  <c r="DL187" i="3"/>
  <c r="DR181" i="3"/>
  <c r="DO180" i="3"/>
  <c r="DY178" i="3"/>
  <c r="DS177" i="3"/>
  <c r="DW174" i="3"/>
  <c r="DT173" i="3"/>
  <c r="DN172" i="3"/>
  <c r="DZ170" i="3"/>
  <c r="DP169" i="3"/>
  <c r="DO168" i="3"/>
  <c r="DY166" i="3"/>
  <c r="DS165" i="3"/>
  <c r="DW162" i="3"/>
  <c r="DT161" i="3"/>
  <c r="DO160" i="3"/>
  <c r="EA156" i="3"/>
  <c r="DT155" i="3"/>
  <c r="DV154" i="3"/>
  <c r="DT153" i="3"/>
  <c r="DO152" i="3"/>
  <c r="DO151" i="3"/>
  <c r="DJ149" i="3"/>
  <c r="DL148" i="3"/>
  <c r="DL147" i="3"/>
  <c r="DO144" i="3"/>
  <c r="DJ143" i="3"/>
  <c r="DL142" i="3"/>
  <c r="DN141" i="3"/>
  <c r="DJ137" i="3"/>
  <c r="DL136" i="3"/>
  <c r="DL135" i="3"/>
  <c r="DJ131" i="3"/>
  <c r="DL130" i="3"/>
  <c r="DN129" i="3"/>
  <c r="DJ125" i="3"/>
  <c r="DL124" i="3"/>
  <c r="DL123" i="3"/>
  <c r="DS120" i="3"/>
  <c r="BY32" i="3"/>
  <c r="BY52" i="3"/>
  <c r="BY71" i="3"/>
  <c r="BY88" i="3"/>
  <c r="BY110" i="3"/>
  <c r="BW14" i="3"/>
  <c r="CN14" i="3"/>
  <c r="CN120" i="3" s="1"/>
  <c r="CI15" i="3"/>
  <c r="CI121" i="3" s="1"/>
  <c r="CE16" i="3"/>
  <c r="CE17" i="3"/>
  <c r="BZ18" i="3"/>
  <c r="BZ124" i="3" s="1"/>
  <c r="CS18" i="3"/>
  <c r="CS124" i="3" s="1"/>
  <c r="CQ19" i="3"/>
  <c r="CQ125" i="3" s="1"/>
  <c r="CN20" i="3"/>
  <c r="CN126" i="3" s="1"/>
  <c r="CI21" i="3"/>
  <c r="CI127" i="3" s="1"/>
  <c r="CG22" i="3"/>
  <c r="CG128" i="3" s="1"/>
  <c r="CA23" i="3"/>
  <c r="CR23" i="3"/>
  <c r="CR129" i="3" s="1"/>
  <c r="CN24" i="3"/>
  <c r="CN130" i="3" s="1"/>
  <c r="CF25" i="3"/>
  <c r="CF131" i="3" s="1"/>
  <c r="BX26" i="3"/>
  <c r="BX132" i="3" s="1"/>
  <c r="CQ26" i="3"/>
  <c r="CQ132" i="3" s="1"/>
  <c r="CI27" i="3"/>
  <c r="CI133" i="3" s="1"/>
  <c r="CA28" i="3"/>
  <c r="CS28" i="3"/>
  <c r="CS134" i="3" s="1"/>
  <c r="CL29" i="3"/>
  <c r="CL135" i="3" s="1"/>
  <c r="CE30" i="3"/>
  <c r="CA31" i="3"/>
  <c r="CP31" i="3"/>
  <c r="CP137" i="3" s="1"/>
  <c r="CI32" i="3"/>
  <c r="CI138" i="3" s="1"/>
  <c r="CE33" i="3"/>
  <c r="BW34" i="3"/>
  <c r="CM34" i="3"/>
  <c r="CM140" i="3" s="1"/>
  <c r="CI35" i="3"/>
  <c r="CI141" i="3" s="1"/>
  <c r="CA36" i="3"/>
  <c r="CK37" i="3"/>
  <c r="CK143" i="3" s="1"/>
  <c r="CB38" i="3"/>
  <c r="CB144" i="3" s="1"/>
  <c r="CP38" i="3"/>
  <c r="CP144" i="3" s="1"/>
  <c r="CG39" i="3"/>
  <c r="CG145" i="3" s="1"/>
  <c r="BX40" i="3"/>
  <c r="BX146" i="3" s="1"/>
  <c r="CM40" i="3"/>
  <c r="CM146" i="3" s="1"/>
  <c r="CD41" i="3"/>
  <c r="CD147" i="3" s="1"/>
  <c r="CQ41" i="3"/>
  <c r="CQ147" i="3" s="1"/>
  <c r="CH42" i="3"/>
  <c r="CH148" i="3" s="1"/>
  <c r="BX43" i="3"/>
  <c r="BX149" i="3" s="1"/>
  <c r="CL43" i="3"/>
  <c r="CL149" i="3" s="1"/>
  <c r="CC44" i="3"/>
  <c r="CP44" i="3"/>
  <c r="CP150" i="3" s="1"/>
  <c r="CG45" i="3"/>
  <c r="CG151" i="3" s="1"/>
  <c r="BW46" i="3"/>
  <c r="CL46" i="3"/>
  <c r="CL152" i="3" s="1"/>
  <c r="CC47" i="3"/>
  <c r="CP47" i="3"/>
  <c r="CP153" i="3" s="1"/>
  <c r="CF48" i="3"/>
  <c r="CF154" i="3" s="1"/>
  <c r="CS48" i="3"/>
  <c r="CS154" i="3" s="1"/>
  <c r="CI49" i="3"/>
  <c r="CI155" i="3" s="1"/>
  <c r="BZ50" i="3"/>
  <c r="BZ156" i="3" s="1"/>
  <c r="CM50" i="3"/>
  <c r="CM156" i="3" s="1"/>
  <c r="CD51" i="3"/>
  <c r="CD157" i="3" s="1"/>
  <c r="CQ51" i="3"/>
  <c r="CQ157" i="3" s="1"/>
  <c r="CG52" i="3"/>
  <c r="CG158" i="3" s="1"/>
  <c r="BX53" i="3"/>
  <c r="BX159" i="3" s="1"/>
  <c r="CL53" i="3"/>
  <c r="CL159" i="3" s="1"/>
  <c r="CC54" i="3"/>
  <c r="CP54" i="3"/>
  <c r="CP160" i="3" s="1"/>
  <c r="CG55" i="3"/>
  <c r="CG161" i="3" s="1"/>
  <c r="BW56" i="3"/>
  <c r="CJ56" i="3"/>
  <c r="CJ162" i="3" s="1"/>
  <c r="BZ57" i="3"/>
  <c r="BZ163" i="3" s="1"/>
  <c r="CL57" i="3"/>
  <c r="CL163" i="3" s="1"/>
  <c r="CB58" i="3"/>
  <c r="CB164" i="3" s="1"/>
  <c r="CN58" i="3"/>
  <c r="CN164" i="3" s="1"/>
  <c r="CD59" i="3"/>
  <c r="CD165" i="3" s="1"/>
  <c r="CP59" i="3"/>
  <c r="CP165" i="3" s="1"/>
  <c r="CE60" i="3"/>
  <c r="CQ60" i="3"/>
  <c r="CQ166" i="3" s="1"/>
  <c r="CF61" i="3"/>
  <c r="CF167" i="3" s="1"/>
  <c r="CR61" i="3"/>
  <c r="CR167" i="3" s="1"/>
  <c r="CG62" i="3"/>
  <c r="CG168" i="3" s="1"/>
  <c r="CS62" i="3"/>
  <c r="CS168" i="3" s="1"/>
  <c r="CH63" i="3"/>
  <c r="CH169" i="3" s="1"/>
  <c r="BW64" i="3"/>
  <c r="CJ64" i="3"/>
  <c r="CJ170" i="3" s="1"/>
  <c r="BZ65" i="3"/>
  <c r="BZ171" i="3" s="1"/>
  <c r="CL65" i="3"/>
  <c r="CL171" i="3" s="1"/>
  <c r="CB66" i="3"/>
  <c r="CB172" i="3" s="1"/>
  <c r="CN66" i="3"/>
  <c r="CN172" i="3" s="1"/>
  <c r="CD67" i="3"/>
  <c r="CD173" i="3" s="1"/>
  <c r="CP67" i="3"/>
  <c r="CP173" i="3" s="1"/>
  <c r="CE68" i="3"/>
  <c r="CQ68" i="3"/>
  <c r="CQ174" i="3" s="1"/>
  <c r="CF69" i="3"/>
  <c r="CF175" i="3" s="1"/>
  <c r="CR69" i="3"/>
  <c r="CR175" i="3" s="1"/>
  <c r="CH70" i="3"/>
  <c r="CH176" i="3" s="1"/>
  <c r="BW71" i="3"/>
  <c r="CJ71" i="3"/>
  <c r="CJ177" i="3" s="1"/>
  <c r="CK72" i="3"/>
  <c r="CK178" i="3" s="1"/>
  <c r="BZ73" i="3"/>
  <c r="BZ179" i="3" s="1"/>
  <c r="CL73" i="3"/>
  <c r="CL179" i="3" s="1"/>
  <c r="CA74" i="3"/>
  <c r="CM74" i="3"/>
  <c r="CM180" i="3" s="1"/>
  <c r="CC75" i="3"/>
  <c r="CO75" i="3"/>
  <c r="CO181" i="3" s="1"/>
  <c r="CE76" i="3"/>
  <c r="CQ76" i="3"/>
  <c r="CQ182" i="3" s="1"/>
  <c r="CG77" i="3"/>
  <c r="CG183" i="3" s="1"/>
  <c r="CS77" i="3"/>
  <c r="CS183" i="3" s="1"/>
  <c r="CI78" i="3"/>
  <c r="CI184" i="3" s="1"/>
  <c r="BX79" i="3"/>
  <c r="BX185" i="3" s="1"/>
  <c r="CK79" i="3"/>
  <c r="CK185" i="3" s="1"/>
  <c r="CA80" i="3"/>
  <c r="CM80" i="3"/>
  <c r="CM186" i="3" s="1"/>
  <c r="CC81" i="3"/>
  <c r="CO81" i="3"/>
  <c r="CO187" i="3" s="1"/>
  <c r="CE82" i="3"/>
  <c r="CQ82" i="3"/>
  <c r="CQ188" i="3" s="1"/>
  <c r="CG83" i="3"/>
  <c r="CG189" i="3" s="1"/>
  <c r="CS83" i="3"/>
  <c r="CS189" i="3" s="1"/>
  <c r="CH84" i="3"/>
  <c r="CH190" i="3" s="1"/>
  <c r="BW85" i="3"/>
  <c r="CI85" i="3"/>
  <c r="CI191" i="3" s="1"/>
  <c r="BX86" i="3"/>
  <c r="BX192" i="3" s="1"/>
  <c r="CJ86" i="3"/>
  <c r="CJ192" i="3" s="1"/>
  <c r="BZ87" i="3"/>
  <c r="BZ193" i="3" s="1"/>
  <c r="CL87" i="3"/>
  <c r="CL193" i="3" s="1"/>
  <c r="CB88" i="3"/>
  <c r="CB194" i="3" s="1"/>
  <c r="CN88" i="3"/>
  <c r="CN194" i="3" s="1"/>
  <c r="CD89" i="3"/>
  <c r="CD195" i="3" s="1"/>
  <c r="CP89" i="3"/>
  <c r="CP195" i="3" s="1"/>
  <c r="CF90" i="3"/>
  <c r="CF196" i="3" s="1"/>
  <c r="CR90" i="3"/>
  <c r="CR196" i="3" s="1"/>
  <c r="CG91" i="3"/>
  <c r="CG197" i="3" s="1"/>
  <c r="CS91" i="3"/>
  <c r="CS197" i="3" s="1"/>
  <c r="CH92" i="3"/>
  <c r="CH198" i="3" s="1"/>
  <c r="BW93" i="3"/>
  <c r="CI93" i="3"/>
  <c r="CI199" i="3" s="1"/>
  <c r="BX94" i="3"/>
  <c r="BX200" i="3" s="1"/>
  <c r="CK94" i="3"/>
  <c r="CK200" i="3" s="1"/>
  <c r="CA95" i="3"/>
  <c r="CM95" i="3"/>
  <c r="CM201" i="3" s="1"/>
  <c r="CB96" i="3"/>
  <c r="CB202" i="3" s="1"/>
  <c r="CN96" i="3"/>
  <c r="CN202" i="3" s="1"/>
  <c r="CC97" i="3"/>
  <c r="CO97" i="3"/>
  <c r="CO203" i="3" s="1"/>
  <c r="CD98" i="3"/>
  <c r="CD204" i="3" s="1"/>
  <c r="CP98" i="3"/>
  <c r="CP204" i="3" s="1"/>
  <c r="CF99" i="3"/>
  <c r="CF205" i="3" s="1"/>
  <c r="CR99" i="3"/>
  <c r="CR205" i="3" s="1"/>
  <c r="CH100" i="3"/>
  <c r="CH206" i="3" s="1"/>
  <c r="BW101" i="3"/>
  <c r="CJ101" i="3"/>
  <c r="CJ207" i="3" s="1"/>
  <c r="BZ102" i="3"/>
  <c r="BZ208" i="3" s="1"/>
  <c r="CL102" i="3"/>
  <c r="CL208" i="3" s="1"/>
  <c r="CB103" i="3"/>
  <c r="CB209" i="3" s="1"/>
  <c r="CN103" i="3"/>
  <c r="CN209" i="3" s="1"/>
  <c r="CD104" i="3"/>
  <c r="CD210" i="3" s="1"/>
  <c r="CP104" i="3"/>
  <c r="CP210" i="3" s="1"/>
  <c r="CF105" i="3"/>
  <c r="CF211" i="3" s="1"/>
  <c r="CR105" i="3"/>
  <c r="CR211" i="3" s="1"/>
  <c r="CH106" i="3"/>
  <c r="CH212" i="3" s="1"/>
  <c r="BW107" i="3"/>
  <c r="CJ107" i="3"/>
  <c r="CJ213" i="3" s="1"/>
  <c r="CK108" i="3"/>
  <c r="CK214" i="3" s="1"/>
  <c r="BZ109" i="3"/>
  <c r="BZ215" i="3" s="1"/>
  <c r="CL109" i="3"/>
  <c r="CL215" i="3" s="1"/>
  <c r="CA110" i="3"/>
  <c r="CM110" i="3"/>
  <c r="CM216" i="3" s="1"/>
  <c r="CB111" i="3"/>
  <c r="CB217" i="3" s="1"/>
  <c r="CN111" i="3"/>
  <c r="CN217" i="3" s="1"/>
  <c r="CD112" i="3"/>
  <c r="CD218" i="3" s="1"/>
  <c r="CP112" i="3"/>
  <c r="CP218" i="3" s="1"/>
  <c r="DP218" i="3"/>
  <c r="DJ216" i="3"/>
  <c r="EA208" i="3"/>
  <c r="DU206" i="3"/>
  <c r="DJ202" i="3"/>
  <c r="DL200" i="3"/>
  <c r="DR190" i="3"/>
  <c r="DZ188" i="3"/>
  <c r="DF186" i="3"/>
  <c r="DR184" i="3"/>
  <c r="EA182" i="3"/>
  <c r="DQ181" i="3"/>
  <c r="DN180" i="3"/>
  <c r="DX178" i="3"/>
  <c r="DR177" i="3"/>
  <c r="DJ176" i="3"/>
  <c r="DS173" i="3"/>
  <c r="DW170" i="3"/>
  <c r="DX166" i="3"/>
  <c r="DR165" i="3"/>
  <c r="DJ164" i="3"/>
  <c r="DV162" i="3"/>
  <c r="DS161" i="3"/>
  <c r="DN160" i="3"/>
  <c r="DX157" i="3"/>
  <c r="DQ154" i="3"/>
  <c r="DS153" i="3"/>
  <c r="DN151" i="3"/>
  <c r="DL150" i="3"/>
  <c r="DJ146" i="3"/>
  <c r="DN144" i="3"/>
  <c r="DJ140" i="3"/>
  <c r="DH134" i="3"/>
  <c r="DJ133" i="3"/>
  <c r="DJ132" i="3"/>
  <c r="DJ128" i="3"/>
  <c r="DJ127" i="3"/>
  <c r="DH122" i="3"/>
  <c r="DN121" i="3"/>
  <c r="DR120" i="3"/>
  <c r="BY14" i="3"/>
  <c r="BY33" i="3"/>
  <c r="BY53" i="3"/>
  <c r="BY72" i="3"/>
  <c r="BY89" i="3"/>
  <c r="BY111" i="3"/>
  <c r="CO14" i="3"/>
  <c r="CO120" i="3" s="1"/>
  <c r="CJ15" i="3"/>
  <c r="CJ121" i="3" s="1"/>
  <c r="CF16" i="3"/>
  <c r="CF122" i="3" s="1"/>
  <c r="CF17" i="3"/>
  <c r="CF123" i="3" s="1"/>
  <c r="CA18" i="3"/>
  <c r="BW19" i="3"/>
  <c r="BW20" i="3"/>
  <c r="CO20" i="3"/>
  <c r="CO126" i="3" s="1"/>
  <c r="CK21" i="3"/>
  <c r="CK127" i="3" s="1"/>
  <c r="CH22" i="3"/>
  <c r="CH128" i="3" s="1"/>
  <c r="CC23" i="3"/>
  <c r="CS23" i="3"/>
  <c r="CS129" i="3" s="1"/>
  <c r="CO24" i="3"/>
  <c r="CO130" i="3" s="1"/>
  <c r="CG25" i="3"/>
  <c r="CG131" i="3" s="1"/>
  <c r="BZ26" i="3"/>
  <c r="BZ132" i="3" s="1"/>
  <c r="CR26" i="3"/>
  <c r="CR132" i="3" s="1"/>
  <c r="CJ27" i="3"/>
  <c r="CJ133" i="3" s="1"/>
  <c r="CB28" i="3"/>
  <c r="CB134" i="3" s="1"/>
  <c r="BW29" i="3"/>
  <c r="CM29" i="3"/>
  <c r="CM135" i="3" s="1"/>
  <c r="CF30" i="3"/>
  <c r="CF136" i="3" s="1"/>
  <c r="CB31" i="3"/>
  <c r="CB137" i="3" s="1"/>
  <c r="CQ31" i="3"/>
  <c r="CQ137" i="3" s="1"/>
  <c r="CJ32" i="3"/>
  <c r="CJ138" i="3" s="1"/>
  <c r="CF33" i="3"/>
  <c r="CF139" i="3" s="1"/>
  <c r="BX34" i="3"/>
  <c r="BX140" i="3" s="1"/>
  <c r="CN34" i="3"/>
  <c r="CN140" i="3" s="1"/>
  <c r="CJ35" i="3"/>
  <c r="CJ141" i="3" s="1"/>
  <c r="CB36" i="3"/>
  <c r="CB142" i="3" s="1"/>
  <c r="CQ36" i="3"/>
  <c r="CQ142" i="3" s="1"/>
  <c r="CL37" i="3"/>
  <c r="CL143" i="3" s="1"/>
  <c r="CC38" i="3"/>
  <c r="CQ38" i="3"/>
  <c r="CQ144" i="3" s="1"/>
  <c r="CH39" i="3"/>
  <c r="CH145" i="3" s="1"/>
  <c r="BZ40" i="3"/>
  <c r="BZ146" i="3" s="1"/>
  <c r="CN40" i="3"/>
  <c r="CN146" i="3" s="1"/>
  <c r="CE41" i="3"/>
  <c r="CR41" i="3"/>
  <c r="CR147" i="3" s="1"/>
  <c r="CI42" i="3"/>
  <c r="CI148" i="3" s="1"/>
  <c r="BZ43" i="3"/>
  <c r="BZ149" i="3" s="1"/>
  <c r="CM43" i="3"/>
  <c r="CM149" i="3" s="1"/>
  <c r="CD44" i="3"/>
  <c r="CD150" i="3" s="1"/>
  <c r="CQ44" i="3"/>
  <c r="CQ150" i="3" s="1"/>
  <c r="CH45" i="3"/>
  <c r="CH151" i="3" s="1"/>
  <c r="BZ46" i="3"/>
  <c r="BZ152" i="3" s="1"/>
  <c r="CM46" i="3"/>
  <c r="CM152" i="3" s="1"/>
  <c r="CD47" i="3"/>
  <c r="CD153" i="3" s="1"/>
  <c r="CQ47" i="3"/>
  <c r="CQ153" i="3" s="1"/>
  <c r="CG48" i="3"/>
  <c r="CG154" i="3" s="1"/>
  <c r="BW49" i="3"/>
  <c r="CJ49" i="3"/>
  <c r="CJ155" i="3" s="1"/>
  <c r="CA50" i="3"/>
  <c r="CN50" i="3"/>
  <c r="CN156" i="3" s="1"/>
  <c r="CE51" i="3"/>
  <c r="CR51" i="3"/>
  <c r="CR157" i="3" s="1"/>
  <c r="CI52" i="3"/>
  <c r="CI158" i="3" s="1"/>
  <c r="BZ53" i="3"/>
  <c r="BZ159" i="3" s="1"/>
  <c r="CM53" i="3"/>
  <c r="CM159" i="3" s="1"/>
  <c r="CD54" i="3"/>
  <c r="CD160" i="3" s="1"/>
  <c r="CQ54" i="3"/>
  <c r="CQ160" i="3" s="1"/>
  <c r="CH55" i="3"/>
  <c r="CH161" i="3" s="1"/>
  <c r="BX56" i="3"/>
  <c r="BX162" i="3" s="1"/>
  <c r="CK56" i="3"/>
  <c r="CK162" i="3" s="1"/>
  <c r="CA57" i="3"/>
  <c r="CM57" i="3"/>
  <c r="CM163" i="3" s="1"/>
  <c r="CC58" i="3"/>
  <c r="CO58" i="3"/>
  <c r="CO164" i="3" s="1"/>
  <c r="CE59" i="3"/>
  <c r="CQ59" i="3"/>
  <c r="CQ165" i="3" s="1"/>
  <c r="CF60" i="3"/>
  <c r="CF166" i="3" s="1"/>
  <c r="CR60" i="3"/>
  <c r="CR166" i="3" s="1"/>
  <c r="CG61" i="3"/>
  <c r="CG167" i="3" s="1"/>
  <c r="CS61" i="3"/>
  <c r="CS167" i="3" s="1"/>
  <c r="CH62" i="3"/>
  <c r="CH168" i="3" s="1"/>
  <c r="BW63" i="3"/>
  <c r="CI63" i="3"/>
  <c r="CI169" i="3" s="1"/>
  <c r="BX64" i="3"/>
  <c r="BX170" i="3" s="1"/>
  <c r="CK64" i="3"/>
  <c r="CK170" i="3" s="1"/>
  <c r="CA65" i="3"/>
  <c r="CM65" i="3"/>
  <c r="CM171" i="3" s="1"/>
  <c r="CC66" i="3"/>
  <c r="CO66" i="3"/>
  <c r="CO172" i="3" s="1"/>
  <c r="CE67" i="3"/>
  <c r="CQ67" i="3"/>
  <c r="CQ173" i="3" s="1"/>
  <c r="CF68" i="3"/>
  <c r="CF174" i="3" s="1"/>
  <c r="CR68" i="3"/>
  <c r="CR174" i="3" s="1"/>
  <c r="CG69" i="3"/>
  <c r="CG175" i="3" s="1"/>
  <c r="CS69" i="3"/>
  <c r="CS175" i="3" s="1"/>
  <c r="CI70" i="3"/>
  <c r="CI176" i="3" s="1"/>
  <c r="BX71" i="3"/>
  <c r="BX177" i="3" s="1"/>
  <c r="CK71" i="3"/>
  <c r="CK177" i="3" s="1"/>
  <c r="BZ72" i="3"/>
  <c r="BZ178" i="3" s="1"/>
  <c r="CL72" i="3"/>
  <c r="CL178" i="3" s="1"/>
  <c r="CA73" i="3"/>
  <c r="DO217" i="3"/>
  <c r="DL214" i="3"/>
  <c r="DZ210" i="3"/>
  <c r="DZ207" i="3"/>
  <c r="DF202" i="3"/>
  <c r="DT196" i="3"/>
  <c r="DU191" i="3"/>
  <c r="DU189" i="3"/>
  <c r="DJ187" i="3"/>
  <c r="DN185" i="3"/>
  <c r="DT183" i="3"/>
  <c r="DN181" i="3"/>
  <c r="DW179" i="3"/>
  <c r="DY177" i="3"/>
  <c r="DF176" i="3"/>
  <c r="DP174" i="3"/>
  <c r="DR172" i="3"/>
  <c r="DU170" i="3"/>
  <c r="DX168" i="3"/>
  <c r="DS163" i="3"/>
  <c r="DZ161" i="3"/>
  <c r="EA159" i="3"/>
  <c r="DS158" i="3"/>
  <c r="DR155" i="3"/>
  <c r="EA152" i="3"/>
  <c r="DX149" i="3"/>
  <c r="DR148" i="3"/>
  <c r="EA145" i="3"/>
  <c r="DS144" i="3"/>
  <c r="DY141" i="3"/>
  <c r="DV140" i="3"/>
  <c r="DX137" i="3"/>
  <c r="DR136" i="3"/>
  <c r="EA133" i="3"/>
  <c r="DS132" i="3"/>
  <c r="DF131" i="3"/>
  <c r="DW129" i="3"/>
  <c r="DV128" i="3"/>
  <c r="DX125" i="3"/>
  <c r="DR124" i="3"/>
  <c r="EA121" i="3"/>
  <c r="BY17" i="3"/>
  <c r="BY44" i="3"/>
  <c r="BY69" i="3"/>
  <c r="BY97" i="3"/>
  <c r="BX29" i="3"/>
  <c r="BX135" i="3" s="1"/>
  <c r="CR14" i="3"/>
  <c r="CR120" i="3" s="1"/>
  <c r="BW17" i="3"/>
  <c r="CF18" i="3"/>
  <c r="CF124" i="3" s="1"/>
  <c r="CI19" i="3"/>
  <c r="CI125" i="3" s="1"/>
  <c r="CL20" i="3"/>
  <c r="CL126" i="3" s="1"/>
  <c r="CQ21" i="3"/>
  <c r="CQ127" i="3" s="1"/>
  <c r="CO22" i="3"/>
  <c r="CO128" i="3" s="1"/>
  <c r="CP23" i="3"/>
  <c r="CP129" i="3" s="1"/>
  <c r="CR24" i="3"/>
  <c r="CR130" i="3" s="1"/>
  <c r="CP25" i="3"/>
  <c r="CP131" i="3" s="1"/>
  <c r="CL26" i="3"/>
  <c r="CL132" i="3" s="1"/>
  <c r="CM27" i="3"/>
  <c r="CM133" i="3" s="1"/>
  <c r="CK28" i="3"/>
  <c r="CK134" i="3" s="1"/>
  <c r="CJ29" i="3"/>
  <c r="CJ135" i="3" s="1"/>
  <c r="CL30" i="3"/>
  <c r="CL136" i="3" s="1"/>
  <c r="CH31" i="3"/>
  <c r="CH137" i="3" s="1"/>
  <c r="CG32" i="3"/>
  <c r="CG138" i="3" s="1"/>
  <c r="CI33" i="3"/>
  <c r="CI139" i="3" s="1"/>
  <c r="CH34" i="3"/>
  <c r="CH140" i="3" s="1"/>
  <c r="CD35" i="3"/>
  <c r="CD141" i="3" s="1"/>
  <c r="CE36" i="3"/>
  <c r="CC37" i="3"/>
  <c r="BZ38" i="3"/>
  <c r="BZ144" i="3" s="1"/>
  <c r="BW39" i="3"/>
  <c r="CP39" i="3"/>
  <c r="CP145" i="3" s="1"/>
  <c r="CJ40" i="3"/>
  <c r="CJ146" i="3" s="1"/>
  <c r="CH41" i="3"/>
  <c r="CH147" i="3" s="1"/>
  <c r="CB42" i="3"/>
  <c r="CB148" i="3" s="1"/>
  <c r="CS42" i="3"/>
  <c r="CS148" i="3" s="1"/>
  <c r="CP43" i="3"/>
  <c r="CP149" i="3" s="1"/>
  <c r="CK44" i="3"/>
  <c r="CK150" i="3" s="1"/>
  <c r="CE45" i="3"/>
  <c r="CC46" i="3"/>
  <c r="CS46" i="3"/>
  <c r="CS152" i="3" s="1"/>
  <c r="CN47" i="3"/>
  <c r="CN153" i="3" s="1"/>
  <c r="CJ48" i="3"/>
  <c r="CJ154" i="3" s="1"/>
  <c r="CD49" i="3"/>
  <c r="CD155" i="3" s="1"/>
  <c r="BW50" i="3"/>
  <c r="CR50" i="3"/>
  <c r="CR156" i="3" s="1"/>
  <c r="CL51" i="3"/>
  <c r="CL157" i="3" s="1"/>
  <c r="CE52" i="3"/>
  <c r="CC53" i="3"/>
  <c r="CS53" i="3"/>
  <c r="CS159" i="3" s="1"/>
  <c r="CN54" i="3"/>
  <c r="CN160" i="3" s="1"/>
  <c r="CK55" i="3"/>
  <c r="CK161" i="3" s="1"/>
  <c r="CE56" i="3"/>
  <c r="BW57" i="3"/>
  <c r="CP57" i="3"/>
  <c r="CP163" i="3" s="1"/>
  <c r="CI58" i="3"/>
  <c r="CI164" i="3" s="1"/>
  <c r="CB59" i="3"/>
  <c r="CB165" i="3" s="1"/>
  <c r="BW60" i="3"/>
  <c r="CL60" i="3"/>
  <c r="CL166" i="3" s="1"/>
  <c r="CD61" i="3"/>
  <c r="CD167" i="3" s="1"/>
  <c r="CN62" i="3"/>
  <c r="CN168" i="3" s="1"/>
  <c r="CF63" i="3"/>
  <c r="CF169" i="3" s="1"/>
  <c r="CB64" i="3"/>
  <c r="CB170" i="3" s="1"/>
  <c r="CQ64" i="3"/>
  <c r="CQ170" i="3" s="1"/>
  <c r="CJ65" i="3"/>
  <c r="CJ171" i="3" s="1"/>
  <c r="CF66" i="3"/>
  <c r="CF172" i="3" s="1"/>
  <c r="BX67" i="3"/>
  <c r="BX173" i="3" s="1"/>
  <c r="CN67" i="3"/>
  <c r="CN173" i="3" s="1"/>
  <c r="CI68" i="3"/>
  <c r="CI174" i="3" s="1"/>
  <c r="CA69" i="3"/>
  <c r="CP69" i="3"/>
  <c r="CP175" i="3" s="1"/>
  <c r="CL70" i="3"/>
  <c r="CL176" i="3" s="1"/>
  <c r="CE71" i="3"/>
  <c r="BW72" i="3"/>
  <c r="CO72" i="3"/>
  <c r="CO178" i="3" s="1"/>
  <c r="CG73" i="3"/>
  <c r="CG179" i="3" s="1"/>
  <c r="BX74" i="3"/>
  <c r="BX180" i="3" s="1"/>
  <c r="CN74" i="3"/>
  <c r="CN180" i="3" s="1"/>
  <c r="CF75" i="3"/>
  <c r="CF181" i="3" s="1"/>
  <c r="BW76" i="3"/>
  <c r="CL76" i="3"/>
  <c r="CL182" i="3" s="1"/>
  <c r="CD77" i="3"/>
  <c r="CD183" i="3" s="1"/>
  <c r="BW78" i="3"/>
  <c r="CL78" i="3"/>
  <c r="CL184" i="3" s="1"/>
  <c r="CD79" i="3"/>
  <c r="CD185" i="3" s="1"/>
  <c r="CR79" i="3"/>
  <c r="CR185" i="3" s="1"/>
  <c r="CJ80" i="3"/>
  <c r="CJ186" i="3" s="1"/>
  <c r="CD81" i="3"/>
  <c r="CD187" i="3" s="1"/>
  <c r="CR81" i="3"/>
  <c r="CR187" i="3" s="1"/>
  <c r="CJ82" i="3"/>
  <c r="CJ188" i="3" s="1"/>
  <c r="CB83" i="3"/>
  <c r="CB189" i="3" s="1"/>
  <c r="CP83" i="3"/>
  <c r="CP189" i="3" s="1"/>
  <c r="CI84" i="3"/>
  <c r="CI190" i="3" s="1"/>
  <c r="BZ85" i="3"/>
  <c r="BZ191" i="3" s="1"/>
  <c r="CN85" i="3"/>
  <c r="CN191" i="3" s="1"/>
  <c r="CE86" i="3"/>
  <c r="CS86" i="3"/>
  <c r="CS192" i="3" s="1"/>
  <c r="CM87" i="3"/>
  <c r="CM193" i="3" s="1"/>
  <c r="CE88" i="3"/>
  <c r="CS88" i="3"/>
  <c r="CS194" i="3" s="1"/>
  <c r="CK89" i="3"/>
  <c r="CK195" i="3" s="1"/>
  <c r="CC90" i="3"/>
  <c r="CS90" i="3"/>
  <c r="CS196" i="3" s="1"/>
  <c r="CJ91" i="3"/>
  <c r="CJ197" i="3" s="1"/>
  <c r="CA92" i="3"/>
  <c r="CO92" i="3"/>
  <c r="CO198" i="3" s="1"/>
  <c r="CF93" i="3"/>
  <c r="CF199" i="3" s="1"/>
  <c r="BZ94" i="3"/>
  <c r="BZ200" i="3" s="1"/>
  <c r="CN94" i="3"/>
  <c r="CN200" i="3" s="1"/>
  <c r="CF95" i="3"/>
  <c r="CF201" i="3" s="1"/>
  <c r="BW96" i="3"/>
  <c r="CK96" i="3"/>
  <c r="CK202" i="3" s="1"/>
  <c r="CD97" i="3"/>
  <c r="CD203" i="3" s="1"/>
  <c r="CR97" i="3"/>
  <c r="CR203" i="3" s="1"/>
  <c r="CI98" i="3"/>
  <c r="CI204" i="3" s="1"/>
  <c r="CA99" i="3"/>
  <c r="CO99" i="3"/>
  <c r="CO205" i="3" s="1"/>
  <c r="CI100" i="3"/>
  <c r="CI206" i="3" s="1"/>
  <c r="CA101" i="3"/>
  <c r="CO101" i="3"/>
  <c r="CO207" i="3" s="1"/>
  <c r="CG102" i="3"/>
  <c r="CG208" i="3" s="1"/>
  <c r="BX103" i="3"/>
  <c r="BX209" i="3" s="1"/>
  <c r="CO103" i="3"/>
  <c r="CO209" i="3" s="1"/>
  <c r="CG104" i="3"/>
  <c r="CG210" i="3" s="1"/>
  <c r="BX105" i="3"/>
  <c r="BX211" i="3" s="1"/>
  <c r="CM105" i="3"/>
  <c r="CM211" i="3" s="1"/>
  <c r="CE106" i="3"/>
  <c r="BX107" i="3"/>
  <c r="BX213" i="3" s="1"/>
  <c r="CM107" i="3"/>
  <c r="CM213" i="3" s="1"/>
  <c r="CD108" i="3"/>
  <c r="CD214" i="3" s="1"/>
  <c r="CR108" i="3"/>
  <c r="CR214" i="3" s="1"/>
  <c r="CI109" i="3"/>
  <c r="CI215" i="3" s="1"/>
  <c r="CB110" i="3"/>
  <c r="CB216" i="3" s="1"/>
  <c r="CP110" i="3"/>
  <c r="CP216" i="3" s="1"/>
  <c r="CG111" i="3"/>
  <c r="CG217" i="3" s="1"/>
  <c r="BX112" i="3"/>
  <c r="BX218" i="3" s="1"/>
  <c r="CM112" i="3"/>
  <c r="CM218" i="3" s="1"/>
  <c r="DZ195" i="3"/>
  <c r="DV188" i="3"/>
  <c r="DZ173" i="3"/>
  <c r="DU168" i="3"/>
  <c r="DL161" i="3"/>
  <c r="DN155" i="3"/>
  <c r="DZ142" i="3"/>
  <c r="DX138" i="3"/>
  <c r="DF132" i="3"/>
  <c r="DX126" i="3"/>
  <c r="DS121" i="3"/>
  <c r="BY25" i="3"/>
  <c r="BY100" i="3"/>
  <c r="CA15" i="3"/>
  <c r="CL18" i="3"/>
  <c r="CL124" i="3" s="1"/>
  <c r="BW22" i="3"/>
  <c r="BX25" i="3"/>
  <c r="BX131" i="3" s="1"/>
  <c r="BX27" i="3"/>
  <c r="BX133" i="3" s="1"/>
  <c r="CP29" i="3"/>
  <c r="CP135" i="3" s="1"/>
  <c r="CP32" i="3"/>
  <c r="CP138" i="3" s="1"/>
  <c r="CM35" i="3"/>
  <c r="CM141" i="3" s="1"/>
  <c r="CS39" i="3"/>
  <c r="CS145" i="3" s="1"/>
  <c r="CF42" i="3"/>
  <c r="CF148" i="3" s="1"/>
  <c r="CF46" i="3"/>
  <c r="CF152" i="3" s="1"/>
  <c r="CG49" i="3"/>
  <c r="CG155" i="3" s="1"/>
  <c r="CL52" i="3"/>
  <c r="CL158" i="3" s="1"/>
  <c r="CO55" i="3"/>
  <c r="CO161" i="3" s="1"/>
  <c r="CS57" i="3"/>
  <c r="CS163" i="3" s="1"/>
  <c r="CO60" i="3"/>
  <c r="CO166" i="3" s="1"/>
  <c r="CL63" i="3"/>
  <c r="CL169" i="3" s="1"/>
  <c r="CL68" i="3"/>
  <c r="CL174" i="3" s="1"/>
  <c r="CH71" i="3"/>
  <c r="CH177" i="3" s="1"/>
  <c r="CJ73" i="3"/>
  <c r="CJ179" i="3" s="1"/>
  <c r="DN217" i="3"/>
  <c r="DY210" i="3"/>
  <c r="DY207" i="3"/>
  <c r="DH205" i="3"/>
  <c r="DH199" i="3"/>
  <c r="DQ196" i="3"/>
  <c r="DN193" i="3"/>
  <c r="DT191" i="3"/>
  <c r="DQ189" i="3"/>
  <c r="DS183" i="3"/>
  <c r="DV179" i="3"/>
  <c r="DX177" i="3"/>
  <c r="DO174" i="3"/>
  <c r="DQ172" i="3"/>
  <c r="DS170" i="3"/>
  <c r="DW168" i="3"/>
  <c r="DL167" i="3"/>
  <c r="DN165" i="3"/>
  <c r="DR163" i="3"/>
  <c r="DZ159" i="3"/>
  <c r="DP158" i="3"/>
  <c r="DH157" i="3"/>
  <c r="DP155" i="3"/>
  <c r="DH154" i="3"/>
  <c r="DW152" i="3"/>
  <c r="DW149" i="3"/>
  <c r="DO148" i="3"/>
  <c r="DF147" i="3"/>
  <c r="DX145" i="3"/>
  <c r="DR144" i="3"/>
  <c r="DT141" i="3"/>
  <c r="DS140" i="3"/>
  <c r="DF139" i="3"/>
  <c r="DW137" i="3"/>
  <c r="DO136" i="3"/>
  <c r="DF135" i="3"/>
  <c r="DX133" i="3"/>
  <c r="DR132" i="3"/>
  <c r="DQ128" i="3"/>
  <c r="DF127" i="3"/>
  <c r="DW125" i="3"/>
  <c r="DO124" i="3"/>
  <c r="DY122" i="3"/>
  <c r="DZ121" i="3"/>
  <c r="DX120" i="3"/>
  <c r="BY23" i="3"/>
  <c r="BY45" i="3"/>
  <c r="BY73" i="3"/>
  <c r="BY98" i="3"/>
  <c r="CS14" i="3"/>
  <c r="CS120" i="3" s="1"/>
  <c r="CG17" i="3"/>
  <c r="CG123" i="3" s="1"/>
  <c r="CG18" i="3"/>
  <c r="CG124" i="3" s="1"/>
  <c r="CJ19" i="3"/>
  <c r="CJ125" i="3" s="1"/>
  <c r="CP20" i="3"/>
  <c r="CP126" i="3" s="1"/>
  <c r="CR21" i="3"/>
  <c r="CR127" i="3" s="1"/>
  <c r="CP22" i="3"/>
  <c r="CP128" i="3" s="1"/>
  <c r="BW24" i="3"/>
  <c r="CS24" i="3"/>
  <c r="CS130" i="3" s="1"/>
  <c r="CQ25" i="3"/>
  <c r="CQ131" i="3" s="1"/>
  <c r="CS26" i="3"/>
  <c r="CS132" i="3" s="1"/>
  <c r="CN27" i="3"/>
  <c r="CN133" i="3" s="1"/>
  <c r="CL28" i="3"/>
  <c r="CL134" i="3" s="1"/>
  <c r="CN29" i="3"/>
  <c r="CN135" i="3" s="1"/>
  <c r="CM30" i="3"/>
  <c r="CM136" i="3" s="1"/>
  <c r="CI31" i="3"/>
  <c r="CI137" i="3" s="1"/>
  <c r="CK32" i="3"/>
  <c r="CK138" i="3" s="1"/>
  <c r="CJ33" i="3"/>
  <c r="CJ139" i="3" s="1"/>
  <c r="CI34" i="3"/>
  <c r="CI140" i="3" s="1"/>
  <c r="CK35" i="3"/>
  <c r="CK141" i="3" s="1"/>
  <c r="CF36" i="3"/>
  <c r="CF142" i="3" s="1"/>
  <c r="CD37" i="3"/>
  <c r="CD143" i="3" s="1"/>
  <c r="CD38" i="3"/>
  <c r="CD144" i="3" s="1"/>
  <c r="CQ39" i="3"/>
  <c r="CQ145" i="3" s="1"/>
  <c r="CO40" i="3"/>
  <c r="CO146" i="3" s="1"/>
  <c r="CI41" i="3"/>
  <c r="CI147" i="3" s="1"/>
  <c r="CD42" i="3"/>
  <c r="CD148" i="3" s="1"/>
  <c r="CA43" i="3"/>
  <c r="CR43" i="3"/>
  <c r="CR149" i="3" s="1"/>
  <c r="CL44" i="3"/>
  <c r="CL150" i="3" s="1"/>
  <c r="CJ45" i="3"/>
  <c r="CJ151" i="3" s="1"/>
  <c r="CD46" i="3"/>
  <c r="CD152" i="3" s="1"/>
  <c r="BW47" i="3"/>
  <c r="CR47" i="3"/>
  <c r="CR153" i="3" s="1"/>
  <c r="CK48" i="3"/>
  <c r="CK154" i="3" s="1"/>
  <c r="CE49" i="3"/>
  <c r="CB50" i="3"/>
  <c r="CB156" i="3" s="1"/>
  <c r="CS50" i="3"/>
  <c r="CS156" i="3" s="1"/>
  <c r="CM51" i="3"/>
  <c r="CM157" i="3" s="1"/>
  <c r="CJ52" i="3"/>
  <c r="CJ158" i="3" s="1"/>
  <c r="CD53" i="3"/>
  <c r="CD159" i="3" s="1"/>
  <c r="BW54" i="3"/>
  <c r="CR54" i="3"/>
  <c r="CR160" i="3" s="1"/>
  <c r="CL55" i="3"/>
  <c r="CL161" i="3" s="1"/>
  <c r="CF56" i="3"/>
  <c r="CF162" i="3" s="1"/>
  <c r="CB57" i="3"/>
  <c r="CB163" i="3" s="1"/>
  <c r="CQ57" i="3"/>
  <c r="CQ163" i="3" s="1"/>
  <c r="CJ58" i="3"/>
  <c r="CJ164" i="3" s="1"/>
  <c r="CF59" i="3"/>
  <c r="CF165" i="3" s="1"/>
  <c r="BX60" i="3"/>
  <c r="BX166" i="3" s="1"/>
  <c r="CM60" i="3"/>
  <c r="CM166" i="3" s="1"/>
  <c r="CH61" i="3"/>
  <c r="CH167" i="3" s="1"/>
  <c r="BZ62" i="3"/>
  <c r="BZ168" i="3" s="1"/>
  <c r="CO62" i="3"/>
  <c r="CO168" i="3" s="1"/>
  <c r="CJ63" i="3"/>
  <c r="CJ169" i="3" s="1"/>
  <c r="CC64" i="3"/>
  <c r="CR64" i="3"/>
  <c r="CR170" i="3" s="1"/>
  <c r="CN65" i="3"/>
  <c r="CN171" i="3" s="1"/>
  <c r="CG66" i="3"/>
  <c r="CG172" i="3" s="1"/>
  <c r="BZ67" i="3"/>
  <c r="BZ173" i="3" s="1"/>
  <c r="CR67" i="3"/>
  <c r="CR173" i="3" s="1"/>
  <c r="CJ68" i="3"/>
  <c r="CJ174" i="3" s="1"/>
  <c r="CB69" i="3"/>
  <c r="CB175" i="3" s="1"/>
  <c r="BW70" i="3"/>
  <c r="CM70" i="3"/>
  <c r="CM176" i="3" s="1"/>
  <c r="CF71" i="3"/>
  <c r="CF177" i="3" s="1"/>
  <c r="CA72" i="3"/>
  <c r="CP72" i="3"/>
  <c r="CP178" i="3" s="1"/>
  <c r="CH73" i="3"/>
  <c r="CH179" i="3" s="1"/>
  <c r="CO74" i="3"/>
  <c r="CO180" i="3" s="1"/>
  <c r="CG75" i="3"/>
  <c r="CG181" i="3" s="1"/>
  <c r="BX76" i="3"/>
  <c r="BX182" i="3" s="1"/>
  <c r="CM76" i="3"/>
  <c r="CM182" i="3" s="1"/>
  <c r="CE77" i="3"/>
  <c r="BX78" i="3"/>
  <c r="BX184" i="3" s="1"/>
  <c r="CM78" i="3"/>
  <c r="CM184" i="3" s="1"/>
  <c r="CE79" i="3"/>
  <c r="CS79" i="3"/>
  <c r="CS185" i="3" s="1"/>
  <c r="CK80" i="3"/>
  <c r="CK186" i="3" s="1"/>
  <c r="CE81" i="3"/>
  <c r="CS81" i="3"/>
  <c r="CS187" i="3" s="1"/>
  <c r="CK82" i="3"/>
  <c r="CK188" i="3" s="1"/>
  <c r="CC83" i="3"/>
  <c r="CQ83" i="3"/>
  <c r="CQ189" i="3" s="1"/>
  <c r="CJ84" i="3"/>
  <c r="CJ190" i="3" s="1"/>
  <c r="CA85" i="3"/>
  <c r="CO85" i="3"/>
  <c r="CO191" i="3" s="1"/>
  <c r="CF86" i="3"/>
  <c r="CF192" i="3" s="1"/>
  <c r="BW87" i="3"/>
  <c r="CN87" i="3"/>
  <c r="CN193" i="3" s="1"/>
  <c r="CF88" i="3"/>
  <c r="CF194" i="3" s="1"/>
  <c r="BW89" i="3"/>
  <c r="CL89" i="3"/>
  <c r="CL195" i="3" s="1"/>
  <c r="CD90" i="3"/>
  <c r="CD196" i="3" s="1"/>
  <c r="BW91" i="3"/>
  <c r="CK91" i="3"/>
  <c r="CK197" i="3" s="1"/>
  <c r="CB92" i="3"/>
  <c r="CB198" i="3" s="1"/>
  <c r="CP92" i="3"/>
  <c r="CP198" i="3" s="1"/>
  <c r="CG93" i="3"/>
  <c r="CG199" i="3" s="1"/>
  <c r="CA94" i="3"/>
  <c r="CO94" i="3"/>
  <c r="CO200" i="3" s="1"/>
  <c r="CG95" i="3"/>
  <c r="CG201" i="3" s="1"/>
  <c r="BX96" i="3"/>
  <c r="BX202" i="3" s="1"/>
  <c r="CL96" i="3"/>
  <c r="CL202" i="3" s="1"/>
  <c r="CE97" i="3"/>
  <c r="CS97" i="3"/>
  <c r="CS203" i="3" s="1"/>
  <c r="CJ98" i="3"/>
  <c r="CJ204" i="3" s="1"/>
  <c r="CB99" i="3"/>
  <c r="CB205" i="3" s="1"/>
  <c r="CP99" i="3"/>
  <c r="CP205" i="3" s="1"/>
  <c r="CJ100" i="3"/>
  <c r="CJ206" i="3" s="1"/>
  <c r="CB101" i="3"/>
  <c r="CB207" i="3" s="1"/>
  <c r="CP101" i="3"/>
  <c r="CP207" i="3" s="1"/>
  <c r="CH102" i="3"/>
  <c r="CH208" i="3" s="1"/>
  <c r="BZ103" i="3"/>
  <c r="BZ209" i="3" s="1"/>
  <c r="CP103" i="3"/>
  <c r="CP209" i="3" s="1"/>
  <c r="CH104" i="3"/>
  <c r="CH210" i="3" s="1"/>
  <c r="BZ105" i="3"/>
  <c r="BZ211" i="3" s="1"/>
  <c r="CN105" i="3"/>
  <c r="CN211" i="3" s="1"/>
  <c r="CF106" i="3"/>
  <c r="CF212" i="3" s="1"/>
  <c r="BZ107" i="3"/>
  <c r="BZ213" i="3" s="1"/>
  <c r="CN107" i="3"/>
  <c r="CN213" i="3" s="1"/>
  <c r="CE108" i="3"/>
  <c r="CS108" i="3"/>
  <c r="CS214" i="3" s="1"/>
  <c r="CJ109" i="3"/>
  <c r="CJ215" i="3" s="1"/>
  <c r="CC110" i="3"/>
  <c r="CQ110" i="3"/>
  <c r="CQ216" i="3" s="1"/>
  <c r="CH111" i="3"/>
  <c r="CH217" i="3" s="1"/>
  <c r="BZ112" i="3"/>
  <c r="BZ218" i="3" s="1"/>
  <c r="CN112" i="3"/>
  <c r="CN218" i="3" s="1"/>
  <c r="DZ198" i="3"/>
  <c r="DP177" i="3"/>
  <c r="DY171" i="3"/>
  <c r="DT166" i="3"/>
  <c r="DP163" i="3"/>
  <c r="DQ156" i="3"/>
  <c r="DY150" i="3"/>
  <c r="DQ133" i="3"/>
  <c r="DU125" i="3"/>
  <c r="DN120" i="3"/>
  <c r="BY75" i="3"/>
  <c r="CA14" i="3"/>
  <c r="CI17" i="3"/>
  <c r="CI123" i="3" s="1"/>
  <c r="CR20" i="3"/>
  <c r="CR126" i="3" s="1"/>
  <c r="CC24" i="3"/>
  <c r="CS27" i="3"/>
  <c r="CS133" i="3" s="1"/>
  <c r="CN31" i="3"/>
  <c r="CN137" i="3" s="1"/>
  <c r="CK34" i="3"/>
  <c r="CK140" i="3" s="1"/>
  <c r="CF38" i="3"/>
  <c r="CF144" i="3" s="1"/>
  <c r="CQ40" i="3"/>
  <c r="CQ146" i="3" s="1"/>
  <c r="CK41" i="3"/>
  <c r="CK147" i="3" s="1"/>
  <c r="CN44" i="3"/>
  <c r="CN150" i="3" s="1"/>
  <c r="BZ47" i="3"/>
  <c r="BZ153" i="3" s="1"/>
  <c r="CM48" i="3"/>
  <c r="CM154" i="3" s="1"/>
  <c r="CD50" i="3"/>
  <c r="CD156" i="3" s="1"/>
  <c r="CO51" i="3"/>
  <c r="CO157" i="3" s="1"/>
  <c r="CF53" i="3"/>
  <c r="CF159" i="3" s="1"/>
  <c r="BW55" i="3"/>
  <c r="CD57" i="3"/>
  <c r="CD163" i="3" s="1"/>
  <c r="CL58" i="3"/>
  <c r="CL164" i="3" s="1"/>
  <c r="BZ60" i="3"/>
  <c r="BZ166" i="3" s="1"/>
  <c r="CJ61" i="3"/>
  <c r="CJ167" i="3" s="1"/>
  <c r="CQ62" i="3"/>
  <c r="CQ168" i="3" s="1"/>
  <c r="CE64" i="3"/>
  <c r="BW65" i="3"/>
  <c r="CI66" i="3"/>
  <c r="CI172" i="3" s="1"/>
  <c r="CB67" i="3"/>
  <c r="CB173" i="3" s="1"/>
  <c r="BW68" i="3"/>
  <c r="BZ70" i="3"/>
  <c r="BZ176" i="3" s="1"/>
  <c r="CO70" i="3"/>
  <c r="CO176" i="3" s="1"/>
  <c r="CR72" i="3"/>
  <c r="CR178" i="3" s="1"/>
  <c r="CC74" i="3"/>
  <c r="DX210" i="3"/>
  <c r="DX207" i="3"/>
  <c r="DW201" i="3"/>
  <c r="EA198" i="3"/>
  <c r="DJ196" i="3"/>
  <c r="DS191" i="3"/>
  <c r="DO189" i="3"/>
  <c r="DH187" i="3"/>
  <c r="DR183" i="3"/>
  <c r="DL181" i="3"/>
  <c r="DU179" i="3"/>
  <c r="DW177" i="3"/>
  <c r="DZ175" i="3"/>
  <c r="DP172" i="3"/>
  <c r="DR170" i="3"/>
  <c r="DV168" i="3"/>
  <c r="DQ163" i="3"/>
  <c r="DV161" i="3"/>
  <c r="DY159" i="3"/>
  <c r="DO158" i="3"/>
  <c r="DF157" i="3"/>
  <c r="DO155" i="3"/>
  <c r="DV152" i="3"/>
  <c r="DF151" i="3"/>
  <c r="DV149" i="3"/>
  <c r="DN148" i="3"/>
  <c r="DQ144" i="3"/>
  <c r="EA142" i="3"/>
  <c r="DS141" i="3"/>
  <c r="DR140" i="3"/>
  <c r="DV137" i="3"/>
  <c r="DN136" i="3"/>
  <c r="DQ132" i="3"/>
  <c r="EA130" i="3"/>
  <c r="DS129" i="3"/>
  <c r="DP128" i="3"/>
  <c r="DV125" i="3"/>
  <c r="DN124" i="3"/>
  <c r="DX122" i="3"/>
  <c r="DY121" i="3"/>
  <c r="DU120" i="3"/>
  <c r="BY24" i="3"/>
  <c r="BY46" i="3"/>
  <c r="BY74" i="3"/>
  <c r="BY99" i="3"/>
  <c r="BX16" i="3"/>
  <c r="BX122" i="3" s="1"/>
  <c r="BZ14" i="3"/>
  <c r="BZ120" i="3" s="1"/>
  <c r="CB16" i="3"/>
  <c r="CB122" i="3" s="1"/>
  <c r="CH17" i="3"/>
  <c r="CH123" i="3" s="1"/>
  <c r="CK18" i="3"/>
  <c r="CK124" i="3" s="1"/>
  <c r="CK19" i="3"/>
  <c r="CK125" i="3" s="1"/>
  <c r="CQ20" i="3"/>
  <c r="CQ126" i="3" s="1"/>
  <c r="CS21" i="3"/>
  <c r="CS127" i="3" s="1"/>
  <c r="BW23" i="3"/>
  <c r="CB24" i="3"/>
  <c r="CB130" i="3" s="1"/>
  <c r="BW25" i="3"/>
  <c r="CR25" i="3"/>
  <c r="CR131" i="3" s="1"/>
  <c r="BW27" i="3"/>
  <c r="CR27" i="3"/>
  <c r="CR133" i="3" s="1"/>
  <c r="CM28" i="3"/>
  <c r="CM134" i="3" s="1"/>
  <c r="CO29" i="3"/>
  <c r="CO135" i="3" s="1"/>
  <c r="CN30" i="3"/>
  <c r="CN136" i="3" s="1"/>
  <c r="CM31" i="3"/>
  <c r="CM137" i="3" s="1"/>
  <c r="CO32" i="3"/>
  <c r="CO138" i="3" s="1"/>
  <c r="CK33" i="3"/>
  <c r="CK139" i="3" s="1"/>
  <c r="CJ34" i="3"/>
  <c r="CJ140" i="3" s="1"/>
  <c r="CL35" i="3"/>
  <c r="CL141" i="3" s="1"/>
  <c r="CJ36" i="3"/>
  <c r="CJ142" i="3" s="1"/>
  <c r="CE37" i="3"/>
  <c r="CE38" i="3"/>
  <c r="CA39" i="3"/>
  <c r="CR39" i="3"/>
  <c r="CR145" i="3" s="1"/>
  <c r="CP40" i="3"/>
  <c r="CP146" i="3" s="1"/>
  <c r="CJ41" i="3"/>
  <c r="CJ147" i="3" s="1"/>
  <c r="CE42" i="3"/>
  <c r="CB43" i="3"/>
  <c r="CB149" i="3" s="1"/>
  <c r="CS43" i="3"/>
  <c r="CS149" i="3" s="1"/>
  <c r="CM44" i="3"/>
  <c r="CM150" i="3" s="1"/>
  <c r="CK45" i="3"/>
  <c r="CK151" i="3" s="1"/>
  <c r="CE46" i="3"/>
  <c r="BX47" i="3"/>
  <c r="BX153" i="3" s="1"/>
  <c r="CS47" i="3"/>
  <c r="CS153" i="3" s="1"/>
  <c r="CL48" i="3"/>
  <c r="CL154" i="3" s="1"/>
  <c r="CF49" i="3"/>
  <c r="CF155" i="3" s="1"/>
  <c r="CC50" i="3"/>
  <c r="BW51" i="3"/>
  <c r="CN51" i="3"/>
  <c r="CN157" i="3" s="1"/>
  <c r="CK52" i="3"/>
  <c r="CK158" i="3" s="1"/>
  <c r="CE53" i="3"/>
  <c r="BX54" i="3"/>
  <c r="BX160" i="3" s="1"/>
  <c r="CS54" i="3"/>
  <c r="CS160" i="3" s="1"/>
  <c r="CM55" i="3"/>
  <c r="CM161" i="3" s="1"/>
  <c r="CG56" i="3"/>
  <c r="CG162" i="3" s="1"/>
  <c r="CC57" i="3"/>
  <c r="CR57" i="3"/>
  <c r="CR163" i="3" s="1"/>
  <c r="CK58" i="3"/>
  <c r="CK164" i="3" s="1"/>
  <c r="CG59" i="3"/>
  <c r="CG165" i="3" s="1"/>
  <c r="CN60" i="3"/>
  <c r="CN166" i="3" s="1"/>
  <c r="CI61" i="3"/>
  <c r="CI167" i="3" s="1"/>
  <c r="CA62" i="3"/>
  <c r="CP62" i="3"/>
  <c r="CP168" i="3" s="1"/>
  <c r="CK63" i="3"/>
  <c r="CK169" i="3" s="1"/>
  <c r="CD64" i="3"/>
  <c r="CD170" i="3" s="1"/>
  <c r="CS64" i="3"/>
  <c r="CS170" i="3" s="1"/>
  <c r="CO65" i="3"/>
  <c r="CO171" i="3" s="1"/>
  <c r="CH66" i="3"/>
  <c r="CH172" i="3" s="1"/>
  <c r="CA67" i="3"/>
  <c r="CS67" i="3"/>
  <c r="CS173" i="3" s="1"/>
  <c r="CK68" i="3"/>
  <c r="CK174" i="3" s="1"/>
  <c r="CC69" i="3"/>
  <c r="BX70" i="3"/>
  <c r="BX176" i="3" s="1"/>
  <c r="CN70" i="3"/>
  <c r="CN176" i="3" s="1"/>
  <c r="CG71" i="3"/>
  <c r="CG177" i="3" s="1"/>
  <c r="CB72" i="3"/>
  <c r="CB178" i="3" s="1"/>
  <c r="CQ72" i="3"/>
  <c r="CQ178" i="3" s="1"/>
  <c r="CI73" i="3"/>
  <c r="CI179" i="3" s="1"/>
  <c r="CB74" i="3"/>
  <c r="CB180" i="3" s="1"/>
  <c r="CP74" i="3"/>
  <c r="CP180" i="3" s="1"/>
  <c r="CH75" i="3"/>
  <c r="CH181" i="3" s="1"/>
  <c r="BZ76" i="3"/>
  <c r="BZ182" i="3" s="1"/>
  <c r="CN76" i="3"/>
  <c r="CN182" i="3" s="1"/>
  <c r="CH77" i="3"/>
  <c r="CH183" i="3" s="1"/>
  <c r="BZ78" i="3"/>
  <c r="BZ184" i="3" s="1"/>
  <c r="CN78" i="3"/>
  <c r="CN184" i="3" s="1"/>
  <c r="CF79" i="3"/>
  <c r="CF185" i="3" s="1"/>
  <c r="BW80" i="3"/>
  <c r="CN80" i="3"/>
  <c r="CN186" i="3" s="1"/>
  <c r="CF81" i="3"/>
  <c r="CF187" i="3" s="1"/>
  <c r="BW82" i="3"/>
  <c r="CL82" i="3"/>
  <c r="CL188" i="3" s="1"/>
  <c r="CD83" i="3"/>
  <c r="CD189" i="3" s="1"/>
  <c r="BW84" i="3"/>
  <c r="CK84" i="3"/>
  <c r="CK190" i="3" s="1"/>
  <c r="CB85" i="3"/>
  <c r="CB191" i="3" s="1"/>
  <c r="CP85" i="3"/>
  <c r="CP191" i="3" s="1"/>
  <c r="CG86" i="3"/>
  <c r="CG192" i="3" s="1"/>
  <c r="CA87" i="3"/>
  <c r="CO87" i="3"/>
  <c r="CO193" i="3" s="1"/>
  <c r="CG88" i="3"/>
  <c r="CG194" i="3" s="1"/>
  <c r="BX89" i="3"/>
  <c r="BX195" i="3" s="1"/>
  <c r="CM89" i="3"/>
  <c r="CM195" i="3" s="1"/>
  <c r="CG90" i="3"/>
  <c r="CG196" i="3" s="1"/>
  <c r="BX91" i="3"/>
  <c r="BX197" i="3" s="1"/>
  <c r="CL91" i="3"/>
  <c r="CL197" i="3" s="1"/>
  <c r="CC92" i="3"/>
  <c r="CQ92" i="3"/>
  <c r="CQ198" i="3" s="1"/>
  <c r="CJ93" i="3"/>
  <c r="CJ199" i="3" s="1"/>
  <c r="CB94" i="3"/>
  <c r="CB200" i="3" s="1"/>
  <c r="CP94" i="3"/>
  <c r="CP200" i="3" s="1"/>
  <c r="CH95" i="3"/>
  <c r="CH201" i="3" s="1"/>
  <c r="CO96" i="3"/>
  <c r="CO202" i="3" s="1"/>
  <c r="CF97" i="3"/>
  <c r="CF203" i="3" s="1"/>
  <c r="BW98" i="3"/>
  <c r="CK98" i="3"/>
  <c r="CK204" i="3" s="1"/>
  <c r="CC99" i="3"/>
  <c r="CS99" i="3"/>
  <c r="CS205" i="3" s="1"/>
  <c r="CK100" i="3"/>
  <c r="CK206" i="3" s="1"/>
  <c r="CC101" i="3"/>
  <c r="CQ101" i="3"/>
  <c r="CQ207" i="3" s="1"/>
  <c r="CI102" i="3"/>
  <c r="CI208" i="3" s="1"/>
  <c r="CC103" i="3"/>
  <c r="CQ103" i="3"/>
  <c r="CQ209" i="3" s="1"/>
  <c r="CI104" i="3"/>
  <c r="CI210" i="3" s="1"/>
  <c r="CA105" i="3"/>
  <c r="CO105" i="3"/>
  <c r="CO211" i="3" s="1"/>
  <c r="CI106" i="3"/>
  <c r="CI212" i="3" s="1"/>
  <c r="CA107" i="3"/>
  <c r="CO107" i="3"/>
  <c r="CO213" i="3" s="1"/>
  <c r="CF108" i="3"/>
  <c r="CF214" i="3" s="1"/>
  <c r="BW109" i="3"/>
  <c r="CM109" i="3"/>
  <c r="CM215" i="3" s="1"/>
  <c r="CD110" i="3"/>
  <c r="CD216" i="3" s="1"/>
  <c r="CR110" i="3"/>
  <c r="CR216" i="3" s="1"/>
  <c r="CI111" i="3"/>
  <c r="CI217" i="3" s="1"/>
  <c r="CA112" i="3"/>
  <c r="CQ112" i="3"/>
  <c r="CQ218" i="3" s="1"/>
  <c r="DJ201" i="3"/>
  <c r="DL193" i="3"/>
  <c r="DZ182" i="3"/>
  <c r="DS175" i="3"/>
  <c r="DN170" i="3"/>
  <c r="DY164" i="3"/>
  <c r="DX159" i="3"/>
  <c r="DX153" i="3"/>
  <c r="DJ152" i="3"/>
  <c r="DJ148" i="3"/>
  <c r="DY146" i="3"/>
  <c r="DF144" i="3"/>
  <c r="DR141" i="3"/>
  <c r="DJ136" i="3"/>
  <c r="DW134" i="3"/>
  <c r="DZ130" i="3"/>
  <c r="DR129" i="3"/>
  <c r="DH124" i="3"/>
  <c r="DW122" i="3"/>
  <c r="BY47" i="3"/>
  <c r="BX15" i="3"/>
  <c r="BX121" i="3" s="1"/>
  <c r="CC16" i="3"/>
  <c r="CL19" i="3"/>
  <c r="CL125" i="3" s="1"/>
  <c r="BX23" i="3"/>
  <c r="BX129" i="3" s="1"/>
  <c r="CS25" i="3"/>
  <c r="CS131" i="3" s="1"/>
  <c r="CN28" i="3"/>
  <c r="CN134" i="3" s="1"/>
  <c r="CO30" i="3"/>
  <c r="CO136" i="3" s="1"/>
  <c r="CL33" i="3"/>
  <c r="CL139" i="3" s="1"/>
  <c r="CK36" i="3"/>
  <c r="CK142" i="3" s="1"/>
  <c r="CF37" i="3"/>
  <c r="CF143" i="3" s="1"/>
  <c r="CB39" i="3"/>
  <c r="CB145" i="3" s="1"/>
  <c r="CC43" i="3"/>
  <c r="BW44" i="3"/>
  <c r="CL45" i="3"/>
  <c r="CL151" i="3" s="1"/>
  <c r="BW48" i="3"/>
  <c r="BX51" i="3"/>
  <c r="BX157" i="3" s="1"/>
  <c r="CA54" i="3"/>
  <c r="CH56" i="3"/>
  <c r="CH162" i="3" s="1"/>
  <c r="CH59" i="3"/>
  <c r="CH165" i="3" s="1"/>
  <c r="CB62" i="3"/>
  <c r="CB168" i="3" s="1"/>
  <c r="CP65" i="3"/>
  <c r="CP171" i="3" s="1"/>
  <c r="CD69" i="3"/>
  <c r="CD175" i="3" s="1"/>
  <c r="CC72" i="3"/>
  <c r="CQ74" i="3"/>
  <c r="CQ180" i="3" s="1"/>
  <c r="CA76" i="3"/>
  <c r="DW215" i="3"/>
  <c r="DL210" i="3"/>
  <c r="DR197" i="3"/>
  <c r="DN190" i="3"/>
  <c r="EA186" i="3"/>
  <c r="EA183" i="3"/>
  <c r="DW180" i="3"/>
  <c r="DQ178" i="3"/>
  <c r="DR175" i="3"/>
  <c r="DQ162" i="3"/>
  <c r="DW159" i="3"/>
  <c r="DU157" i="3"/>
  <c r="DH153" i="3"/>
  <c r="DW150" i="3"/>
  <c r="EA148" i="3"/>
  <c r="DY142" i="3"/>
  <c r="DZ140" i="3"/>
  <c r="DW138" i="3"/>
  <c r="EA136" i="3"/>
  <c r="DZ128" i="3"/>
  <c r="DU126" i="3"/>
  <c r="EA124" i="3"/>
  <c r="DV122" i="3"/>
  <c r="BY38" i="3"/>
  <c r="BY81" i="3"/>
  <c r="CM15" i="3"/>
  <c r="CM121" i="3" s="1"/>
  <c r="CS16" i="3"/>
  <c r="CS122" i="3" s="1"/>
  <c r="BX19" i="3"/>
  <c r="BX125" i="3" s="1"/>
  <c r="CK20" i="3"/>
  <c r="CK126" i="3" s="1"/>
  <c r="CI22" i="3"/>
  <c r="CI128" i="3" s="1"/>
  <c r="CO23" i="3"/>
  <c r="CO129" i="3" s="1"/>
  <c r="CH25" i="3"/>
  <c r="CH131" i="3" s="1"/>
  <c r="CK26" i="3"/>
  <c r="CK132" i="3" s="1"/>
  <c r="CC28" i="3"/>
  <c r="CI29" i="3"/>
  <c r="CI135" i="3" s="1"/>
  <c r="CC31" i="3"/>
  <c r="CF32" i="3"/>
  <c r="CF138" i="3" s="1"/>
  <c r="BZ34" i="3"/>
  <c r="BZ140" i="3" s="1"/>
  <c r="CC35" i="3"/>
  <c r="CR36" i="3"/>
  <c r="CR142" i="3" s="1"/>
  <c r="BX38" i="3"/>
  <c r="BX144" i="3" s="1"/>
  <c r="CI39" i="3"/>
  <c r="CI145" i="3" s="1"/>
  <c r="CI40" i="3"/>
  <c r="CI146" i="3" s="1"/>
  <c r="CS41" i="3"/>
  <c r="CS147" i="3" s="1"/>
  <c r="CR42" i="3"/>
  <c r="CR148" i="3" s="1"/>
  <c r="CE44" i="3"/>
  <c r="CD45" i="3"/>
  <c r="CD151" i="3" s="1"/>
  <c r="CN46" i="3"/>
  <c r="CN152" i="3" s="1"/>
  <c r="CL47" i="3"/>
  <c r="CL153" i="3" s="1"/>
  <c r="BX49" i="3"/>
  <c r="BX155" i="3" s="1"/>
  <c r="CS49" i="3"/>
  <c r="CS155" i="3" s="1"/>
  <c r="CF51" i="3"/>
  <c r="CF157" i="3" s="1"/>
  <c r="CD52" i="3"/>
  <c r="CD158" i="3" s="1"/>
  <c r="CN53" i="3"/>
  <c r="CN159" i="3" s="1"/>
  <c r="CM54" i="3"/>
  <c r="CM160" i="3" s="1"/>
  <c r="BZ56" i="3"/>
  <c r="BZ162" i="3" s="1"/>
  <c r="CS56" i="3"/>
  <c r="CS162" i="3" s="1"/>
  <c r="CD58" i="3"/>
  <c r="CD164" i="3" s="1"/>
  <c r="CA59" i="3"/>
  <c r="CG60" i="3"/>
  <c r="CG166" i="3" s="1"/>
  <c r="CC61" i="3"/>
  <c r="CI62" i="3"/>
  <c r="CI168" i="3" s="1"/>
  <c r="CE63" i="3"/>
  <c r="CL64" i="3"/>
  <c r="CL170" i="3" s="1"/>
  <c r="CI65" i="3"/>
  <c r="CI171" i="3" s="1"/>
  <c r="CP66" i="3"/>
  <c r="CP172" i="3" s="1"/>
  <c r="CM67" i="3"/>
  <c r="CM173" i="3" s="1"/>
  <c r="CS68" i="3"/>
  <c r="CS174" i="3" s="1"/>
  <c r="CO69" i="3"/>
  <c r="CO175" i="3" s="1"/>
  <c r="BZ71" i="3"/>
  <c r="BZ177" i="3" s="1"/>
  <c r="CS71" i="3"/>
  <c r="CS177" i="3" s="1"/>
  <c r="CB73" i="3"/>
  <c r="CB179" i="3" s="1"/>
  <c r="BW74" i="3"/>
  <c r="BX75" i="3"/>
  <c r="BX181" i="3" s="1"/>
  <c r="CR75" i="3"/>
  <c r="CR181" i="3" s="1"/>
  <c r="CS76" i="3"/>
  <c r="CS182" i="3" s="1"/>
  <c r="CN77" i="3"/>
  <c r="CN183" i="3" s="1"/>
  <c r="CK78" i="3"/>
  <c r="CK184" i="3" s="1"/>
  <c r="CI79" i="3"/>
  <c r="CI185" i="3" s="1"/>
  <c r="CF80" i="3"/>
  <c r="CF186" i="3" s="1"/>
  <c r="CA81" i="3"/>
  <c r="CA82" i="3"/>
  <c r="BW83" i="3"/>
  <c r="CO83" i="3"/>
  <c r="CO189" i="3" s="1"/>
  <c r="CN84" i="3"/>
  <c r="CN190" i="3" s="1"/>
  <c r="CJ85" i="3"/>
  <c r="CJ191" i="3" s="1"/>
  <c r="CD86" i="3"/>
  <c r="CD192" i="3" s="1"/>
  <c r="CD87" i="3"/>
  <c r="CD193" i="3" s="1"/>
  <c r="BX88" i="3"/>
  <c r="BX194" i="3" s="1"/>
  <c r="CR88" i="3"/>
  <c r="CR194" i="3" s="1"/>
  <c r="CR89" i="3"/>
  <c r="CR195" i="3" s="1"/>
  <c r="CM90" i="3"/>
  <c r="CM196" i="3" s="1"/>
  <c r="CI91" i="3"/>
  <c r="CI197" i="3" s="1"/>
  <c r="CF92" i="3"/>
  <c r="CF198" i="3" s="1"/>
  <c r="CB93" i="3"/>
  <c r="CB199" i="3" s="1"/>
  <c r="CS93" i="3"/>
  <c r="CS199" i="3" s="1"/>
  <c r="CS94" i="3"/>
  <c r="CS200" i="3" s="1"/>
  <c r="CP95" i="3"/>
  <c r="CP201" i="3" s="1"/>
  <c r="CJ96" i="3"/>
  <c r="CJ202" i="3" s="1"/>
  <c r="CI97" i="3"/>
  <c r="CI203" i="3" s="1"/>
  <c r="CE98" i="3"/>
  <c r="BZ99" i="3"/>
  <c r="BZ205" i="3" s="1"/>
  <c r="BZ100" i="3"/>
  <c r="BZ206" i="3" s="1"/>
  <c r="CQ100" i="3"/>
  <c r="CQ206" i="3" s="1"/>
  <c r="CN101" i="3"/>
  <c r="CN207" i="3" s="1"/>
  <c r="CN102" i="3"/>
  <c r="CN208" i="3" s="1"/>
  <c r="CI103" i="3"/>
  <c r="CI209" i="3" s="1"/>
  <c r="CF104" i="3"/>
  <c r="CF210" i="3" s="1"/>
  <c r="CD105" i="3"/>
  <c r="CD211" i="3" s="1"/>
  <c r="CA106" i="3"/>
  <c r="CR106" i="3"/>
  <c r="CR212" i="3" s="1"/>
  <c r="CR107" i="3"/>
  <c r="CR213" i="3" s="1"/>
  <c r="CN108" i="3"/>
  <c r="CN214" i="3" s="1"/>
  <c r="CH109" i="3"/>
  <c r="CH215" i="3" s="1"/>
  <c r="CG110" i="3"/>
  <c r="CG216" i="3" s="1"/>
  <c r="CC111" i="3"/>
  <c r="BW112" i="3"/>
  <c r="DO130" i="3"/>
  <c r="DU199" i="3"/>
  <c r="DV185" i="3"/>
  <c r="DU174" i="3"/>
  <c r="DN169" i="3"/>
  <c r="DF164" i="3"/>
  <c r="DO154" i="3"/>
  <c r="DH150" i="3"/>
  <c r="DH142" i="3"/>
  <c r="EA131" i="3"/>
  <c r="DF124" i="3"/>
  <c r="DL120" i="3"/>
  <c r="BY86" i="3"/>
  <c r="CF14" i="3"/>
  <c r="CF120" i="3" s="1"/>
  <c r="CG16" i="3"/>
  <c r="CG122" i="3" s="1"/>
  <c r="CS17" i="3"/>
  <c r="CS123" i="3" s="1"/>
  <c r="CF21" i="3"/>
  <c r="CF127" i="3" s="1"/>
  <c r="CD23" i="3"/>
  <c r="CD129" i="3" s="1"/>
  <c r="CA26" i="3"/>
  <c r="CF27" i="3"/>
  <c r="CF133" i="3" s="1"/>
  <c r="CB30" i="3"/>
  <c r="CB136" i="3" s="1"/>
  <c r="CR31" i="3"/>
  <c r="CR137" i="3" s="1"/>
  <c r="CO34" i="3"/>
  <c r="CO140" i="3" s="1"/>
  <c r="BX36" i="3"/>
  <c r="BX142" i="3" s="1"/>
  <c r="CM38" i="3"/>
  <c r="CM144" i="3" s="1"/>
  <c r="CB40" i="3"/>
  <c r="CB146" i="3" s="1"/>
  <c r="BZ41" i="3"/>
  <c r="BZ147" i="3" s="1"/>
  <c r="CI43" i="3"/>
  <c r="CI149" i="3" s="1"/>
  <c r="CQ45" i="3"/>
  <c r="CQ151" i="3" s="1"/>
  <c r="CC48" i="3"/>
  <c r="CJ50" i="3"/>
  <c r="CJ156" i="3" s="1"/>
  <c r="CQ52" i="3"/>
  <c r="CQ158" i="3" s="1"/>
  <c r="CD55" i="3"/>
  <c r="CD161" i="3" s="1"/>
  <c r="CL56" i="3"/>
  <c r="CL162" i="3" s="1"/>
  <c r="CP58" i="3"/>
  <c r="CP164" i="3" s="1"/>
  <c r="CS60" i="3"/>
  <c r="CS166" i="3" s="1"/>
  <c r="CO61" i="3"/>
  <c r="CO167" i="3" s="1"/>
  <c r="CQ63" i="3"/>
  <c r="CQ169" i="3" s="1"/>
  <c r="CB65" i="3"/>
  <c r="CB171" i="3" s="1"/>
  <c r="CF67" i="3"/>
  <c r="CF173" i="3" s="1"/>
  <c r="CH69" i="3"/>
  <c r="CH175" i="3" s="1"/>
  <c r="CE70" i="3"/>
  <c r="CH72" i="3"/>
  <c r="CH178" i="3" s="1"/>
  <c r="CH74" i="3"/>
  <c r="CH180" i="3" s="1"/>
  <c r="CI75" i="3"/>
  <c r="CI181" i="3" s="1"/>
  <c r="CB77" i="3"/>
  <c r="CB183" i="3" s="1"/>
  <c r="CS78" i="3"/>
  <c r="CS184" i="3" s="1"/>
  <c r="CP80" i="3"/>
  <c r="CP186" i="3" s="1"/>
  <c r="CH82" i="3"/>
  <c r="CH188" i="3" s="1"/>
  <c r="CH83" i="3"/>
  <c r="CH189" i="3" s="1"/>
  <c r="BX85" i="3"/>
  <c r="BX191" i="3" s="1"/>
  <c r="CR85" i="3"/>
  <c r="CR191" i="3" s="1"/>
  <c r="CI87" i="3"/>
  <c r="CI193" i="3" s="1"/>
  <c r="CF89" i="3"/>
  <c r="CF195" i="3" s="1"/>
  <c r="BZ91" i="3"/>
  <c r="BZ197" i="3" s="1"/>
  <c r="CM92" i="3"/>
  <c r="CM198" i="3" s="1"/>
  <c r="CG94" i="3"/>
  <c r="CG200" i="3" s="1"/>
  <c r="BW97" i="3"/>
  <c r="CJ99" i="3"/>
  <c r="CJ205" i="3" s="1"/>
  <c r="CB102" i="3"/>
  <c r="CB208" i="3" s="1"/>
  <c r="CN104" i="3"/>
  <c r="CN210" i="3" s="1"/>
  <c r="CF107" i="3"/>
  <c r="CF213" i="3" s="1"/>
  <c r="CR109" i="3"/>
  <c r="CR215" i="3" s="1"/>
  <c r="CK111" i="3"/>
  <c r="CK217" i="3" s="1"/>
  <c r="DO182" i="3"/>
  <c r="DX163" i="3"/>
  <c r="DN156" i="3"/>
  <c r="DW147" i="3"/>
  <c r="EA139" i="3"/>
  <c r="DZ131" i="3"/>
  <c r="DW123" i="3"/>
  <c r="BY58" i="3"/>
  <c r="CK16" i="3"/>
  <c r="CK122" i="3" s="1"/>
  <c r="CG21" i="3"/>
  <c r="CG127" i="3" s="1"/>
  <c r="CI24" i="3"/>
  <c r="CI130" i="3" s="1"/>
  <c r="CC30" i="3"/>
  <c r="CK42" i="3"/>
  <c r="CK148" i="3" s="1"/>
  <c r="CF47" i="3"/>
  <c r="CF153" i="3" s="1"/>
  <c r="BX52" i="3"/>
  <c r="BX158" i="3" s="1"/>
  <c r="CM56" i="3"/>
  <c r="CM162" i="3" s="1"/>
  <c r="CN59" i="3"/>
  <c r="CN165" i="3" s="1"/>
  <c r="CC68" i="3"/>
  <c r="CI72" i="3"/>
  <c r="CI178" i="3" s="1"/>
  <c r="CH76" i="3"/>
  <c r="CH182" i="3" s="1"/>
  <c r="BZ79" i="3"/>
  <c r="BZ185" i="3" s="1"/>
  <c r="CQ80" i="3"/>
  <c r="CQ186" i="3" s="1"/>
  <c r="CC84" i="3"/>
  <c r="CO86" i="3"/>
  <c r="CO192" i="3" s="1"/>
  <c r="CA91" i="3"/>
  <c r="CM93" i="3"/>
  <c r="CM199" i="3" s="1"/>
  <c r="CD96" i="3"/>
  <c r="CD202" i="3" s="1"/>
  <c r="CN98" i="3"/>
  <c r="CN204" i="3" s="1"/>
  <c r="CC102" i="3"/>
  <c r="CL105" i="3"/>
  <c r="CL211" i="3" s="1"/>
  <c r="CB109" i="3"/>
  <c r="CB215" i="3" s="1"/>
  <c r="CI112" i="3"/>
  <c r="CI218" i="3" s="1"/>
  <c r="BV13" i="3"/>
  <c r="DX212" i="3"/>
  <c r="DJ199" i="3"/>
  <c r="DV191" i="3"/>
  <c r="DN182" i="3"/>
  <c r="DY214" i="3"/>
  <c r="DJ210" i="3"/>
  <c r="DU205" i="3"/>
  <c r="DH201" i="3"/>
  <c r="DJ193" i="3"/>
  <c r="DX189" i="3"/>
  <c r="DZ183" i="3"/>
  <c r="DV180" i="3"/>
  <c r="DO178" i="3"/>
  <c r="DQ175" i="3"/>
  <c r="DL170" i="3"/>
  <c r="DW167" i="3"/>
  <c r="DW164" i="3"/>
  <c r="DP162" i="3"/>
  <c r="DS159" i="3"/>
  <c r="DP157" i="3"/>
  <c r="DJ155" i="3"/>
  <c r="DZ148" i="3"/>
  <c r="DU146" i="3"/>
  <c r="DV144" i="3"/>
  <c r="DX142" i="3"/>
  <c r="DY140" i="3"/>
  <c r="DV138" i="3"/>
  <c r="DZ136" i="3"/>
  <c r="DU134" i="3"/>
  <c r="DV132" i="3"/>
  <c r="DX130" i="3"/>
  <c r="DZ124" i="3"/>
  <c r="DU122" i="3"/>
  <c r="BY39" i="3"/>
  <c r="BY82" i="3"/>
  <c r="CB14" i="3"/>
  <c r="CB120" i="3" s="1"/>
  <c r="CN15" i="3"/>
  <c r="CN121" i="3" s="1"/>
  <c r="CJ17" i="3"/>
  <c r="CJ123" i="3" s="1"/>
  <c r="CC19" i="3"/>
  <c r="CS20" i="3"/>
  <c r="CS126" i="3" s="1"/>
  <c r="CJ22" i="3"/>
  <c r="CJ128" i="3" s="1"/>
  <c r="CD24" i="3"/>
  <c r="CD130" i="3" s="1"/>
  <c r="CI25" i="3"/>
  <c r="CI131" i="3" s="1"/>
  <c r="CG28" i="3"/>
  <c r="CG134" i="3" s="1"/>
  <c r="CQ29" i="3"/>
  <c r="CQ135" i="3" s="1"/>
  <c r="CD31" i="3"/>
  <c r="CD137" i="3" s="1"/>
  <c r="CQ32" i="3"/>
  <c r="CQ138" i="3" s="1"/>
  <c r="CA34" i="3"/>
  <c r="CN35" i="3"/>
  <c r="CN141" i="3" s="1"/>
  <c r="CG38" i="3"/>
  <c r="CG144" i="3" s="1"/>
  <c r="CK39" i="3"/>
  <c r="CK145" i="3" s="1"/>
  <c r="CR40" i="3"/>
  <c r="CR146" i="3" s="1"/>
  <c r="BW42" i="3"/>
  <c r="CD43" i="3"/>
  <c r="CD149" i="3" s="1"/>
  <c r="CF44" i="3"/>
  <c r="CF150" i="3" s="1"/>
  <c r="CM45" i="3"/>
  <c r="CM151" i="3" s="1"/>
  <c r="CO46" i="3"/>
  <c r="CO152" i="3" s="1"/>
  <c r="BX48" i="3"/>
  <c r="BX154" i="3" s="1"/>
  <c r="CF50" i="3"/>
  <c r="CF156" i="3" s="1"/>
  <c r="CH51" i="3"/>
  <c r="CH157" i="3" s="1"/>
  <c r="CM52" i="3"/>
  <c r="CM158" i="3" s="1"/>
  <c r="CO53" i="3"/>
  <c r="CO159" i="3" s="1"/>
  <c r="BX55" i="3"/>
  <c r="BX161" i="3" s="1"/>
  <c r="CA56" i="3"/>
  <c r="CE57" i="3"/>
  <c r="CE58" i="3"/>
  <c r="CI59" i="3"/>
  <c r="CI165" i="3" s="1"/>
  <c r="CH60" i="3"/>
  <c r="CH166" i="3" s="1"/>
  <c r="CK61" i="3"/>
  <c r="CK167" i="3" s="1"/>
  <c r="CJ62" i="3"/>
  <c r="CJ168" i="3" s="1"/>
  <c r="CM63" i="3"/>
  <c r="CM169" i="3" s="1"/>
  <c r="CM64" i="3"/>
  <c r="CM170" i="3" s="1"/>
  <c r="CQ65" i="3"/>
  <c r="CQ171" i="3" s="1"/>
  <c r="CQ66" i="3"/>
  <c r="CQ172" i="3" s="1"/>
  <c r="BX68" i="3"/>
  <c r="BX174" i="3" s="1"/>
  <c r="BW69" i="3"/>
  <c r="CA70" i="3"/>
  <c r="CA71" i="3"/>
  <c r="CD72" i="3"/>
  <c r="CD178" i="3" s="1"/>
  <c r="CC73" i="3"/>
  <c r="CD74" i="3"/>
  <c r="CD180" i="3" s="1"/>
  <c r="BZ75" i="3"/>
  <c r="BZ181" i="3" s="1"/>
  <c r="CS75" i="3"/>
  <c r="CS181" i="3" s="1"/>
  <c r="BW77" i="3"/>
  <c r="CO77" i="3"/>
  <c r="CO183" i="3" s="1"/>
  <c r="CO78" i="3"/>
  <c r="CO184" i="3" s="1"/>
  <c r="CL79" i="3"/>
  <c r="CL185" i="3" s="1"/>
  <c r="CG80" i="3"/>
  <c r="CG186" i="3" s="1"/>
  <c r="CG81" i="3"/>
  <c r="CG187" i="3" s="1"/>
  <c r="CB82" i="3"/>
  <c r="CB188" i="3" s="1"/>
  <c r="BX83" i="3"/>
  <c r="BX189" i="3" s="1"/>
  <c r="BX84" i="3"/>
  <c r="BX190" i="3" s="1"/>
  <c r="CO84" i="3"/>
  <c r="CO190" i="3" s="1"/>
  <c r="CK85" i="3"/>
  <c r="CK191" i="3" s="1"/>
  <c r="CH86" i="3"/>
  <c r="CH192" i="3" s="1"/>
  <c r="CE87" i="3"/>
  <c r="BZ88" i="3"/>
  <c r="BZ194" i="3" s="1"/>
  <c r="BZ89" i="3"/>
  <c r="BZ195" i="3" s="1"/>
  <c r="CS89" i="3"/>
  <c r="CS195" i="3" s="1"/>
  <c r="CN90" i="3"/>
  <c r="CN196" i="3" s="1"/>
  <c r="CM91" i="3"/>
  <c r="CM197" i="3" s="1"/>
  <c r="CI92" i="3"/>
  <c r="CI198" i="3" s="1"/>
  <c r="CC93" i="3"/>
  <c r="CC94" i="3"/>
  <c r="BW95" i="3"/>
  <c r="CQ95" i="3"/>
  <c r="CQ201" i="3" s="1"/>
  <c r="CP96" i="3"/>
  <c r="CP202" i="3" s="1"/>
  <c r="CJ97" i="3"/>
  <c r="CJ203" i="3" s="1"/>
  <c r="CF98" i="3"/>
  <c r="CF204" i="3" s="1"/>
  <c r="CD99" i="3"/>
  <c r="CD205" i="3" s="1"/>
  <c r="CA100" i="3"/>
  <c r="CR100" i="3"/>
  <c r="CR206" i="3" s="1"/>
  <c r="CR101" i="3"/>
  <c r="CR207" i="3" s="1"/>
  <c r="CO102" i="3"/>
  <c r="CO208" i="3" s="1"/>
  <c r="CJ103" i="3"/>
  <c r="CJ209" i="3" s="1"/>
  <c r="CJ104" i="3"/>
  <c r="CJ210" i="3" s="1"/>
  <c r="CG105" i="3"/>
  <c r="CG211" i="3" s="1"/>
  <c r="CB106" i="3"/>
  <c r="CB212" i="3" s="1"/>
  <c r="CB107" i="3"/>
  <c r="CB213" i="3" s="1"/>
  <c r="CS107" i="3"/>
  <c r="CS213" i="3" s="1"/>
  <c r="CO108" i="3"/>
  <c r="CO214" i="3" s="1"/>
  <c r="CN109" i="3"/>
  <c r="CN215" i="3" s="1"/>
  <c r="CH110" i="3"/>
  <c r="CH216" i="3" s="1"/>
  <c r="CD111" i="3"/>
  <c r="CD217" i="3" s="1"/>
  <c r="CB112" i="3"/>
  <c r="CB218" i="3" s="1"/>
  <c r="DW214" i="3"/>
  <c r="DO209" i="3"/>
  <c r="DJ205" i="3"/>
  <c r="DS200" i="3"/>
  <c r="EA196" i="3"/>
  <c r="DV192" i="3"/>
  <c r="DV189" i="3"/>
  <c r="DO186" i="3"/>
  <c r="DX183" i="3"/>
  <c r="DS180" i="3"/>
  <c r="DN175" i="3"/>
  <c r="DZ172" i="3"/>
  <c r="DZ169" i="3"/>
  <c r="DR167" i="3"/>
  <c r="DU164" i="3"/>
  <c r="DQ159" i="3"/>
  <c r="DJ157" i="3"/>
  <c r="DY154" i="3"/>
  <c r="DX148" i="3"/>
  <c r="DS146" i="3"/>
  <c r="DT144" i="3"/>
  <c r="DQ142" i="3"/>
  <c r="DW140" i="3"/>
  <c r="DP138" i="3"/>
  <c r="DX136" i="3"/>
  <c r="DS134" i="3"/>
  <c r="DT132" i="3"/>
  <c r="DW128" i="3"/>
  <c r="DP126" i="3"/>
  <c r="DV124" i="3"/>
  <c r="DS122" i="3"/>
  <c r="DZ120" i="3"/>
  <c r="BY41" i="3"/>
  <c r="BY84" i="3"/>
  <c r="CC22" i="3"/>
  <c r="CD14" i="3"/>
  <c r="CD120" i="3" s="1"/>
  <c r="CP15" i="3"/>
  <c r="CP121" i="3" s="1"/>
  <c r="CL17" i="3"/>
  <c r="CL123" i="3" s="1"/>
  <c r="CE19" i="3"/>
  <c r="CD21" i="3"/>
  <c r="CD127" i="3" s="1"/>
  <c r="CM22" i="3"/>
  <c r="CM128" i="3" s="1"/>
  <c r="CF24" i="3"/>
  <c r="CF130" i="3" s="1"/>
  <c r="CK25" i="3"/>
  <c r="CK131" i="3" s="1"/>
  <c r="CA27" i="3"/>
  <c r="CI28" i="3"/>
  <c r="CI134" i="3" s="1"/>
  <c r="BZ30" i="3"/>
  <c r="BZ136" i="3" s="1"/>
  <c r="CF31" i="3"/>
  <c r="CF137" i="3" s="1"/>
  <c r="CS32" i="3"/>
  <c r="CS138" i="3" s="1"/>
  <c r="CC34" i="3"/>
  <c r="CP35" i="3"/>
  <c r="CP141" i="3" s="1"/>
  <c r="CA37" i="3"/>
  <c r="CJ38" i="3"/>
  <c r="CJ144" i="3" s="1"/>
  <c r="CN39" i="3"/>
  <c r="CN145" i="3" s="1"/>
  <c r="BW41" i="3"/>
  <c r="BZ42" i="3"/>
  <c r="BZ148" i="3" s="1"/>
  <c r="CG43" i="3"/>
  <c r="CG149" i="3" s="1"/>
  <c r="CI44" i="3"/>
  <c r="CI150" i="3" s="1"/>
  <c r="CO45" i="3"/>
  <c r="CO151" i="3" s="1"/>
  <c r="CQ46" i="3"/>
  <c r="CQ152" i="3" s="1"/>
  <c r="BZ48" i="3"/>
  <c r="BZ154" i="3" s="1"/>
  <c r="CA49" i="3"/>
  <c r="CH50" i="3"/>
  <c r="CH156" i="3" s="1"/>
  <c r="CJ51" i="3"/>
  <c r="CJ157" i="3" s="1"/>
  <c r="CO52" i="3"/>
  <c r="CO158" i="3" s="1"/>
  <c r="CQ53" i="3"/>
  <c r="CQ159" i="3" s="1"/>
  <c r="CA55" i="3"/>
  <c r="CC56" i="3"/>
  <c r="CG57" i="3"/>
  <c r="CG163" i="3" s="1"/>
  <c r="CG58" i="3"/>
  <c r="CG164" i="3" s="1"/>
  <c r="CK59" i="3"/>
  <c r="CK165" i="3" s="1"/>
  <c r="CJ60" i="3"/>
  <c r="CJ166" i="3" s="1"/>
  <c r="CM61" i="3"/>
  <c r="CM167" i="3" s="1"/>
  <c r="CL62" i="3"/>
  <c r="CL168" i="3" s="1"/>
  <c r="CO63" i="3"/>
  <c r="CO169" i="3" s="1"/>
  <c r="CO64" i="3"/>
  <c r="CO170" i="3" s="1"/>
  <c r="CS65" i="3"/>
  <c r="CS171" i="3" s="1"/>
  <c r="CS66" i="3"/>
  <c r="CS172" i="3" s="1"/>
  <c r="BZ68" i="3"/>
  <c r="BZ174" i="3" s="1"/>
  <c r="CC70" i="3"/>
  <c r="CC71" i="3"/>
  <c r="CF72" i="3"/>
  <c r="CF178" i="3" s="1"/>
  <c r="CE73" i="3"/>
  <c r="CF74" i="3"/>
  <c r="CF180" i="3" s="1"/>
  <c r="CD75" i="3"/>
  <c r="CD181" i="3" s="1"/>
  <c r="CC76" i="3"/>
  <c r="BZ77" i="3"/>
  <c r="BZ183" i="3" s="1"/>
  <c r="CQ77" i="3"/>
  <c r="CQ183" i="3" s="1"/>
  <c r="CQ78" i="3"/>
  <c r="CQ184" i="3" s="1"/>
  <c r="CN79" i="3"/>
  <c r="CN185" i="3" s="1"/>
  <c r="CI80" i="3"/>
  <c r="CI186" i="3" s="1"/>
  <c r="CI81" i="3"/>
  <c r="CI187" i="3" s="1"/>
  <c r="CF82" i="3"/>
  <c r="CF188" i="3" s="1"/>
  <c r="CA83" i="3"/>
  <c r="BZ84" i="3"/>
  <c r="BZ190" i="3" s="1"/>
  <c r="CQ84" i="3"/>
  <c r="CQ190" i="3" s="1"/>
  <c r="CM85" i="3"/>
  <c r="CM191" i="3" s="1"/>
  <c r="CL86" i="3"/>
  <c r="CL192" i="3" s="1"/>
  <c r="CG87" i="3"/>
  <c r="CG193" i="3" s="1"/>
  <c r="CD88" i="3"/>
  <c r="CD194" i="3" s="1"/>
  <c r="CB89" i="3"/>
  <c r="CB195" i="3" s="1"/>
  <c r="BX90" i="3"/>
  <c r="BX196" i="3" s="1"/>
  <c r="CP90" i="3"/>
  <c r="CP196" i="3" s="1"/>
  <c r="CO91" i="3"/>
  <c r="CO197" i="3" s="1"/>
  <c r="CK92" i="3"/>
  <c r="CK198" i="3" s="1"/>
  <c r="CE93" i="3"/>
  <c r="CE94" i="3"/>
  <c r="CB95" i="3"/>
  <c r="CB201" i="3" s="1"/>
  <c r="CS95" i="3"/>
  <c r="CS201" i="3" s="1"/>
  <c r="CR96" i="3"/>
  <c r="CR202" i="3" s="1"/>
  <c r="CL97" i="3"/>
  <c r="CL203" i="3" s="1"/>
  <c r="CH98" i="3"/>
  <c r="CH204" i="3" s="1"/>
  <c r="CH99" i="3"/>
  <c r="CH205" i="3" s="1"/>
  <c r="CC100" i="3"/>
  <c r="BZ101" i="3"/>
  <c r="BZ207" i="3" s="1"/>
  <c r="BW102" i="3"/>
  <c r="CQ102" i="3"/>
  <c r="CQ208" i="3" s="1"/>
  <c r="CL103" i="3"/>
  <c r="CL209" i="3" s="1"/>
  <c r="CL104" i="3"/>
  <c r="CL210" i="3" s="1"/>
  <c r="CI105" i="3"/>
  <c r="CI211" i="3" s="1"/>
  <c r="CD106" i="3"/>
  <c r="CD212" i="3" s="1"/>
  <c r="CD107" i="3"/>
  <c r="CD213" i="3" s="1"/>
  <c r="BZ108" i="3"/>
  <c r="BZ214" i="3" s="1"/>
  <c r="CQ108" i="3"/>
  <c r="CQ214" i="3" s="1"/>
  <c r="CP109" i="3"/>
  <c r="CP215" i="3" s="1"/>
  <c r="CJ110" i="3"/>
  <c r="CJ216" i="3" s="1"/>
  <c r="CF111" i="3"/>
  <c r="CF217" i="3" s="1"/>
  <c r="CF112" i="3"/>
  <c r="CF218" i="3" s="1"/>
  <c r="DH213" i="3"/>
  <c r="DN209" i="3"/>
  <c r="DF204" i="3"/>
  <c r="DR200" i="3"/>
  <c r="DY195" i="3"/>
  <c r="DU192" i="3"/>
  <c r="DU188" i="3"/>
  <c r="DW182" i="3"/>
  <c r="DQ180" i="3"/>
  <c r="DN177" i="3"/>
  <c r="DL175" i="3"/>
  <c r="DX171" i="3"/>
  <c r="DY169" i="3"/>
  <c r="DS166" i="3"/>
  <c r="DT164" i="3"/>
  <c r="DJ161" i="3"/>
  <c r="DP159" i="3"/>
  <c r="DP156" i="3"/>
  <c r="DX154" i="3"/>
  <c r="DO150" i="3"/>
  <c r="DR146" i="3"/>
  <c r="DP142" i="3"/>
  <c r="DF140" i="3"/>
  <c r="DO138" i="3"/>
  <c r="DR134" i="3"/>
  <c r="DN130" i="3"/>
  <c r="DF128" i="3"/>
  <c r="DO126" i="3"/>
  <c r="DR122" i="3"/>
  <c r="BY56" i="3"/>
  <c r="BY85" i="3"/>
  <c r="CE14" i="3"/>
  <c r="BW16" i="3"/>
  <c r="CM17" i="3"/>
  <c r="CM123" i="3" s="1"/>
  <c r="CH19" i="3"/>
  <c r="CH125" i="3" s="1"/>
  <c r="CE21" i="3"/>
  <c r="CG24" i="3"/>
  <c r="CG130" i="3" s="1"/>
  <c r="CO25" i="3"/>
  <c r="CO131" i="3" s="1"/>
  <c r="CB27" i="3"/>
  <c r="CB133" i="3" s="1"/>
  <c r="CJ28" i="3"/>
  <c r="CJ134" i="3" s="1"/>
  <c r="CA30" i="3"/>
  <c r="CG31" i="3"/>
  <c r="CG137" i="3" s="1"/>
  <c r="BW33" i="3"/>
  <c r="CG34" i="3"/>
  <c r="CG140" i="3" s="1"/>
  <c r="CQ35" i="3"/>
  <c r="CQ141" i="3" s="1"/>
  <c r="CB37" i="3"/>
  <c r="CB143" i="3" s="1"/>
  <c r="CL38" i="3"/>
  <c r="CL144" i="3" s="1"/>
  <c r="CO39" i="3"/>
  <c r="CO145" i="3" s="1"/>
  <c r="CA42" i="3"/>
  <c r="CH43" i="3"/>
  <c r="CH149" i="3" s="1"/>
  <c r="CJ44" i="3"/>
  <c r="CJ150" i="3" s="1"/>
  <c r="CP45" i="3"/>
  <c r="CP151" i="3" s="1"/>
  <c r="CR46" i="3"/>
  <c r="CR152" i="3" s="1"/>
  <c r="CA48" i="3"/>
  <c r="CB49" i="3"/>
  <c r="CB155" i="3" s="1"/>
  <c r="CI50" i="3"/>
  <c r="CI156" i="3" s="1"/>
  <c r="CK51" i="3"/>
  <c r="CK157" i="3" s="1"/>
  <c r="CR53" i="3"/>
  <c r="CR159" i="3" s="1"/>
  <c r="CC55" i="3"/>
  <c r="CD56" i="3"/>
  <c r="CD162" i="3" s="1"/>
  <c r="CH57" i="3"/>
  <c r="CH163" i="3" s="1"/>
  <c r="CH58" i="3"/>
  <c r="CH164" i="3" s="1"/>
  <c r="CL59" i="3"/>
  <c r="CL165" i="3" s="1"/>
  <c r="CN61" i="3"/>
  <c r="CN167" i="3" s="1"/>
  <c r="CM62" i="3"/>
  <c r="CM168" i="3" s="1"/>
  <c r="CP63" i="3"/>
  <c r="CP169" i="3" s="1"/>
  <c r="BW66" i="3"/>
  <c r="BW67" i="3"/>
  <c r="CA68" i="3"/>
  <c r="CD70" i="3"/>
  <c r="CD176" i="3" s="1"/>
  <c r="CD71" i="3"/>
  <c r="CD177" i="3" s="1"/>
  <c r="CG72" i="3"/>
  <c r="CG178" i="3" s="1"/>
  <c r="CG74" i="3"/>
  <c r="CG180" i="3" s="1"/>
  <c r="CE75" i="3"/>
  <c r="CA77" i="3"/>
  <c r="CA78" i="3"/>
  <c r="CO79" i="3"/>
  <c r="CO185" i="3" s="1"/>
  <c r="CJ81" i="3"/>
  <c r="CJ187" i="3" s="1"/>
  <c r="CE83" i="3"/>
  <c r="CR84" i="3"/>
  <c r="CR190" i="3" s="1"/>
  <c r="CM86" i="3"/>
  <c r="CM192" i="3" s="1"/>
  <c r="CE89" i="3"/>
  <c r="CL92" i="3"/>
  <c r="CL198" i="3" s="1"/>
  <c r="CK93" i="3"/>
  <c r="CK199" i="3" s="1"/>
  <c r="CC95" i="3"/>
  <c r="BZ96" i="3"/>
  <c r="BZ202" i="3" s="1"/>
  <c r="CM97" i="3"/>
  <c r="CM203" i="3" s="1"/>
  <c r="CL98" i="3"/>
  <c r="CL204" i="3" s="1"/>
  <c r="CD100" i="3"/>
  <c r="CD206" i="3" s="1"/>
  <c r="CA102" i="3"/>
  <c r="CR102" i="3"/>
  <c r="CR208" i="3" s="1"/>
  <c r="CM104" i="3"/>
  <c r="CM210" i="3" s="1"/>
  <c r="CJ105" i="3"/>
  <c r="CJ211" i="3" s="1"/>
  <c r="CE107" i="3"/>
  <c r="BX109" i="3"/>
  <c r="BX215" i="3" s="1"/>
  <c r="CQ109" i="3"/>
  <c r="CQ215" i="3" s="1"/>
  <c r="CJ111" i="3"/>
  <c r="CJ217" i="3" s="1"/>
  <c r="DZ208" i="3"/>
  <c r="EA203" i="3"/>
  <c r="DP195" i="3"/>
  <c r="EA191" i="3"/>
  <c r="DT188" i="3"/>
  <c r="DV171" i="3"/>
  <c r="DQ166" i="3"/>
  <c r="DO156" i="3"/>
  <c r="DH152" i="3"/>
  <c r="DH148" i="3"/>
  <c r="EA143" i="3"/>
  <c r="DF136" i="3"/>
  <c r="DH130" i="3"/>
  <c r="BY57" i="3"/>
  <c r="BX20" i="3"/>
  <c r="BX126" i="3" s="1"/>
  <c r="CH24" i="3"/>
  <c r="CH130" i="3" s="1"/>
  <c r="BX33" i="3"/>
  <c r="BX139" i="3" s="1"/>
  <c r="CM37" i="3"/>
  <c r="CM143" i="3" s="1"/>
  <c r="CJ42" i="3"/>
  <c r="CJ148" i="3" s="1"/>
  <c r="CR44" i="3"/>
  <c r="CR150" i="3" s="1"/>
  <c r="CE47" i="3"/>
  <c r="CK49" i="3"/>
  <c r="CK155" i="3" s="1"/>
  <c r="BW52" i="3"/>
  <c r="CE54" i="3"/>
  <c r="CI57" i="3"/>
  <c r="CI163" i="3" s="1"/>
  <c r="CM59" i="3"/>
  <c r="CM165" i="3" s="1"/>
  <c r="BX63" i="3"/>
  <c r="BX169" i="3" s="1"/>
  <c r="BX66" i="3"/>
  <c r="BX172" i="3" s="1"/>
  <c r="CB68" i="3"/>
  <c r="CB174" i="3" s="1"/>
  <c r="CL71" i="3"/>
  <c r="CL177" i="3" s="1"/>
  <c r="CM73" i="3"/>
  <c r="CM179" i="3" s="1"/>
  <c r="CG76" i="3"/>
  <c r="CG182" i="3" s="1"/>
  <c r="CB78" i="3"/>
  <c r="CB184" i="3" s="1"/>
  <c r="CP79" i="3"/>
  <c r="CP185" i="3" s="1"/>
  <c r="CK81" i="3"/>
  <c r="CK187" i="3" s="1"/>
  <c r="CB84" i="3"/>
  <c r="CB190" i="3" s="1"/>
  <c r="CN86" i="3"/>
  <c r="CN192" i="3" s="1"/>
  <c r="CI88" i="3"/>
  <c r="CI194" i="3" s="1"/>
  <c r="CA90" i="3"/>
  <c r="CQ91" i="3"/>
  <c r="CQ197" i="3" s="1"/>
  <c r="CL93" i="3"/>
  <c r="CL199" i="3" s="1"/>
  <c r="CD95" i="3"/>
  <c r="CD201" i="3" s="1"/>
  <c r="CP97" i="3"/>
  <c r="CP203" i="3" s="1"/>
  <c r="CM98" i="3"/>
  <c r="CM204" i="3" s="1"/>
  <c r="CE100" i="3"/>
  <c r="CE101" i="3"/>
  <c r="CS102" i="3"/>
  <c r="CS208" i="3" s="1"/>
  <c r="CS103" i="3"/>
  <c r="CS209" i="3" s="1"/>
  <c r="CK105" i="3"/>
  <c r="CK211" i="3" s="1"/>
  <c r="CK106" i="3"/>
  <c r="CK212" i="3" s="1"/>
  <c r="CB108" i="3"/>
  <c r="CB214" i="3" s="1"/>
  <c r="CA109" i="3"/>
  <c r="CN110" i="3"/>
  <c r="CN216" i="3" s="1"/>
  <c r="CH112" i="3"/>
  <c r="CH218" i="3" s="1"/>
  <c r="DY179" i="3"/>
  <c r="DF146" i="3"/>
  <c r="DW135" i="3"/>
  <c r="DY127" i="3"/>
  <c r="DF122" i="3"/>
  <c r="BY95" i="3"/>
  <c r="CG14" i="3"/>
  <c r="CG120" i="3" s="1"/>
  <c r="BW18" i="3"/>
  <c r="CE23" i="3"/>
  <c r="CE26" i="3"/>
  <c r="BZ29" i="3"/>
  <c r="BZ135" i="3" s="1"/>
  <c r="CS31" i="3"/>
  <c r="CS137" i="3" s="1"/>
  <c r="CS34" i="3"/>
  <c r="CS140" i="3" s="1"/>
  <c r="CN37" i="3"/>
  <c r="CN143" i="3" s="1"/>
  <c r="CC40" i="3"/>
  <c r="CB41" i="3"/>
  <c r="CB147" i="3" s="1"/>
  <c r="BW45" i="3"/>
  <c r="CR45" i="3"/>
  <c r="CR151" i="3" s="1"/>
  <c r="CL49" i="3"/>
  <c r="CL155" i="3" s="1"/>
  <c r="CK50" i="3"/>
  <c r="CK156" i="3" s="1"/>
  <c r="CR52" i="3"/>
  <c r="CR158" i="3" s="1"/>
  <c r="CF54" i="3"/>
  <c r="CF160" i="3" s="1"/>
  <c r="CJ57" i="3"/>
  <c r="CJ163" i="3" s="1"/>
  <c r="CQ58" i="3"/>
  <c r="CQ164" i="3" s="1"/>
  <c r="CP61" i="3"/>
  <c r="CP167" i="3" s="1"/>
  <c r="CR63" i="3"/>
  <c r="CR169" i="3" s="1"/>
  <c r="BZ66" i="3"/>
  <c r="BZ172" i="3" s="1"/>
  <c r="CG67" i="3"/>
  <c r="CG173" i="3" s="1"/>
  <c r="CF70" i="3"/>
  <c r="CF176" i="3" s="1"/>
  <c r="CM71" i="3"/>
  <c r="CM177" i="3" s="1"/>
  <c r="CI74" i="3"/>
  <c r="CI180" i="3" s="1"/>
  <c r="CJ75" i="3"/>
  <c r="CJ181" i="3" s="1"/>
  <c r="CC78" i="3"/>
  <c r="CQ79" i="3"/>
  <c r="CQ185" i="3" s="1"/>
  <c r="CL81" i="3"/>
  <c r="CL187" i="3" s="1"/>
  <c r="CI83" i="3"/>
  <c r="CI189" i="3" s="1"/>
  <c r="CS85" i="3"/>
  <c r="CS191" i="3" s="1"/>
  <c r="CJ87" i="3"/>
  <c r="CJ193" i="3" s="1"/>
  <c r="CJ88" i="3"/>
  <c r="CJ194" i="3" s="1"/>
  <c r="CB90" i="3"/>
  <c r="CB196" i="3" s="1"/>
  <c r="BW92" i="3"/>
  <c r="CN92" i="3"/>
  <c r="CN198" i="3" s="1"/>
  <c r="CE95" i="3"/>
  <c r="CQ97" i="3"/>
  <c r="CQ203" i="3" s="1"/>
  <c r="CK99" i="3"/>
  <c r="CK205" i="3" s="1"/>
  <c r="CF101" i="3"/>
  <c r="CF207" i="3" s="1"/>
  <c r="BW104" i="3"/>
  <c r="CG107" i="3"/>
  <c r="CG213" i="3" s="1"/>
  <c r="CO110" i="3"/>
  <c r="CO216" i="3" s="1"/>
  <c r="DX208" i="3"/>
  <c r="DY194" i="3"/>
  <c r="DT185" i="3"/>
  <c r="DX214" i="3"/>
  <c r="DP209" i="3"/>
  <c r="DQ205" i="3"/>
  <c r="DT200" i="3"/>
  <c r="DW192" i="3"/>
  <c r="DW189" i="3"/>
  <c r="DP186" i="3"/>
  <c r="DY183" i="3"/>
  <c r="DU180" i="3"/>
  <c r="DN178" i="3"/>
  <c r="DP175" i="3"/>
  <c r="EA172" i="3"/>
  <c r="EA169" i="3"/>
  <c r="DT167" i="3"/>
  <c r="DV164" i="3"/>
  <c r="DO162" i="3"/>
  <c r="DR159" i="3"/>
  <c r="DZ154" i="3"/>
  <c r="DF153" i="3"/>
  <c r="DY148" i="3"/>
  <c r="DT146" i="3"/>
  <c r="DU144" i="3"/>
  <c r="DR142" i="3"/>
  <c r="DX140" i="3"/>
  <c r="DQ138" i="3"/>
  <c r="DT134" i="3"/>
  <c r="DU132" i="3"/>
  <c r="DR130" i="3"/>
  <c r="DX128" i="3"/>
  <c r="DQ126" i="3"/>
  <c r="DW124" i="3"/>
  <c r="DT122" i="3"/>
  <c r="EA120" i="3"/>
  <c r="BY40" i="3"/>
  <c r="BY83" i="3"/>
  <c r="CC14" i="3"/>
  <c r="CO15" i="3"/>
  <c r="CO121" i="3" s="1"/>
  <c r="CK17" i="3"/>
  <c r="CK123" i="3" s="1"/>
  <c r="CD19" i="3"/>
  <c r="CD125" i="3" s="1"/>
  <c r="CC21" i="3"/>
  <c r="CK22" i="3"/>
  <c r="CK128" i="3" s="1"/>
  <c r="CE24" i="3"/>
  <c r="CJ25" i="3"/>
  <c r="CJ131" i="3" s="1"/>
  <c r="BZ27" i="3"/>
  <c r="BZ133" i="3" s="1"/>
  <c r="CH28" i="3"/>
  <c r="CH134" i="3" s="1"/>
  <c r="BX30" i="3"/>
  <c r="BX136" i="3" s="1"/>
  <c r="CE31" i="3"/>
  <c r="CR32" i="3"/>
  <c r="CR138" i="3" s="1"/>
  <c r="CB34" i="3"/>
  <c r="CB140" i="3" s="1"/>
  <c r="CO35" i="3"/>
  <c r="CO141" i="3" s="1"/>
  <c r="BZ37" i="3"/>
  <c r="BZ143" i="3" s="1"/>
  <c r="CH38" i="3"/>
  <c r="CH144" i="3" s="1"/>
  <c r="CM39" i="3"/>
  <c r="CM145" i="3" s="1"/>
  <c r="CS40" i="3"/>
  <c r="CS146" i="3" s="1"/>
  <c r="BX42" i="3"/>
  <c r="BX148" i="3" s="1"/>
  <c r="CF43" i="3"/>
  <c r="CF149" i="3" s="1"/>
  <c r="CH44" i="3"/>
  <c r="CH150" i="3" s="1"/>
  <c r="CN45" i="3"/>
  <c r="CN151" i="3" s="1"/>
  <c r="CP46" i="3"/>
  <c r="CP152" i="3" s="1"/>
  <c r="BZ49" i="3"/>
  <c r="BZ155" i="3" s="1"/>
  <c r="CG50" i="3"/>
  <c r="CG156" i="3" s="1"/>
  <c r="CI51" i="3"/>
  <c r="CI157" i="3" s="1"/>
  <c r="CN52" i="3"/>
  <c r="CN158" i="3" s="1"/>
  <c r="CP53" i="3"/>
  <c r="CP159" i="3" s="1"/>
  <c r="BZ55" i="3"/>
  <c r="BZ161" i="3" s="1"/>
  <c r="CB56" i="3"/>
  <c r="CB162" i="3" s="1"/>
  <c r="CF57" i="3"/>
  <c r="CF163" i="3" s="1"/>
  <c r="CF58" i="3"/>
  <c r="CF164" i="3" s="1"/>
  <c r="CJ59" i="3"/>
  <c r="CJ165" i="3" s="1"/>
  <c r="CI60" i="3"/>
  <c r="CI166" i="3" s="1"/>
  <c r="CL61" i="3"/>
  <c r="CL167" i="3" s="1"/>
  <c r="CK62" i="3"/>
  <c r="CK168" i="3" s="1"/>
  <c r="CN63" i="3"/>
  <c r="CN169" i="3" s="1"/>
  <c r="CN64" i="3"/>
  <c r="CN170" i="3" s="1"/>
  <c r="CR65" i="3"/>
  <c r="CR171" i="3" s="1"/>
  <c r="CR66" i="3"/>
  <c r="CR172" i="3" s="1"/>
  <c r="BX69" i="3"/>
  <c r="BX175" i="3" s="1"/>
  <c r="CB70" i="3"/>
  <c r="CB176" i="3" s="1"/>
  <c r="CB71" i="3"/>
  <c r="CB177" i="3" s="1"/>
  <c r="CE72" i="3"/>
  <c r="CD73" i="3"/>
  <c r="CD179" i="3" s="1"/>
  <c r="CE74" i="3"/>
  <c r="CA75" i="3"/>
  <c r="CB76" i="3"/>
  <c r="CB182" i="3" s="1"/>
  <c r="BX77" i="3"/>
  <c r="BX183" i="3" s="1"/>
  <c r="CP77" i="3"/>
  <c r="CP183" i="3" s="1"/>
  <c r="CP78" i="3"/>
  <c r="CP184" i="3" s="1"/>
  <c r="CM79" i="3"/>
  <c r="CM185" i="3" s="1"/>
  <c r="CH80" i="3"/>
  <c r="CH186" i="3" s="1"/>
  <c r="CH81" i="3"/>
  <c r="CH187" i="3" s="1"/>
  <c r="CC82" i="3"/>
  <c r="BZ83" i="3"/>
  <c r="BZ189" i="3" s="1"/>
  <c r="CP84" i="3"/>
  <c r="CP190" i="3" s="1"/>
  <c r="CL85" i="3"/>
  <c r="CL191" i="3" s="1"/>
  <c r="CK86" i="3"/>
  <c r="CK192" i="3" s="1"/>
  <c r="CF87" i="3"/>
  <c r="CF193" i="3" s="1"/>
  <c r="CC88" i="3"/>
  <c r="CA89" i="3"/>
  <c r="BW90" i="3"/>
  <c r="CO90" i="3"/>
  <c r="CO196" i="3" s="1"/>
  <c r="CN91" i="3"/>
  <c r="CN197" i="3" s="1"/>
  <c r="CJ92" i="3"/>
  <c r="CJ198" i="3" s="1"/>
  <c r="CD93" i="3"/>
  <c r="CD199" i="3" s="1"/>
  <c r="CD94" i="3"/>
  <c r="CD200" i="3" s="1"/>
  <c r="BX95" i="3"/>
  <c r="BX201" i="3" s="1"/>
  <c r="CR95" i="3"/>
  <c r="CR201" i="3" s="1"/>
  <c r="CQ96" i="3"/>
  <c r="CQ202" i="3" s="1"/>
  <c r="CK97" i="3"/>
  <c r="CK203" i="3" s="1"/>
  <c r="CG98" i="3"/>
  <c r="CG204" i="3" s="1"/>
  <c r="CG99" i="3"/>
  <c r="CG205" i="3" s="1"/>
  <c r="CB100" i="3"/>
  <c r="CB206" i="3" s="1"/>
  <c r="BX101" i="3"/>
  <c r="BX207" i="3" s="1"/>
  <c r="CS101" i="3"/>
  <c r="CS207" i="3" s="1"/>
  <c r="CP102" i="3"/>
  <c r="CP208" i="3" s="1"/>
  <c r="CK103" i="3"/>
  <c r="CK209" i="3" s="1"/>
  <c r="CK104" i="3"/>
  <c r="CK210" i="3" s="1"/>
  <c r="CH105" i="3"/>
  <c r="CH211" i="3" s="1"/>
  <c r="CC106" i="3"/>
  <c r="CC107" i="3"/>
  <c r="BW108" i="3"/>
  <c r="CP108" i="3"/>
  <c r="CP214" i="3" s="1"/>
  <c r="CO109" i="3"/>
  <c r="CO215" i="3" s="1"/>
  <c r="CI110" i="3"/>
  <c r="CI216" i="3" s="1"/>
  <c r="CE111" i="3"/>
  <c r="CE112" i="3"/>
  <c r="CN22" i="3"/>
  <c r="CN128" i="3" s="1"/>
  <c r="BX41" i="3"/>
  <c r="BX147" i="3" s="1"/>
  <c r="CP52" i="3"/>
  <c r="CP158" i="3" s="1"/>
  <c r="CK60" i="3"/>
  <c r="CK166" i="3" s="1"/>
  <c r="CP64" i="3"/>
  <c r="CP170" i="3" s="1"/>
  <c r="BZ69" i="3"/>
  <c r="BZ175" i="3" s="1"/>
  <c r="CF73" i="3"/>
  <c r="CF179" i="3" s="1"/>
  <c r="CF76" i="3"/>
  <c r="CF182" i="3" s="1"/>
  <c r="CR78" i="3"/>
  <c r="CR184" i="3" s="1"/>
  <c r="CO80" i="3"/>
  <c r="CO186" i="3" s="1"/>
  <c r="CG82" i="3"/>
  <c r="CG188" i="3" s="1"/>
  <c r="CA84" i="3"/>
  <c r="CQ85" i="3"/>
  <c r="CQ191" i="3" s="1"/>
  <c r="CH87" i="3"/>
  <c r="CH193" i="3" s="1"/>
  <c r="CH88" i="3"/>
  <c r="CH194" i="3" s="1"/>
  <c r="BZ90" i="3"/>
  <c r="BZ196" i="3" s="1"/>
  <c r="CP91" i="3"/>
  <c r="CP197" i="3" s="1"/>
  <c r="CF94" i="3"/>
  <c r="CF200" i="3" s="1"/>
  <c r="CS96" i="3"/>
  <c r="CS202" i="3" s="1"/>
  <c r="CI99" i="3"/>
  <c r="CI205" i="3" s="1"/>
  <c r="CD101" i="3"/>
  <c r="CD207" i="3" s="1"/>
  <c r="CR103" i="3"/>
  <c r="CR209" i="3" s="1"/>
  <c r="CJ106" i="3"/>
  <c r="CJ212" i="3" s="1"/>
  <c r="CA108" i="3"/>
  <c r="CK110" i="3"/>
  <c r="CK216" i="3" s="1"/>
  <c r="CG112" i="3"/>
  <c r="CG218" i="3" s="1"/>
  <c r="CC96" i="3"/>
  <c r="DH218" i="3"/>
  <c r="DZ212" i="3"/>
  <c r="DY208" i="3"/>
  <c r="DW203" i="3"/>
  <c r="DO199" i="3"/>
  <c r="DZ194" i="3"/>
  <c r="DW191" i="3"/>
  <c r="DU185" i="3"/>
  <c r="DY176" i="3"/>
  <c r="DY158" i="3"/>
  <c r="DN154" i="3"/>
  <c r="DZ143" i="3"/>
  <c r="DZ137" i="3"/>
  <c r="DF134" i="3"/>
  <c r="DZ125" i="3"/>
  <c r="BY15" i="3"/>
  <c r="BZ20" i="3"/>
  <c r="BZ126" i="3" s="1"/>
  <c r="CG27" i="3"/>
  <c r="CG133" i="3" s="1"/>
  <c r="BZ33" i="3"/>
  <c r="BZ139" i="3" s="1"/>
  <c r="CN38" i="3"/>
  <c r="CN144" i="3" s="1"/>
  <c r="CJ43" i="3"/>
  <c r="CJ149" i="3" s="1"/>
  <c r="CD48" i="3"/>
  <c r="CD154" i="3" s="1"/>
  <c r="CE55" i="3"/>
  <c r="BW61" i="3"/>
  <c r="CC65" i="3"/>
  <c r="CI69" i="3"/>
  <c r="CI175" i="3" s="1"/>
  <c r="CN73" i="3"/>
  <c r="CN179" i="3" s="1"/>
  <c r="CC77" i="3"/>
  <c r="CI82" i="3"/>
  <c r="CI188" i="3" s="1"/>
  <c r="CG89" i="3"/>
  <c r="CG195" i="3" s="1"/>
  <c r="CH94" i="3"/>
  <c r="CH200" i="3" s="1"/>
  <c r="BX97" i="3"/>
  <c r="BX203" i="3" s="1"/>
  <c r="CF100" i="3"/>
  <c r="CF206" i="3" s="1"/>
  <c r="BW103" i="3"/>
  <c r="CQ104" i="3"/>
  <c r="CQ210" i="3" s="1"/>
  <c r="CL106" i="3"/>
  <c r="CL212" i="3" s="1"/>
  <c r="CC108" i="3"/>
  <c r="CS109" i="3"/>
  <c r="CS215" i="3" s="1"/>
  <c r="CL111" i="3"/>
  <c r="CL217" i="3" s="1"/>
  <c r="DV203" i="3"/>
  <c r="CQ111" i="3"/>
  <c r="CQ217" i="3" s="1"/>
  <c r="CH103" i="3"/>
  <c r="CH209" i="3" s="1"/>
  <c r="CG97" i="3"/>
  <c r="CG203" i="3" s="1"/>
  <c r="CD91" i="3"/>
  <c r="CD197" i="3" s="1"/>
  <c r="CS82" i="3"/>
  <c r="CS188" i="3" s="1"/>
  <c r="CO76" i="3"/>
  <c r="CO182" i="3" s="1"/>
  <c r="CL69" i="3"/>
  <c r="CL175" i="3" s="1"/>
  <c r="BZ59" i="3"/>
  <c r="BZ165" i="3" s="1"/>
  <c r="CA51" i="3"/>
  <c r="CN42" i="3"/>
  <c r="CN148" i="3" s="1"/>
  <c r="CH33" i="3"/>
  <c r="CH139" i="3" s="1"/>
  <c r="CF23" i="3"/>
  <c r="CF129" i="3" s="1"/>
  <c r="EA216" i="3"/>
  <c r="CG109" i="3"/>
  <c r="CG215" i="3" s="1"/>
  <c r="CP105" i="3"/>
  <c r="CP211" i="3" s="1"/>
  <c r="CH101" i="3"/>
  <c r="CH207" i="3" s="1"/>
  <c r="CA97" i="3"/>
  <c r="BZ93" i="3"/>
  <c r="BZ199" i="3" s="1"/>
  <c r="CQ88" i="3"/>
  <c r="CQ194" i="3" s="1"/>
  <c r="CC85" i="3"/>
  <c r="CJ78" i="3"/>
  <c r="CJ184" i="3" s="1"/>
  <c r="CJ74" i="3"/>
  <c r="CJ180" i="3" s="1"/>
  <c r="CL66" i="3"/>
  <c r="CL172" i="3" s="1"/>
  <c r="BW62" i="3"/>
  <c r="CO56" i="3"/>
  <c r="CO162" i="3" s="1"/>
  <c r="BZ51" i="3"/>
  <c r="BZ157" i="3" s="1"/>
  <c r="CB45" i="3"/>
  <c r="CB151" i="3" s="1"/>
  <c r="CE39" i="3"/>
  <c r="CG33" i="3"/>
  <c r="CG139" i="3" s="1"/>
  <c r="CG26" i="3"/>
  <c r="CG132" i="3" s="1"/>
  <c r="CB22" i="3"/>
  <c r="CB128" i="3" s="1"/>
  <c r="CP14" i="3"/>
  <c r="CP120" i="3" s="1"/>
  <c r="DR123" i="3"/>
  <c r="DQ143" i="3"/>
  <c r="DF152" i="3"/>
  <c r="DN163" i="3"/>
  <c r="DV176" i="3"/>
  <c r="CO111" i="3"/>
  <c r="CO217" i="3" s="1"/>
  <c r="CC105" i="3"/>
  <c r="BW99" i="3"/>
  <c r="CR94" i="3"/>
  <c r="CR200" i="3" s="1"/>
  <c r="CP88" i="3"/>
  <c r="CP194" i="3" s="1"/>
  <c r="CR80" i="3"/>
  <c r="CR186" i="3" s="1"/>
  <c r="CS73" i="3"/>
  <c r="CS179" i="3" s="1"/>
  <c r="CA64" i="3"/>
  <c r="CN56" i="3"/>
  <c r="CN162" i="3" s="1"/>
  <c r="CK47" i="3"/>
  <c r="CK153" i="3" s="1"/>
  <c r="CL42" i="3"/>
  <c r="CL148" i="3" s="1"/>
  <c r="CC29" i="3"/>
  <c r="DO133" i="3"/>
  <c r="DW163" i="3"/>
  <c r="DW176" i="3"/>
  <c r="BZ111" i="3"/>
  <c r="BZ217" i="3" s="1"/>
  <c r="CB105" i="3"/>
  <c r="CB211" i="3" s="1"/>
  <c r="CE103" i="3"/>
  <c r="CP100" i="3"/>
  <c r="CP206" i="3" s="1"/>
  <c r="CQ94" i="3"/>
  <c r="CQ200" i="3" s="1"/>
  <c r="CO88" i="3"/>
  <c r="CO194" i="3" s="1"/>
  <c r="CE80" i="3"/>
  <c r="CR73" i="3"/>
  <c r="CR179" i="3" s="1"/>
  <c r="CA61" i="3"/>
  <c r="CJ47" i="3"/>
  <c r="CJ153" i="3" s="1"/>
  <c r="CB29" i="3"/>
  <c r="CB135" i="3" s="1"/>
  <c r="CR112" i="3"/>
  <c r="CR218" i="3" s="1"/>
  <c r="BW111" i="3"/>
  <c r="CM108" i="3"/>
  <c r="CM214" i="3" s="1"/>
  <c r="CO106" i="3"/>
  <c r="CO212" i="3" s="1"/>
  <c r="CR104" i="3"/>
  <c r="CR210" i="3" s="1"/>
  <c r="CJ102" i="3"/>
  <c r="CJ208" i="3" s="1"/>
  <c r="CM100" i="3"/>
  <c r="CM206" i="3" s="1"/>
  <c r="CB98" i="3"/>
  <c r="CB204" i="3" s="1"/>
  <c r="CG96" i="3"/>
  <c r="CG202" i="3" s="1"/>
  <c r="CI94" i="3"/>
  <c r="CI200" i="3" s="1"/>
  <c r="CD92" i="3"/>
  <c r="CD198" i="3" s="1"/>
  <c r="CI90" i="3"/>
  <c r="CI196" i="3" s="1"/>
  <c r="BW88" i="3"/>
  <c r="CA86" i="3"/>
  <c r="CD84" i="3"/>
  <c r="CD190" i="3" s="1"/>
  <c r="BX82" i="3"/>
  <c r="BX188" i="3" s="1"/>
  <c r="CB80" i="3"/>
  <c r="CB186" i="3" s="1"/>
  <c r="CM77" i="3"/>
  <c r="CM183" i="3" s="1"/>
  <c r="CM75" i="3"/>
  <c r="CM181" i="3" s="1"/>
  <c r="CO73" i="3"/>
  <c r="CO179" i="3" s="1"/>
  <c r="CQ70" i="3"/>
  <c r="CQ176" i="3" s="1"/>
  <c r="CH68" i="3"/>
  <c r="CH174" i="3" s="1"/>
  <c r="CH65" i="3"/>
  <c r="CH171" i="3" s="1"/>
  <c r="CB63" i="3"/>
  <c r="CB169" i="3" s="1"/>
  <c r="BX61" i="3"/>
  <c r="BX167" i="3" s="1"/>
  <c r="BX58" i="3"/>
  <c r="BX164" i="3" s="1"/>
  <c r="CJ55" i="3"/>
  <c r="CJ161" i="3" s="1"/>
  <c r="CC52" i="3"/>
  <c r="CP49" i="3"/>
  <c r="CP155" i="3" s="1"/>
  <c r="CG47" i="3"/>
  <c r="CG153" i="3" s="1"/>
  <c r="BZ44" i="3"/>
  <c r="BZ150" i="3" s="1"/>
  <c r="CG41" i="3"/>
  <c r="CG147" i="3" s="1"/>
  <c r="CS37" i="3"/>
  <c r="CS143" i="3" s="1"/>
  <c r="BZ35" i="3"/>
  <c r="BZ141" i="3" s="1"/>
  <c r="BW32" i="3"/>
  <c r="BX28" i="3"/>
  <c r="BX134" i="3" s="1"/>
  <c r="CQ24" i="3"/>
  <c r="CQ130" i="3" s="1"/>
  <c r="CE20" i="3"/>
  <c r="CP16" i="3"/>
  <c r="CP122" i="3" s="1"/>
  <c r="BY59" i="3"/>
  <c r="DJ121" i="3"/>
  <c r="DF130" i="3"/>
  <c r="DS135" i="3"/>
  <c r="DW139" i="3"/>
  <c r="DH145" i="3"/>
  <c r="DR160" i="3"/>
  <c r="DJ173" i="3"/>
  <c r="DF188" i="3"/>
  <c r="DT197" i="3"/>
  <c r="AR106" i="3"/>
  <c r="AR212" i="3" s="1"/>
  <c r="BJ107" i="3"/>
  <c r="BJ213" i="3" s="1"/>
  <c r="AR20" i="3"/>
  <c r="AR126" i="3" s="1"/>
  <c r="BG28" i="3"/>
  <c r="BG134" i="3" s="1"/>
  <c r="AQ29" i="3"/>
  <c r="AQ135" i="3" s="1"/>
  <c r="AX34" i="3"/>
  <c r="AX140" i="3" s="1"/>
  <c r="BL41" i="3"/>
  <c r="BL147" i="3" s="1"/>
  <c r="AP42" i="3"/>
  <c r="AP148" i="3" s="1"/>
  <c r="BK47" i="3"/>
  <c r="BK153" i="3" s="1"/>
  <c r="BH48" i="3"/>
  <c r="BH154" i="3" s="1"/>
  <c r="BA56" i="3"/>
  <c r="BA162" i="3" s="1"/>
  <c r="BB62" i="3"/>
  <c r="BB168" i="3" s="1"/>
  <c r="BF69" i="3"/>
  <c r="BF175" i="3" s="1"/>
  <c r="BB76" i="3"/>
  <c r="BB182" i="3" s="1"/>
  <c r="BE77" i="3"/>
  <c r="BE183" i="3" s="1"/>
  <c r="BA79" i="3"/>
  <c r="BA185" i="3" s="1"/>
  <c r="AZ86" i="3"/>
  <c r="AZ192" i="3" s="1"/>
  <c r="BB87" i="3"/>
  <c r="BB193" i="3" s="1"/>
  <c r="BG96" i="3"/>
  <c r="BG202" i="3" s="1"/>
  <c r="BK107" i="3"/>
  <c r="BK213" i="3" s="1"/>
  <c r="BB112" i="3"/>
  <c r="BB218" i="3" s="1"/>
  <c r="BL18" i="3"/>
  <c r="BL124" i="3" s="1"/>
  <c r="BI107" i="3"/>
  <c r="BI213" i="3" s="1"/>
  <c r="BA106" i="3"/>
  <c r="BA212" i="3" s="1"/>
  <c r="BH100" i="3"/>
  <c r="BH206" i="3" s="1"/>
  <c r="BI99" i="3"/>
  <c r="BI205" i="3" s="1"/>
  <c r="BD111" i="3"/>
  <c r="BD217" i="3" s="1"/>
  <c r="BA102" i="3"/>
  <c r="BA208" i="3" s="1"/>
  <c r="BA95" i="3"/>
  <c r="BA201" i="3" s="1"/>
  <c r="BG90" i="3"/>
  <c r="BG196" i="3" s="1"/>
  <c r="BA89" i="3"/>
  <c r="BA195" i="3" s="1"/>
  <c r="BI84" i="3"/>
  <c r="BI190" i="3" s="1"/>
  <c r="BF83" i="3"/>
  <c r="BF189" i="3" s="1"/>
  <c r="AQ79" i="3"/>
  <c r="AQ185" i="3" s="1"/>
  <c r="BK78" i="3"/>
  <c r="BK184" i="3" s="1"/>
  <c r="BH77" i="3"/>
  <c r="BH183" i="3" s="1"/>
  <c r="BA73" i="3"/>
  <c r="BA179" i="3" s="1"/>
  <c r="AY68" i="3"/>
  <c r="AY174" i="3" s="1"/>
  <c r="BF63" i="3"/>
  <c r="BF169" i="3" s="1"/>
  <c r="AU59" i="3"/>
  <c r="AU165" i="3" s="1"/>
  <c r="AR55" i="3"/>
  <c r="AR161" i="3" s="1"/>
  <c r="AT54" i="3"/>
  <c r="AT160" i="3" s="1"/>
  <c r="BA50" i="3"/>
  <c r="BA156" i="3" s="1"/>
  <c r="BB45" i="3"/>
  <c r="BB151" i="3" s="1"/>
  <c r="BA41" i="3"/>
  <c r="BA147" i="3" s="1"/>
  <c r="BD40" i="3"/>
  <c r="BD146" i="3" s="1"/>
  <c r="BF36" i="3"/>
  <c r="BF142" i="3" s="1"/>
  <c r="AT32" i="3"/>
  <c r="AT138" i="3" s="1"/>
  <c r="BI31" i="3"/>
  <c r="BI137" i="3" s="1"/>
  <c r="BA27" i="3"/>
  <c r="BA133" i="3" s="1"/>
  <c r="BC22" i="3"/>
  <c r="BC128" i="3" s="1"/>
  <c r="BC17" i="3"/>
  <c r="BC123" i="3" s="1"/>
  <c r="BJ71" i="3"/>
  <c r="BJ177" i="3" s="1"/>
  <c r="AW67" i="3"/>
  <c r="AW173" i="3" s="1"/>
  <c r="BD62" i="3"/>
  <c r="BD168" i="3" s="1"/>
  <c r="AS59" i="3"/>
  <c r="AS165" i="3" s="1"/>
  <c r="BE58" i="3"/>
  <c r="BE164" i="3" s="1"/>
  <c r="BL53" i="3"/>
  <c r="BL159" i="3" s="1"/>
  <c r="BB40" i="3"/>
  <c r="BB146" i="3" s="1"/>
  <c r="BD35" i="3"/>
  <c r="BD141" i="3" s="1"/>
  <c r="AQ31" i="3"/>
  <c r="AQ137" i="3" s="1"/>
  <c r="AZ26" i="3"/>
  <c r="AZ132" i="3" s="1"/>
  <c r="AX21" i="3"/>
  <c r="AX127" i="3" s="1"/>
  <c r="BC111" i="3"/>
  <c r="BC217" i="3" s="1"/>
  <c r="AT110" i="3"/>
  <c r="AT216" i="3" s="1"/>
  <c r="AZ102" i="3"/>
  <c r="AZ208" i="3" s="1"/>
  <c r="AR95" i="3"/>
  <c r="AR201" i="3" s="1"/>
  <c r="BK94" i="3"/>
  <c r="BK200" i="3" s="1"/>
  <c r="AZ89" i="3"/>
  <c r="AZ195" i="3" s="1"/>
  <c r="BE83" i="3"/>
  <c r="BE189" i="3" s="1"/>
  <c r="BG77" i="3"/>
  <c r="BG183" i="3" s="1"/>
  <c r="AW73" i="3"/>
  <c r="AW179" i="3" s="1"/>
  <c r="AY72" i="3"/>
  <c r="AY178" i="3" s="1"/>
  <c r="AX68" i="3"/>
  <c r="AX174" i="3" s="1"/>
  <c r="AX67" i="3"/>
  <c r="AX173" i="3" s="1"/>
  <c r="BE63" i="3"/>
  <c r="BE169" i="3" s="1"/>
  <c r="AT59" i="3"/>
  <c r="AT165" i="3" s="1"/>
  <c r="AQ54" i="3"/>
  <c r="AQ160" i="3" s="1"/>
  <c r="AZ50" i="3"/>
  <c r="AZ156" i="3" s="1"/>
  <c r="AV45" i="3"/>
  <c r="AV151" i="3" s="1"/>
  <c r="BC40" i="3"/>
  <c r="BC146" i="3" s="1"/>
  <c r="BC36" i="3"/>
  <c r="BC142" i="3" s="1"/>
  <c r="BE35" i="3"/>
  <c r="BE141" i="3" s="1"/>
  <c r="AR31" i="3"/>
  <c r="AR137" i="3" s="1"/>
  <c r="AZ27" i="3"/>
  <c r="AZ133" i="3" s="1"/>
  <c r="BA26" i="3"/>
  <c r="BA132" i="3" s="1"/>
  <c r="BB22" i="3"/>
  <c r="BB128" i="3" s="1"/>
  <c r="BB21" i="3"/>
  <c r="BB127" i="3" s="1"/>
  <c r="BB17" i="3"/>
  <c r="BB123" i="3" s="1"/>
  <c r="BC16" i="3"/>
  <c r="BC122" i="3" s="1"/>
  <c r="AS110" i="3"/>
  <c r="AS216" i="3" s="1"/>
  <c r="AW102" i="3"/>
  <c r="AW208" i="3" s="1"/>
  <c r="AR101" i="3"/>
  <c r="AR207" i="3" s="1"/>
  <c r="BK100" i="3"/>
  <c r="BK206" i="3" s="1"/>
  <c r="BJ94" i="3"/>
  <c r="BJ200" i="3" s="1"/>
  <c r="AY89" i="3"/>
  <c r="AY195" i="3" s="1"/>
  <c r="AZ83" i="3"/>
  <c r="AZ189" i="3" s="1"/>
  <c r="BF77" i="3"/>
  <c r="BF183" i="3" s="1"/>
  <c r="AX72" i="3"/>
  <c r="AX178" i="3" s="1"/>
  <c r="BD63" i="3"/>
  <c r="BD169" i="3" s="1"/>
  <c r="AP54" i="3"/>
  <c r="AP160" i="3" s="1"/>
  <c r="AY50" i="3"/>
  <c r="AY156" i="3" s="1"/>
  <c r="AX49" i="3"/>
  <c r="AX155" i="3" s="1"/>
  <c r="AU45" i="3"/>
  <c r="AU151" i="3" s="1"/>
  <c r="AT44" i="3"/>
  <c r="AT150" i="3" s="1"/>
  <c r="AY17" i="3"/>
  <c r="AY123" i="3" s="1"/>
  <c r="BH14" i="3"/>
  <c r="BH120" i="3" s="1"/>
  <c r="AS20" i="3"/>
  <c r="AS126" i="3" s="1"/>
  <c r="AT21" i="3"/>
  <c r="AT127" i="3" s="1"/>
  <c r="AR29" i="3"/>
  <c r="AR135" i="3" s="1"/>
  <c r="AY34" i="3"/>
  <c r="AY140" i="3" s="1"/>
  <c r="AW35" i="3"/>
  <c r="AW141" i="3" s="1"/>
  <c r="BI42" i="3"/>
  <c r="BI148" i="3" s="1"/>
  <c r="BI48" i="3"/>
  <c r="BI154" i="3" s="1"/>
  <c r="AQ49" i="3"/>
  <c r="AQ155" i="3" s="1"/>
  <c r="BB56" i="3"/>
  <c r="BB162" i="3" s="1"/>
  <c r="BC62" i="3"/>
  <c r="BC168" i="3" s="1"/>
  <c r="BG63" i="3"/>
  <c r="BG169" i="3" s="1"/>
  <c r="BD64" i="3"/>
  <c r="BD170" i="3" s="1"/>
  <c r="BG69" i="3"/>
  <c r="BG175" i="3" s="1"/>
  <c r="BD70" i="3"/>
  <c r="BD176" i="3" s="1"/>
  <c r="BB79" i="3"/>
  <c r="BB185" i="3" s="1"/>
  <c r="BA80" i="3"/>
  <c r="BA186" i="3" s="1"/>
  <c r="BF87" i="3"/>
  <c r="BF193" i="3" s="1"/>
  <c r="BH96" i="3"/>
  <c r="BH202" i="3" s="1"/>
  <c r="AQ98" i="3"/>
  <c r="AQ204" i="3" s="1"/>
  <c r="BC108" i="3"/>
  <c r="BC214" i="3" s="1"/>
  <c r="BE109" i="3"/>
  <c r="BE215" i="3" s="1"/>
  <c r="BB26" i="3"/>
  <c r="BB132" i="3" s="1"/>
  <c r="BL27" i="3"/>
  <c r="BL133" i="3" s="1"/>
  <c r="AP28" i="3"/>
  <c r="AP134" i="3" s="1"/>
  <c r="AU30" i="3"/>
  <c r="AU136" i="3" s="1"/>
  <c r="AP14" i="3"/>
  <c r="AP120" i="3" s="1"/>
  <c r="AZ15" i="3"/>
  <c r="AZ121" i="3" s="1"/>
  <c r="BD16" i="3"/>
  <c r="BD122" i="3" s="1"/>
  <c r="BK17" i="3"/>
  <c r="BK123" i="3" s="1"/>
  <c r="AR18" i="3"/>
  <c r="AR124" i="3" s="1"/>
  <c r="AV19" i="3"/>
  <c r="AV125" i="3" s="1"/>
  <c r="AV20" i="3"/>
  <c r="AV126" i="3" s="1"/>
  <c r="BF21" i="3"/>
  <c r="BF127" i="3" s="1"/>
  <c r="BF22" i="3"/>
  <c r="BF128" i="3" s="1"/>
  <c r="BJ23" i="3"/>
  <c r="BJ129" i="3" s="1"/>
  <c r="AX25" i="3"/>
  <c r="AX131" i="3" s="1"/>
  <c r="AT29" i="3"/>
  <c r="AT135" i="3" s="1"/>
  <c r="AY31" i="3"/>
  <c r="AY137" i="3" s="1"/>
  <c r="AW32" i="3"/>
  <c r="AW138" i="3" s="1"/>
  <c r="AY33" i="3"/>
  <c r="AY139" i="3" s="1"/>
  <c r="BH34" i="3"/>
  <c r="BH140" i="3" s="1"/>
  <c r="BI35" i="3"/>
  <c r="BI141" i="3" s="1"/>
  <c r="BI36" i="3"/>
  <c r="BI142" i="3" s="1"/>
  <c r="AT38" i="3"/>
  <c r="AT144" i="3" s="1"/>
  <c r="BA39" i="3"/>
  <c r="BA145" i="3" s="1"/>
  <c r="BE40" i="3"/>
  <c r="BE146" i="3" s="1"/>
  <c r="AQ42" i="3"/>
  <c r="AQ148" i="3" s="1"/>
  <c r="AW43" i="3"/>
  <c r="AW149" i="3" s="1"/>
  <c r="AZ44" i="3"/>
  <c r="AZ150" i="3" s="1"/>
  <c r="BG45" i="3"/>
  <c r="BG151" i="3" s="1"/>
  <c r="BG46" i="3"/>
  <c r="BG152" i="3" s="1"/>
  <c r="BL47" i="3"/>
  <c r="BL153" i="3" s="1"/>
  <c r="AP48" i="3"/>
  <c r="AP154" i="3" s="1"/>
  <c r="AY49" i="3"/>
  <c r="AY155" i="3" s="1"/>
  <c r="BC50" i="3"/>
  <c r="BC156" i="3" s="1"/>
  <c r="AQ52" i="3"/>
  <c r="AQ158" i="3" s="1"/>
  <c r="AU53" i="3"/>
  <c r="AU159" i="3" s="1"/>
  <c r="AX54" i="3"/>
  <c r="AX160" i="3" s="1"/>
  <c r="BD55" i="3"/>
  <c r="BD161" i="3" s="1"/>
  <c r="BD56" i="3"/>
  <c r="BD162" i="3" s="1"/>
  <c r="BG57" i="3"/>
  <c r="BG163" i="3" s="1"/>
  <c r="AV59" i="3"/>
  <c r="AV165" i="3" s="1"/>
  <c r="AY60" i="3"/>
  <c r="AY166" i="3" s="1"/>
  <c r="BE61" i="3"/>
  <c r="BE167" i="3" s="1"/>
  <c r="BE62" i="3"/>
  <c r="BE168" i="3" s="1"/>
  <c r="BH63" i="3"/>
  <c r="BH169" i="3" s="1"/>
  <c r="AV65" i="3"/>
  <c r="AV171" i="3" s="1"/>
  <c r="AY66" i="3"/>
  <c r="AY172" i="3" s="1"/>
  <c r="BB67" i="3"/>
  <c r="BB173" i="3" s="1"/>
  <c r="BJ68" i="3"/>
  <c r="BJ174" i="3" s="1"/>
  <c r="BH69" i="3"/>
  <c r="BH175" i="3" s="1"/>
  <c r="BK70" i="3"/>
  <c r="BK176" i="3" s="1"/>
  <c r="AR71" i="3"/>
  <c r="AR177" i="3" s="1"/>
  <c r="AZ72" i="3"/>
  <c r="AZ178" i="3" s="1"/>
  <c r="BE73" i="3"/>
  <c r="BE179" i="3" s="1"/>
  <c r="AT75" i="3"/>
  <c r="AT181" i="3" s="1"/>
  <c r="BC76" i="3"/>
  <c r="BC182" i="3" s="1"/>
  <c r="BI77" i="3"/>
  <c r="BI183" i="3" s="1"/>
  <c r="AX78" i="3"/>
  <c r="AX184" i="3" s="1"/>
  <c r="BC79" i="3"/>
  <c r="BC185" i="3" s="1"/>
  <c r="BK80" i="3"/>
  <c r="BK186" i="3" s="1"/>
  <c r="AW82" i="3"/>
  <c r="AW188" i="3" s="1"/>
  <c r="BG83" i="3"/>
  <c r="BG189" i="3" s="1"/>
  <c r="AQ85" i="3"/>
  <c r="AQ191" i="3" s="1"/>
  <c r="BG86" i="3"/>
  <c r="BG192" i="3" s="1"/>
  <c r="AU88" i="3"/>
  <c r="AU194" i="3" s="1"/>
  <c r="BD89" i="3"/>
  <c r="BD195" i="3" s="1"/>
  <c r="AZ91" i="3"/>
  <c r="AZ197" i="3" s="1"/>
  <c r="BG92" i="3"/>
  <c r="BG198" i="3" s="1"/>
  <c r="AR94" i="3"/>
  <c r="AR200" i="3" s="1"/>
  <c r="BE95" i="3"/>
  <c r="BE201" i="3" s="1"/>
  <c r="BL96" i="3"/>
  <c r="BL202" i="3" s="1"/>
  <c r="AP97" i="3"/>
  <c r="AP203" i="3" s="1"/>
  <c r="AU98" i="3"/>
  <c r="AU204" i="3" s="1"/>
  <c r="BL99" i="3"/>
  <c r="BL205" i="3" s="1"/>
  <c r="AP100" i="3"/>
  <c r="AP206" i="3" s="1"/>
  <c r="AW101" i="3"/>
  <c r="AW207" i="3" s="1"/>
  <c r="BF102" i="3"/>
  <c r="BF208" i="3" s="1"/>
  <c r="AQ103" i="3"/>
  <c r="AQ209" i="3" s="1"/>
  <c r="BJ104" i="3"/>
  <c r="BJ210" i="3" s="1"/>
  <c r="BB106" i="3"/>
  <c r="BB212" i="3" s="1"/>
  <c r="BD108" i="3"/>
  <c r="BD214" i="3" s="1"/>
  <c r="AU110" i="3"/>
  <c r="AU216" i="3" s="1"/>
  <c r="BI111" i="3"/>
  <c r="BI217" i="3" s="1"/>
  <c r="BD112" i="3"/>
  <c r="BD218" i="3" s="1"/>
  <c r="AR112" i="3"/>
  <c r="AR218" i="3" s="1"/>
  <c r="BE112" i="3"/>
  <c r="BE218" i="3" s="1"/>
  <c r="AQ112" i="3"/>
  <c r="AQ218" i="3" s="1"/>
  <c r="BA111" i="3"/>
  <c r="BA217" i="3" s="1"/>
  <c r="BK110" i="3"/>
  <c r="BK216" i="3" s="1"/>
  <c r="AY110" i="3"/>
  <c r="AY216" i="3" s="1"/>
  <c r="BI109" i="3"/>
  <c r="BI215" i="3" s="1"/>
  <c r="AW109" i="3"/>
  <c r="AW215" i="3" s="1"/>
  <c r="BG108" i="3"/>
  <c r="BG214" i="3" s="1"/>
  <c r="AU108" i="3"/>
  <c r="AU214" i="3" s="1"/>
  <c r="BE107" i="3"/>
  <c r="BE213" i="3" s="1"/>
  <c r="AS107" i="3"/>
  <c r="AS213" i="3" s="1"/>
  <c r="BC106" i="3"/>
  <c r="BC212" i="3" s="1"/>
  <c r="AQ106" i="3"/>
  <c r="AQ212" i="3" s="1"/>
  <c r="BA105" i="3"/>
  <c r="BA211" i="3" s="1"/>
  <c r="BK104" i="3"/>
  <c r="BK210" i="3" s="1"/>
  <c r="AY104" i="3"/>
  <c r="AY210" i="3" s="1"/>
  <c r="BI103" i="3"/>
  <c r="BI209" i="3" s="1"/>
  <c r="AW103" i="3"/>
  <c r="AW209" i="3" s="1"/>
  <c r="BG102" i="3"/>
  <c r="BG208" i="3" s="1"/>
  <c r="AU102" i="3"/>
  <c r="AU208" i="3" s="1"/>
  <c r="BE101" i="3"/>
  <c r="BE207" i="3" s="1"/>
  <c r="AS101" i="3"/>
  <c r="AS207" i="3" s="1"/>
  <c r="AY112" i="3"/>
  <c r="AY218" i="3" s="1"/>
  <c r="BG111" i="3"/>
  <c r="BG217" i="3" s="1"/>
  <c r="AT111" i="3"/>
  <c r="AT217" i="3" s="1"/>
  <c r="BC110" i="3"/>
  <c r="BC216" i="3" s="1"/>
  <c r="AP110" i="3"/>
  <c r="AP216" i="3" s="1"/>
  <c r="BL109" i="3"/>
  <c r="BL215" i="3" s="1"/>
  <c r="AY109" i="3"/>
  <c r="AY215" i="3" s="1"/>
  <c r="BH108" i="3"/>
  <c r="BH214" i="3" s="1"/>
  <c r="AT108" i="3"/>
  <c r="AT214" i="3" s="1"/>
  <c r="BC107" i="3"/>
  <c r="BC213" i="3" s="1"/>
  <c r="AP107" i="3"/>
  <c r="AP213" i="3" s="1"/>
  <c r="BL106" i="3"/>
  <c r="BL212" i="3" s="1"/>
  <c r="AY106" i="3"/>
  <c r="AY212" i="3" s="1"/>
  <c r="BH105" i="3"/>
  <c r="BH211" i="3" s="1"/>
  <c r="AU105" i="3"/>
  <c r="AU211" i="3" s="1"/>
  <c r="BD104" i="3"/>
  <c r="BD210" i="3" s="1"/>
  <c r="AQ104" i="3"/>
  <c r="AQ210" i="3" s="1"/>
  <c r="AZ103" i="3"/>
  <c r="AZ209" i="3" s="1"/>
  <c r="BI102" i="3"/>
  <c r="BI208" i="3" s="1"/>
  <c r="AV102" i="3"/>
  <c r="AV208" i="3" s="1"/>
  <c r="BD101" i="3"/>
  <c r="BD207" i="3" s="1"/>
  <c r="AQ101" i="3"/>
  <c r="AQ207" i="3" s="1"/>
  <c r="BA100" i="3"/>
  <c r="BA206" i="3" s="1"/>
  <c r="BK99" i="3"/>
  <c r="BK205" i="3" s="1"/>
  <c r="AY99" i="3"/>
  <c r="AY205" i="3" s="1"/>
  <c r="BI98" i="3"/>
  <c r="BI204" i="3" s="1"/>
  <c r="AW98" i="3"/>
  <c r="AW204" i="3" s="1"/>
  <c r="BG97" i="3"/>
  <c r="BG203" i="3" s="1"/>
  <c r="AU97" i="3"/>
  <c r="AU203" i="3" s="1"/>
  <c r="BE96" i="3"/>
  <c r="BE202" i="3" s="1"/>
  <c r="AS96" i="3"/>
  <c r="AS202" i="3" s="1"/>
  <c r="BC95" i="3"/>
  <c r="BC201" i="3" s="1"/>
  <c r="AQ95" i="3"/>
  <c r="AQ201" i="3" s="1"/>
  <c r="BA94" i="3"/>
  <c r="BA200" i="3" s="1"/>
  <c r="BK93" i="3"/>
  <c r="BK199" i="3" s="1"/>
  <c r="AY93" i="3"/>
  <c r="AY199" i="3" s="1"/>
  <c r="BI92" i="3"/>
  <c r="BI198" i="3" s="1"/>
  <c r="AW92" i="3"/>
  <c r="AW198" i="3" s="1"/>
  <c r="BG91" i="3"/>
  <c r="BG197" i="3" s="1"/>
  <c r="AU91" i="3"/>
  <c r="AU197" i="3" s="1"/>
  <c r="BE90" i="3"/>
  <c r="BE196" i="3" s="1"/>
  <c r="AS90" i="3"/>
  <c r="AS196" i="3" s="1"/>
  <c r="BC89" i="3"/>
  <c r="BC195" i="3" s="1"/>
  <c r="AQ89" i="3"/>
  <c r="AQ195" i="3" s="1"/>
  <c r="BA88" i="3"/>
  <c r="BA194" i="3" s="1"/>
  <c r="BK87" i="3"/>
  <c r="BK193" i="3" s="1"/>
  <c r="AY87" i="3"/>
  <c r="AY193" i="3" s="1"/>
  <c r="BI86" i="3"/>
  <c r="BI192" i="3" s="1"/>
  <c r="AW86" i="3"/>
  <c r="AW192" i="3" s="1"/>
  <c r="BG85" i="3"/>
  <c r="BG191" i="3" s="1"/>
  <c r="AU85" i="3"/>
  <c r="AU191" i="3" s="1"/>
  <c r="BE84" i="3"/>
  <c r="BE190" i="3" s="1"/>
  <c r="AS84" i="3"/>
  <c r="AS190" i="3" s="1"/>
  <c r="BC83" i="3"/>
  <c r="BC189" i="3" s="1"/>
  <c r="AQ83" i="3"/>
  <c r="AQ189" i="3" s="1"/>
  <c r="BA82" i="3"/>
  <c r="BA188" i="3" s="1"/>
  <c r="BK81" i="3"/>
  <c r="BK187" i="3" s="1"/>
  <c r="AY81" i="3"/>
  <c r="AY187" i="3" s="1"/>
  <c r="BI80" i="3"/>
  <c r="BI186" i="3" s="1"/>
  <c r="AW80" i="3"/>
  <c r="AW186" i="3" s="1"/>
  <c r="BG79" i="3"/>
  <c r="BG185" i="3" s="1"/>
  <c r="AU79" i="3"/>
  <c r="AU185" i="3" s="1"/>
  <c r="BE78" i="3"/>
  <c r="BE184" i="3" s="1"/>
  <c r="AS78" i="3"/>
  <c r="AS184" i="3" s="1"/>
  <c r="BC77" i="3"/>
  <c r="BC183" i="3" s="1"/>
  <c r="AQ77" i="3"/>
  <c r="AQ183" i="3" s="1"/>
  <c r="BA76" i="3"/>
  <c r="BA182" i="3" s="1"/>
  <c r="BK75" i="3"/>
  <c r="BK181" i="3" s="1"/>
  <c r="AY75" i="3"/>
  <c r="AY181" i="3" s="1"/>
  <c r="BI74" i="3"/>
  <c r="BI180" i="3" s="1"/>
  <c r="AW74" i="3"/>
  <c r="AW180" i="3" s="1"/>
  <c r="BG73" i="3"/>
  <c r="BG179" i="3" s="1"/>
  <c r="AU73" i="3"/>
  <c r="AU179" i="3" s="1"/>
  <c r="BE72" i="3"/>
  <c r="BE178" i="3" s="1"/>
  <c r="AS72" i="3"/>
  <c r="AS178" i="3" s="1"/>
  <c r="BC71" i="3"/>
  <c r="BC177" i="3" s="1"/>
  <c r="AQ71" i="3"/>
  <c r="AQ177" i="3" s="1"/>
  <c r="BA70" i="3"/>
  <c r="BA176" i="3" s="1"/>
  <c r="BK69" i="3"/>
  <c r="BK175" i="3" s="1"/>
  <c r="AY69" i="3"/>
  <c r="AY175" i="3" s="1"/>
  <c r="BI68" i="3"/>
  <c r="BI174" i="3" s="1"/>
  <c r="AW68" i="3"/>
  <c r="AW174" i="3" s="1"/>
  <c r="BG67" i="3"/>
  <c r="BG173" i="3" s="1"/>
  <c r="AU67" i="3"/>
  <c r="AU173" i="3" s="1"/>
  <c r="BE66" i="3"/>
  <c r="BE172" i="3" s="1"/>
  <c r="AS66" i="3"/>
  <c r="AS172" i="3" s="1"/>
  <c r="BC65" i="3"/>
  <c r="BC171" i="3" s="1"/>
  <c r="AQ65" i="3"/>
  <c r="AQ171" i="3" s="1"/>
  <c r="BA64" i="3"/>
  <c r="BA170" i="3" s="1"/>
  <c r="BK63" i="3"/>
  <c r="BK169" i="3" s="1"/>
  <c r="AY63" i="3"/>
  <c r="AY169" i="3" s="1"/>
  <c r="BI62" i="3"/>
  <c r="BI168" i="3" s="1"/>
  <c r="AW62" i="3"/>
  <c r="AW168" i="3" s="1"/>
  <c r="BG61" i="3"/>
  <c r="BG167" i="3" s="1"/>
  <c r="AU61" i="3"/>
  <c r="AU167" i="3" s="1"/>
  <c r="BE60" i="3"/>
  <c r="BE166" i="3" s="1"/>
  <c r="AS60" i="3"/>
  <c r="AS166" i="3" s="1"/>
  <c r="BC59" i="3"/>
  <c r="BC165" i="3" s="1"/>
  <c r="AQ59" i="3"/>
  <c r="AQ165" i="3" s="1"/>
  <c r="BA58" i="3"/>
  <c r="BA164" i="3" s="1"/>
  <c r="BK57" i="3"/>
  <c r="BK163" i="3" s="1"/>
  <c r="AY57" i="3"/>
  <c r="AY163" i="3" s="1"/>
  <c r="BI56" i="3"/>
  <c r="BI162" i="3" s="1"/>
  <c r="AW56" i="3"/>
  <c r="AW162" i="3" s="1"/>
  <c r="BG55" i="3"/>
  <c r="BG161" i="3" s="1"/>
  <c r="AU55" i="3"/>
  <c r="AU161" i="3" s="1"/>
  <c r="BE54" i="3"/>
  <c r="BE160" i="3" s="1"/>
  <c r="AS54" i="3"/>
  <c r="AS160" i="3" s="1"/>
  <c r="BC53" i="3"/>
  <c r="BC159" i="3" s="1"/>
  <c r="AQ53" i="3"/>
  <c r="AQ159" i="3" s="1"/>
  <c r="BA52" i="3"/>
  <c r="BA158" i="3" s="1"/>
  <c r="BK51" i="3"/>
  <c r="BK157" i="3" s="1"/>
  <c r="AY51" i="3"/>
  <c r="AY157" i="3" s="1"/>
  <c r="BI50" i="3"/>
  <c r="BI156" i="3" s="1"/>
  <c r="AW50" i="3"/>
  <c r="AW156" i="3" s="1"/>
  <c r="BG49" i="3"/>
  <c r="BG155" i="3" s="1"/>
  <c r="AU49" i="3"/>
  <c r="AU155" i="3" s="1"/>
  <c r="BE48" i="3"/>
  <c r="BE154" i="3" s="1"/>
  <c r="AS48" i="3"/>
  <c r="AS154" i="3" s="1"/>
  <c r="BC47" i="3"/>
  <c r="BC153" i="3" s="1"/>
  <c r="AQ47" i="3"/>
  <c r="AQ153" i="3" s="1"/>
  <c r="BA46" i="3"/>
  <c r="BA152" i="3" s="1"/>
  <c r="BK45" i="3"/>
  <c r="BK151" i="3" s="1"/>
  <c r="AY45" i="3"/>
  <c r="AY151" i="3" s="1"/>
  <c r="BI44" i="3"/>
  <c r="BI150" i="3" s="1"/>
  <c r="AW44" i="3"/>
  <c r="AW150" i="3" s="1"/>
  <c r="BG43" i="3"/>
  <c r="BG149" i="3" s="1"/>
  <c r="AU43" i="3"/>
  <c r="AU149" i="3" s="1"/>
  <c r="BE42" i="3"/>
  <c r="BE148" i="3" s="1"/>
  <c r="AS42" i="3"/>
  <c r="AS148" i="3" s="1"/>
  <c r="BC41" i="3"/>
  <c r="BC147" i="3" s="1"/>
  <c r="AQ41" i="3"/>
  <c r="AQ147" i="3" s="1"/>
  <c r="BA40" i="3"/>
  <c r="BA146" i="3" s="1"/>
  <c r="BK39" i="3"/>
  <c r="BK145" i="3" s="1"/>
  <c r="AY39" i="3"/>
  <c r="AY145" i="3" s="1"/>
  <c r="BI38" i="3"/>
  <c r="BI144" i="3" s="1"/>
  <c r="AW38" i="3"/>
  <c r="AW144" i="3" s="1"/>
  <c r="BG37" i="3"/>
  <c r="BG143" i="3" s="1"/>
  <c r="AU37" i="3"/>
  <c r="AU143" i="3" s="1"/>
  <c r="BE36" i="3"/>
  <c r="BE142" i="3" s="1"/>
  <c r="AS36" i="3"/>
  <c r="AS142" i="3" s="1"/>
  <c r="BC35" i="3"/>
  <c r="BC141" i="3" s="1"/>
  <c r="AQ35" i="3"/>
  <c r="AQ141" i="3" s="1"/>
  <c r="BC34" i="3"/>
  <c r="BC140" i="3" s="1"/>
  <c r="AQ34" i="3"/>
  <c r="AQ140" i="3" s="1"/>
  <c r="BA33" i="3"/>
  <c r="BA139" i="3" s="1"/>
  <c r="BA32" i="3"/>
  <c r="BA138" i="3" s="1"/>
  <c r="BA31" i="3"/>
  <c r="BA137" i="3" s="1"/>
  <c r="BA30" i="3"/>
  <c r="BA136" i="3" s="1"/>
  <c r="BA29" i="3"/>
  <c r="BA135" i="3" s="1"/>
  <c r="BK28" i="3"/>
  <c r="BK134" i="3" s="1"/>
  <c r="AY28" i="3"/>
  <c r="AY134" i="3" s="1"/>
  <c r="BI27" i="3"/>
  <c r="BI133" i="3" s="1"/>
  <c r="AW27" i="3"/>
  <c r="AW133" i="3" s="1"/>
  <c r="BG26" i="3"/>
  <c r="BG132" i="3" s="1"/>
  <c r="AU26" i="3"/>
  <c r="AU132" i="3" s="1"/>
  <c r="BE25" i="3"/>
  <c r="BE131" i="3" s="1"/>
  <c r="AS25" i="3"/>
  <c r="AS131" i="3" s="1"/>
  <c r="BC24" i="3"/>
  <c r="BC130" i="3" s="1"/>
  <c r="AQ24" i="3"/>
  <c r="AQ130" i="3" s="1"/>
  <c r="BA23" i="3"/>
  <c r="BA129" i="3" s="1"/>
  <c r="BK22" i="3"/>
  <c r="BK128" i="3" s="1"/>
  <c r="AY22" i="3"/>
  <c r="AY128" i="3" s="1"/>
  <c r="BI21" i="3"/>
  <c r="BI127" i="3" s="1"/>
  <c r="AW21" i="3"/>
  <c r="AW127" i="3" s="1"/>
  <c r="BG20" i="3"/>
  <c r="BG126" i="3" s="1"/>
  <c r="AU20" i="3"/>
  <c r="AU126" i="3" s="1"/>
  <c r="BE19" i="3"/>
  <c r="BE125" i="3" s="1"/>
  <c r="AS19" i="3"/>
  <c r="AS125" i="3" s="1"/>
  <c r="BC18" i="3"/>
  <c r="BC124" i="3" s="1"/>
  <c r="AQ18" i="3"/>
  <c r="AQ124" i="3" s="1"/>
  <c r="BA17" i="3"/>
  <c r="BA123" i="3" s="1"/>
  <c r="BK16" i="3"/>
  <c r="BK122" i="3" s="1"/>
  <c r="AY16" i="3"/>
  <c r="AY122" i="3" s="1"/>
  <c r="BI15" i="3"/>
  <c r="BI121" i="3" s="1"/>
  <c r="AW15" i="3"/>
  <c r="AW121" i="3" s="1"/>
  <c r="BG14" i="3"/>
  <c r="BG120" i="3" s="1"/>
  <c r="AU14" i="3"/>
  <c r="AU120" i="3" s="1"/>
  <c r="BL112" i="3"/>
  <c r="BL218" i="3" s="1"/>
  <c r="AX112" i="3"/>
  <c r="AX218" i="3" s="1"/>
  <c r="BF111" i="3"/>
  <c r="BF217" i="3" s="1"/>
  <c r="AS111" i="3"/>
  <c r="AS217" i="3" s="1"/>
  <c r="BB110" i="3"/>
  <c r="BB216" i="3" s="1"/>
  <c r="BK109" i="3"/>
  <c r="BK215" i="3" s="1"/>
  <c r="AX109" i="3"/>
  <c r="AX215" i="3" s="1"/>
  <c r="BF108" i="3"/>
  <c r="BF214" i="3" s="1"/>
  <c r="AS108" i="3"/>
  <c r="AS214" i="3" s="1"/>
  <c r="BB107" i="3"/>
  <c r="BB213" i="3" s="1"/>
  <c r="BK106" i="3"/>
  <c r="BK212" i="3" s="1"/>
  <c r="AX106" i="3"/>
  <c r="AX212" i="3" s="1"/>
  <c r="BG105" i="3"/>
  <c r="BG211" i="3" s="1"/>
  <c r="AT105" i="3"/>
  <c r="AT211" i="3" s="1"/>
  <c r="BC104" i="3"/>
  <c r="BC210" i="3" s="1"/>
  <c r="AP104" i="3"/>
  <c r="AP210" i="3" s="1"/>
  <c r="BL103" i="3"/>
  <c r="BL209" i="3" s="1"/>
  <c r="AY103" i="3"/>
  <c r="AY209" i="3" s="1"/>
  <c r="BH102" i="3"/>
  <c r="BH208" i="3" s="1"/>
  <c r="AT102" i="3"/>
  <c r="AT208" i="3" s="1"/>
  <c r="BC101" i="3"/>
  <c r="BC207" i="3" s="1"/>
  <c r="AP101" i="3"/>
  <c r="AP207" i="3" s="1"/>
  <c r="BL100" i="3"/>
  <c r="BL206" i="3" s="1"/>
  <c r="AZ100" i="3"/>
  <c r="AZ206" i="3" s="1"/>
  <c r="BJ99" i="3"/>
  <c r="BJ205" i="3" s="1"/>
  <c r="AX99" i="3"/>
  <c r="AX205" i="3" s="1"/>
  <c r="BH98" i="3"/>
  <c r="BH204" i="3" s="1"/>
  <c r="AV98" i="3"/>
  <c r="AV204" i="3" s="1"/>
  <c r="BF97" i="3"/>
  <c r="BF203" i="3" s="1"/>
  <c r="AT97" i="3"/>
  <c r="AT203" i="3" s="1"/>
  <c r="BD96" i="3"/>
  <c r="BD202" i="3" s="1"/>
  <c r="AR96" i="3"/>
  <c r="AR202" i="3" s="1"/>
  <c r="BB95" i="3"/>
  <c r="BB201" i="3" s="1"/>
  <c r="AP95" i="3"/>
  <c r="AP201" i="3" s="1"/>
  <c r="BL94" i="3"/>
  <c r="BL200" i="3" s="1"/>
  <c r="AZ94" i="3"/>
  <c r="AZ200" i="3" s="1"/>
  <c r="BJ93" i="3"/>
  <c r="BJ199" i="3" s="1"/>
  <c r="AX93" i="3"/>
  <c r="AX199" i="3" s="1"/>
  <c r="BH92" i="3"/>
  <c r="BH198" i="3" s="1"/>
  <c r="AV92" i="3"/>
  <c r="AV198" i="3" s="1"/>
  <c r="BF91" i="3"/>
  <c r="BF197" i="3" s="1"/>
  <c r="AT91" i="3"/>
  <c r="AT197" i="3" s="1"/>
  <c r="BD90" i="3"/>
  <c r="BD196" i="3" s="1"/>
  <c r="AR90" i="3"/>
  <c r="AR196" i="3" s="1"/>
  <c r="BB89" i="3"/>
  <c r="BB195" i="3" s="1"/>
  <c r="AP89" i="3"/>
  <c r="AP195" i="3" s="1"/>
  <c r="BL88" i="3"/>
  <c r="BL194" i="3" s="1"/>
  <c r="AZ88" i="3"/>
  <c r="AZ194" i="3" s="1"/>
  <c r="BJ87" i="3"/>
  <c r="BJ193" i="3" s="1"/>
  <c r="AX87" i="3"/>
  <c r="AX193" i="3" s="1"/>
  <c r="BH86" i="3"/>
  <c r="BH192" i="3" s="1"/>
  <c r="AV86" i="3"/>
  <c r="AV192" i="3" s="1"/>
  <c r="BF85" i="3"/>
  <c r="BF191" i="3" s="1"/>
  <c r="AT85" i="3"/>
  <c r="AT191" i="3" s="1"/>
  <c r="BD84" i="3"/>
  <c r="BD190" i="3" s="1"/>
  <c r="AR84" i="3"/>
  <c r="AR190" i="3" s="1"/>
  <c r="BB83" i="3"/>
  <c r="BB189" i="3" s="1"/>
  <c r="AP83" i="3"/>
  <c r="AP189" i="3" s="1"/>
  <c r="BL82" i="3"/>
  <c r="BL188" i="3" s="1"/>
  <c r="AZ82" i="3"/>
  <c r="AZ188" i="3" s="1"/>
  <c r="BJ81" i="3"/>
  <c r="BJ187" i="3" s="1"/>
  <c r="AX81" i="3"/>
  <c r="AX187" i="3" s="1"/>
  <c r="BH80" i="3"/>
  <c r="BH186" i="3" s="1"/>
  <c r="AV80" i="3"/>
  <c r="AV186" i="3" s="1"/>
  <c r="BF79" i="3"/>
  <c r="BF185" i="3" s="1"/>
  <c r="AT79" i="3"/>
  <c r="AT185" i="3" s="1"/>
  <c r="BD78" i="3"/>
  <c r="BD184" i="3" s="1"/>
  <c r="AR78" i="3"/>
  <c r="AR184" i="3" s="1"/>
  <c r="BB77" i="3"/>
  <c r="BB183" i="3" s="1"/>
  <c r="AP77" i="3"/>
  <c r="AP183" i="3" s="1"/>
  <c r="BL76" i="3"/>
  <c r="BL182" i="3" s="1"/>
  <c r="AZ76" i="3"/>
  <c r="AZ182" i="3" s="1"/>
  <c r="BJ75" i="3"/>
  <c r="BJ181" i="3" s="1"/>
  <c r="AX75" i="3"/>
  <c r="AX181" i="3" s="1"/>
  <c r="BH74" i="3"/>
  <c r="BH180" i="3" s="1"/>
  <c r="AV74" i="3"/>
  <c r="AV180" i="3" s="1"/>
  <c r="BF73" i="3"/>
  <c r="BF179" i="3" s="1"/>
  <c r="AT73" i="3"/>
  <c r="AT179" i="3" s="1"/>
  <c r="BD72" i="3"/>
  <c r="BD178" i="3" s="1"/>
  <c r="AR72" i="3"/>
  <c r="AR178" i="3" s="1"/>
  <c r="BB71" i="3"/>
  <c r="BB177" i="3" s="1"/>
  <c r="AP71" i="3"/>
  <c r="AP177" i="3" s="1"/>
  <c r="BL70" i="3"/>
  <c r="BL176" i="3" s="1"/>
  <c r="AZ70" i="3"/>
  <c r="AZ176" i="3" s="1"/>
  <c r="BJ69" i="3"/>
  <c r="BJ175" i="3" s="1"/>
  <c r="AX69" i="3"/>
  <c r="AX175" i="3" s="1"/>
  <c r="BH68" i="3"/>
  <c r="BH174" i="3" s="1"/>
  <c r="AV68" i="3"/>
  <c r="AV174" i="3" s="1"/>
  <c r="BF67" i="3"/>
  <c r="BF173" i="3" s="1"/>
  <c r="AT67" i="3"/>
  <c r="AT173" i="3" s="1"/>
  <c r="BD66" i="3"/>
  <c r="BD172" i="3" s="1"/>
  <c r="AR66" i="3"/>
  <c r="AR172" i="3" s="1"/>
  <c r="BB65" i="3"/>
  <c r="BB171" i="3" s="1"/>
  <c r="AP65" i="3"/>
  <c r="AP171" i="3" s="1"/>
  <c r="BL64" i="3"/>
  <c r="BL170" i="3" s="1"/>
  <c r="AZ64" i="3"/>
  <c r="AZ170" i="3" s="1"/>
  <c r="BJ63" i="3"/>
  <c r="BJ169" i="3" s="1"/>
  <c r="AX63" i="3"/>
  <c r="AX169" i="3" s="1"/>
  <c r="BH62" i="3"/>
  <c r="BH168" i="3" s="1"/>
  <c r="AV62" i="3"/>
  <c r="AV168" i="3" s="1"/>
  <c r="BF61" i="3"/>
  <c r="BF167" i="3" s="1"/>
  <c r="AT61" i="3"/>
  <c r="AT167" i="3" s="1"/>
  <c r="BD60" i="3"/>
  <c r="BD166" i="3" s="1"/>
  <c r="AR60" i="3"/>
  <c r="AR166" i="3" s="1"/>
  <c r="BB59" i="3"/>
  <c r="BB165" i="3" s="1"/>
  <c r="AP59" i="3"/>
  <c r="AP165" i="3" s="1"/>
  <c r="BL58" i="3"/>
  <c r="BL164" i="3" s="1"/>
  <c r="AZ58" i="3"/>
  <c r="AZ164" i="3" s="1"/>
  <c r="BJ57" i="3"/>
  <c r="BJ163" i="3" s="1"/>
  <c r="AX57" i="3"/>
  <c r="AX163" i="3" s="1"/>
  <c r="BH56" i="3"/>
  <c r="BH162" i="3" s="1"/>
  <c r="AV56" i="3"/>
  <c r="AV162" i="3" s="1"/>
  <c r="BF55" i="3"/>
  <c r="BF161" i="3" s="1"/>
  <c r="AT55" i="3"/>
  <c r="AT161" i="3" s="1"/>
  <c r="BD54" i="3"/>
  <c r="BD160" i="3" s="1"/>
  <c r="AR54" i="3"/>
  <c r="AR160" i="3" s="1"/>
  <c r="BB53" i="3"/>
  <c r="BB159" i="3" s="1"/>
  <c r="AP53" i="3"/>
  <c r="AP159" i="3" s="1"/>
  <c r="BL52" i="3"/>
  <c r="BL158" i="3" s="1"/>
  <c r="AZ52" i="3"/>
  <c r="AZ158" i="3" s="1"/>
  <c r="BJ51" i="3"/>
  <c r="BJ157" i="3" s="1"/>
  <c r="AX51" i="3"/>
  <c r="AX157" i="3" s="1"/>
  <c r="BH50" i="3"/>
  <c r="BH156" i="3" s="1"/>
  <c r="AV50" i="3"/>
  <c r="AV156" i="3" s="1"/>
  <c r="BF49" i="3"/>
  <c r="BF155" i="3" s="1"/>
  <c r="AT49" i="3"/>
  <c r="AT155" i="3" s="1"/>
  <c r="BD48" i="3"/>
  <c r="BD154" i="3" s="1"/>
  <c r="AR48" i="3"/>
  <c r="AR154" i="3" s="1"/>
  <c r="BB47" i="3"/>
  <c r="BB153" i="3" s="1"/>
  <c r="AP47" i="3"/>
  <c r="AP153" i="3" s="1"/>
  <c r="BL46" i="3"/>
  <c r="BL152" i="3" s="1"/>
  <c r="AZ46" i="3"/>
  <c r="AZ152" i="3" s="1"/>
  <c r="BJ45" i="3"/>
  <c r="BJ151" i="3" s="1"/>
  <c r="AX45" i="3"/>
  <c r="AX151" i="3" s="1"/>
  <c r="BH44" i="3"/>
  <c r="BH150" i="3" s="1"/>
  <c r="AV44" i="3"/>
  <c r="AV150" i="3" s="1"/>
  <c r="BF43" i="3"/>
  <c r="BF149" i="3" s="1"/>
  <c r="AT43" i="3"/>
  <c r="AT149" i="3" s="1"/>
  <c r="BD42" i="3"/>
  <c r="BD148" i="3" s="1"/>
  <c r="AR42" i="3"/>
  <c r="AR148" i="3" s="1"/>
  <c r="BB41" i="3"/>
  <c r="BB147" i="3" s="1"/>
  <c r="AP41" i="3"/>
  <c r="AP147" i="3" s="1"/>
  <c r="BL40" i="3"/>
  <c r="BL146" i="3" s="1"/>
  <c r="AZ40" i="3"/>
  <c r="AZ146" i="3" s="1"/>
  <c r="BJ39" i="3"/>
  <c r="BJ145" i="3" s="1"/>
  <c r="AX39" i="3"/>
  <c r="AX145" i="3" s="1"/>
  <c r="BH38" i="3"/>
  <c r="BH144" i="3" s="1"/>
  <c r="AV38" i="3"/>
  <c r="AV144" i="3" s="1"/>
  <c r="BF37" i="3"/>
  <c r="BF143" i="3" s="1"/>
  <c r="AT37" i="3"/>
  <c r="AT143" i="3" s="1"/>
  <c r="BD36" i="3"/>
  <c r="BD142" i="3" s="1"/>
  <c r="AR36" i="3"/>
  <c r="AR142" i="3" s="1"/>
  <c r="BB35" i="3"/>
  <c r="BB141" i="3" s="1"/>
  <c r="AP35" i="3"/>
  <c r="AP141" i="3" s="1"/>
  <c r="BB34" i="3"/>
  <c r="BB140" i="3" s="1"/>
  <c r="AP34" i="3"/>
  <c r="AP140" i="3" s="1"/>
  <c r="BL33" i="3"/>
  <c r="BL139" i="3" s="1"/>
  <c r="AZ33" i="3"/>
  <c r="AZ139" i="3" s="1"/>
  <c r="BL32" i="3"/>
  <c r="BL138" i="3" s="1"/>
  <c r="AZ32" i="3"/>
  <c r="AZ138" i="3" s="1"/>
  <c r="BL31" i="3"/>
  <c r="BL137" i="3" s="1"/>
  <c r="AZ31" i="3"/>
  <c r="AZ137" i="3" s="1"/>
  <c r="BL30" i="3"/>
  <c r="BL136" i="3" s="1"/>
  <c r="AZ30" i="3"/>
  <c r="AZ136" i="3" s="1"/>
  <c r="BL29" i="3"/>
  <c r="BL135" i="3" s="1"/>
  <c r="AZ29" i="3"/>
  <c r="AZ135" i="3" s="1"/>
  <c r="BJ28" i="3"/>
  <c r="BJ134" i="3" s="1"/>
  <c r="AX28" i="3"/>
  <c r="AX134" i="3" s="1"/>
  <c r="BH27" i="3"/>
  <c r="BH133" i="3" s="1"/>
  <c r="AV27" i="3"/>
  <c r="AV133" i="3" s="1"/>
  <c r="BF26" i="3"/>
  <c r="BF132" i="3" s="1"/>
  <c r="AT26" i="3"/>
  <c r="AT132" i="3" s="1"/>
  <c r="BD25" i="3"/>
  <c r="BD131" i="3" s="1"/>
  <c r="AR25" i="3"/>
  <c r="AR131" i="3" s="1"/>
  <c r="BB24" i="3"/>
  <c r="BB130" i="3" s="1"/>
  <c r="AP24" i="3"/>
  <c r="AP130" i="3" s="1"/>
  <c r="BL23" i="3"/>
  <c r="BL129" i="3" s="1"/>
  <c r="AZ23" i="3"/>
  <c r="AZ129" i="3" s="1"/>
  <c r="BJ22" i="3"/>
  <c r="BJ128" i="3" s="1"/>
  <c r="AX22" i="3"/>
  <c r="AX128" i="3" s="1"/>
  <c r="BH21" i="3"/>
  <c r="BH127" i="3" s="1"/>
  <c r="AV21" i="3"/>
  <c r="AV127" i="3" s="1"/>
  <c r="BF20" i="3"/>
  <c r="BF126" i="3" s="1"/>
  <c r="AT20" i="3"/>
  <c r="AT126" i="3" s="1"/>
  <c r="BD19" i="3"/>
  <c r="BD125" i="3" s="1"/>
  <c r="AR19" i="3"/>
  <c r="AR125" i="3" s="1"/>
  <c r="BB18" i="3"/>
  <c r="BB124" i="3" s="1"/>
  <c r="AP18" i="3"/>
  <c r="AP124" i="3" s="1"/>
  <c r="BL17" i="3"/>
  <c r="BL123" i="3" s="1"/>
  <c r="AZ17" i="3"/>
  <c r="AZ123" i="3" s="1"/>
  <c r="BJ16" i="3"/>
  <c r="BJ122" i="3" s="1"/>
  <c r="AX16" i="3"/>
  <c r="AX122" i="3" s="1"/>
  <c r="BH15" i="3"/>
  <c r="BH121" i="3" s="1"/>
  <c r="AV15" i="3"/>
  <c r="AV121" i="3" s="1"/>
  <c r="BF14" i="3"/>
  <c r="BF120" i="3" s="1"/>
  <c r="AT14" i="3"/>
  <c r="AT120" i="3" s="1"/>
  <c r="BJ112" i="3"/>
  <c r="BJ218" i="3" s="1"/>
  <c r="AT112" i="3"/>
  <c r="AT218" i="3" s="1"/>
  <c r="AY111" i="3"/>
  <c r="AY217" i="3" s="1"/>
  <c r="BF110" i="3"/>
  <c r="BF216" i="3" s="1"/>
  <c r="AQ110" i="3"/>
  <c r="AQ216" i="3" s="1"/>
  <c r="BJ109" i="3"/>
  <c r="BJ215" i="3" s="1"/>
  <c r="AT109" i="3"/>
  <c r="AT215" i="3" s="1"/>
  <c r="BA108" i="3"/>
  <c r="BA214" i="3" s="1"/>
  <c r="BH107" i="3"/>
  <c r="BH213" i="3" s="1"/>
  <c r="AR107" i="3"/>
  <c r="AR213" i="3" s="1"/>
  <c r="AV106" i="3"/>
  <c r="AV212" i="3" s="1"/>
  <c r="BC105" i="3"/>
  <c r="BC211" i="3" s="1"/>
  <c r="BI104" i="3"/>
  <c r="BI210" i="3" s="1"/>
  <c r="AT104" i="3"/>
  <c r="AT210" i="3" s="1"/>
  <c r="AX103" i="3"/>
  <c r="AX209" i="3" s="1"/>
  <c r="BD102" i="3"/>
  <c r="BD208" i="3" s="1"/>
  <c r="BK101" i="3"/>
  <c r="BK207" i="3" s="1"/>
  <c r="AV101" i="3"/>
  <c r="AV207" i="3" s="1"/>
  <c r="BB100" i="3"/>
  <c r="BB206" i="3" s="1"/>
  <c r="BH99" i="3"/>
  <c r="BH205" i="3" s="1"/>
  <c r="AT99" i="3"/>
  <c r="AT205" i="3" s="1"/>
  <c r="BB98" i="3"/>
  <c r="BB204" i="3" s="1"/>
  <c r="BJ97" i="3"/>
  <c r="BJ203" i="3" s="1"/>
  <c r="AV97" i="3"/>
  <c r="AV203" i="3" s="1"/>
  <c r="BB96" i="3"/>
  <c r="BB202" i="3" s="1"/>
  <c r="BJ95" i="3"/>
  <c r="BJ201" i="3" s="1"/>
  <c r="AV95" i="3"/>
  <c r="AV201" i="3" s="1"/>
  <c r="BC94" i="3"/>
  <c r="BC200" i="3" s="1"/>
  <c r="BI93" i="3"/>
  <c r="BI199" i="3" s="1"/>
  <c r="AU93" i="3"/>
  <c r="AU199" i="3" s="1"/>
  <c r="BC92" i="3"/>
  <c r="BC198" i="3" s="1"/>
  <c r="BK91" i="3"/>
  <c r="BK197" i="3" s="1"/>
  <c r="AW91" i="3"/>
  <c r="AW197" i="3" s="1"/>
  <c r="BC90" i="3"/>
  <c r="BC196" i="3" s="1"/>
  <c r="BK89" i="3"/>
  <c r="BK195" i="3" s="1"/>
  <c r="AW89" i="3"/>
  <c r="AW195" i="3" s="1"/>
  <c r="BD88" i="3"/>
  <c r="BD194" i="3" s="1"/>
  <c r="AP88" i="3"/>
  <c r="AP194" i="3" s="1"/>
  <c r="BL87" i="3"/>
  <c r="BL193" i="3" s="1"/>
  <c r="AV87" i="3"/>
  <c r="AV193" i="3" s="1"/>
  <c r="BD86" i="3"/>
  <c r="BD192" i="3" s="1"/>
  <c r="AP86" i="3"/>
  <c r="AP192" i="3" s="1"/>
  <c r="BL85" i="3"/>
  <c r="BL191" i="3" s="1"/>
  <c r="AX85" i="3"/>
  <c r="AX191" i="3" s="1"/>
  <c r="BF84" i="3"/>
  <c r="BF190" i="3" s="1"/>
  <c r="AP84" i="3"/>
  <c r="AP190" i="3" s="1"/>
  <c r="BL83" i="3"/>
  <c r="BL189" i="3" s="1"/>
  <c r="AX83" i="3"/>
  <c r="AX189" i="3" s="1"/>
  <c r="BE82" i="3"/>
  <c r="BE188" i="3" s="1"/>
  <c r="AQ82" i="3"/>
  <c r="AQ188" i="3" s="1"/>
  <c r="AW81" i="3"/>
  <c r="AW187" i="3" s="1"/>
  <c r="BE80" i="3"/>
  <c r="BE186" i="3" s="1"/>
  <c r="AQ80" i="3"/>
  <c r="AQ186" i="3" s="1"/>
  <c r="AY79" i="3"/>
  <c r="AY185" i="3" s="1"/>
  <c r="BG78" i="3"/>
  <c r="BG184" i="3" s="1"/>
  <c r="AQ78" i="3"/>
  <c r="AQ184" i="3" s="1"/>
  <c r="AY77" i="3"/>
  <c r="AY183" i="3" s="1"/>
  <c r="BF76" i="3"/>
  <c r="BF182" i="3" s="1"/>
  <c r="AR76" i="3"/>
  <c r="AR182" i="3" s="1"/>
  <c r="AZ75" i="3"/>
  <c r="AZ181" i="3" s="1"/>
  <c r="BF74" i="3"/>
  <c r="BF180" i="3" s="1"/>
  <c r="AR74" i="3"/>
  <c r="AR180" i="3" s="1"/>
  <c r="AZ73" i="3"/>
  <c r="AZ179" i="3" s="1"/>
  <c r="BH72" i="3"/>
  <c r="BH178" i="3" s="1"/>
  <c r="AT72" i="3"/>
  <c r="AT178" i="3" s="1"/>
  <c r="AZ71" i="3"/>
  <c r="AZ177" i="3" s="1"/>
  <c r="BG70" i="3"/>
  <c r="BG176" i="3" s="1"/>
  <c r="AS70" i="3"/>
  <c r="AS176" i="3" s="1"/>
  <c r="BA69" i="3"/>
  <c r="BA175" i="3" s="1"/>
  <c r="BG68" i="3"/>
  <c r="BG174" i="3" s="1"/>
  <c r="AS68" i="3"/>
  <c r="AS174" i="3" s="1"/>
  <c r="BA67" i="3"/>
  <c r="BA173" i="3" s="1"/>
  <c r="BI66" i="3"/>
  <c r="BI172" i="3" s="1"/>
  <c r="AU66" i="3"/>
  <c r="AU172" i="3" s="1"/>
  <c r="BA65" i="3"/>
  <c r="BA171" i="3" s="1"/>
  <c r="BH64" i="3"/>
  <c r="BH170" i="3" s="1"/>
  <c r="AT64" i="3"/>
  <c r="AT170" i="3" s="1"/>
  <c r="BB63" i="3"/>
  <c r="BB169" i="3" s="1"/>
  <c r="BJ62" i="3"/>
  <c r="BJ168" i="3" s="1"/>
  <c r="AT62" i="3"/>
  <c r="AT168" i="3" s="1"/>
  <c r="BB61" i="3"/>
  <c r="BB167" i="3" s="1"/>
  <c r="BJ60" i="3"/>
  <c r="BJ166" i="3" s="1"/>
  <c r="AV60" i="3"/>
  <c r="AV166" i="3" s="1"/>
  <c r="BD59" i="3"/>
  <c r="BD165" i="3" s="1"/>
  <c r="BI58" i="3"/>
  <c r="BI164" i="3" s="1"/>
  <c r="AU58" i="3"/>
  <c r="AU164" i="3" s="1"/>
  <c r="BC57" i="3"/>
  <c r="BC163" i="3" s="1"/>
  <c r="BK56" i="3"/>
  <c r="BK162" i="3" s="1"/>
  <c r="AU56" i="3"/>
  <c r="AU162" i="3" s="1"/>
  <c r="BC55" i="3"/>
  <c r="BC161" i="3" s="1"/>
  <c r="BK54" i="3"/>
  <c r="BK160" i="3" s="1"/>
  <c r="AW54" i="3"/>
  <c r="AW160" i="3" s="1"/>
  <c r="BE53" i="3"/>
  <c r="BE159" i="3" s="1"/>
  <c r="BJ52" i="3"/>
  <c r="BJ158" i="3" s="1"/>
  <c r="AV52" i="3"/>
  <c r="AV158" i="3" s="1"/>
  <c r="BD51" i="3"/>
  <c r="BD157" i="3" s="1"/>
  <c r="AP51" i="3"/>
  <c r="AP157" i="3" s="1"/>
  <c r="BL50" i="3"/>
  <c r="BL156" i="3" s="1"/>
  <c r="AX50" i="3"/>
  <c r="AX156" i="3" s="1"/>
  <c r="BD49" i="3"/>
  <c r="BD155" i="3" s="1"/>
  <c r="AP49" i="3"/>
  <c r="AP155" i="3" s="1"/>
  <c r="BL48" i="3"/>
  <c r="BL154" i="3" s="1"/>
  <c r="AX48" i="3"/>
  <c r="AX154" i="3" s="1"/>
  <c r="BF47" i="3"/>
  <c r="BF153" i="3" s="1"/>
  <c r="AR47" i="3"/>
  <c r="AR153" i="3" s="1"/>
  <c r="BK46" i="3"/>
  <c r="BK152" i="3" s="1"/>
  <c r="AW46" i="3"/>
  <c r="AW152" i="3" s="1"/>
  <c r="BE45" i="3"/>
  <c r="BE151" i="3" s="1"/>
  <c r="AQ45" i="3"/>
  <c r="AQ151" i="3" s="1"/>
  <c r="AY44" i="3"/>
  <c r="AY150" i="3" s="1"/>
  <c r="BE43" i="3"/>
  <c r="BE149" i="3" s="1"/>
  <c r="AQ43" i="3"/>
  <c r="AQ149" i="3" s="1"/>
  <c r="AY42" i="3"/>
  <c r="AY148" i="3" s="1"/>
  <c r="BG41" i="3"/>
  <c r="BG147" i="3" s="1"/>
  <c r="AS41" i="3"/>
  <c r="AS147" i="3" s="1"/>
  <c r="AX40" i="3"/>
  <c r="AX146" i="3" s="1"/>
  <c r="BF39" i="3"/>
  <c r="BF145" i="3" s="1"/>
  <c r="AR39" i="3"/>
  <c r="AR145" i="3" s="1"/>
  <c r="AZ38" i="3"/>
  <c r="AZ144" i="3" s="1"/>
  <c r="BH37" i="3"/>
  <c r="BH143" i="3" s="1"/>
  <c r="AR37" i="3"/>
  <c r="AR143" i="3" s="1"/>
  <c r="AZ36" i="3"/>
  <c r="AZ142" i="3" s="1"/>
  <c r="BH35" i="3"/>
  <c r="BH141" i="3" s="1"/>
  <c r="AT35" i="3"/>
  <c r="AT141" i="3" s="1"/>
  <c r="BD34" i="3"/>
  <c r="BD140" i="3" s="1"/>
  <c r="BI33" i="3"/>
  <c r="BI139" i="3" s="1"/>
  <c r="AU33" i="3"/>
  <c r="AU139" i="3" s="1"/>
  <c r="BD32" i="3"/>
  <c r="BD138" i="3" s="1"/>
  <c r="AP32" i="3"/>
  <c r="AP138" i="3" s="1"/>
  <c r="AX31" i="3"/>
  <c r="AX137" i="3" s="1"/>
  <c r="BH30" i="3"/>
  <c r="BH136" i="3" s="1"/>
  <c r="AT30" i="3"/>
  <c r="AT136" i="3" s="1"/>
  <c r="BD29" i="3"/>
  <c r="BD135" i="3" s="1"/>
  <c r="AP29" i="3"/>
  <c r="AP135" i="3" s="1"/>
  <c r="BL28" i="3"/>
  <c r="BL134" i="3" s="1"/>
  <c r="AV28" i="3"/>
  <c r="AV134" i="3" s="1"/>
  <c r="BD27" i="3"/>
  <c r="BD133" i="3" s="1"/>
  <c r="AP27" i="3"/>
  <c r="AP133" i="3" s="1"/>
  <c r="BL26" i="3"/>
  <c r="BL132" i="3" s="1"/>
  <c r="AX26" i="3"/>
  <c r="AX132" i="3" s="1"/>
  <c r="BF25" i="3"/>
  <c r="BF131" i="3" s="1"/>
  <c r="AP25" i="3"/>
  <c r="AP131" i="3" s="1"/>
  <c r="BL24" i="3"/>
  <c r="BL130" i="3" s="1"/>
  <c r="AX24" i="3"/>
  <c r="AX130" i="3" s="1"/>
  <c r="BE23" i="3"/>
  <c r="BE129" i="3" s="1"/>
  <c r="AQ23" i="3"/>
  <c r="AQ129" i="3" s="1"/>
  <c r="AW22" i="3"/>
  <c r="AW128" i="3" s="1"/>
  <c r="BE21" i="3"/>
  <c r="BE127" i="3" s="1"/>
  <c r="AQ21" i="3"/>
  <c r="AQ127" i="3" s="1"/>
  <c r="AY20" i="3"/>
  <c r="AY126" i="3" s="1"/>
  <c r="BG19" i="3"/>
  <c r="BG125" i="3" s="1"/>
  <c r="AQ19" i="3"/>
  <c r="AQ125" i="3" s="1"/>
  <c r="AY18" i="3"/>
  <c r="AY124" i="3" s="1"/>
  <c r="BF17" i="3"/>
  <c r="BF123" i="3" s="1"/>
  <c r="AR17" i="3"/>
  <c r="AR123" i="3" s="1"/>
  <c r="AZ16" i="3"/>
  <c r="AZ122" i="3" s="1"/>
  <c r="BF15" i="3"/>
  <c r="BF121" i="3" s="1"/>
  <c r="AR15" i="3"/>
  <c r="AR121" i="3" s="1"/>
  <c r="AZ14" i="3"/>
  <c r="AZ120" i="3" s="1"/>
  <c r="AV26" i="3"/>
  <c r="AV132" i="3" s="1"/>
  <c r="BC23" i="3"/>
  <c r="BC129" i="3" s="1"/>
  <c r="AU22" i="3"/>
  <c r="AU128" i="3" s="1"/>
  <c r="AW20" i="3"/>
  <c r="AW126" i="3" s="1"/>
  <c r="BC19" i="3"/>
  <c r="BC125" i="3" s="1"/>
  <c r="BK18" i="3"/>
  <c r="BK124" i="3" s="1"/>
  <c r="BD17" i="3"/>
  <c r="BD123" i="3" s="1"/>
  <c r="AP17" i="3"/>
  <c r="AP123" i="3" s="1"/>
  <c r="BD15" i="3"/>
  <c r="BD121" i="3" s="1"/>
  <c r="BI112" i="3"/>
  <c r="BI218" i="3" s="1"/>
  <c r="AS112" i="3"/>
  <c r="AS218" i="3" s="1"/>
  <c r="AX111" i="3"/>
  <c r="AX217" i="3" s="1"/>
  <c r="BE110" i="3"/>
  <c r="BE216" i="3" s="1"/>
  <c r="BH109" i="3"/>
  <c r="BH215" i="3" s="1"/>
  <c r="AS109" i="3"/>
  <c r="AS215" i="3" s="1"/>
  <c r="AZ108" i="3"/>
  <c r="AZ214" i="3" s="1"/>
  <c r="BG107" i="3"/>
  <c r="BG213" i="3" s="1"/>
  <c r="AQ107" i="3"/>
  <c r="AQ213" i="3" s="1"/>
  <c r="BJ106" i="3"/>
  <c r="BJ212" i="3" s="1"/>
  <c r="AU106" i="3"/>
  <c r="AU212" i="3" s="1"/>
  <c r="BB105" i="3"/>
  <c r="BB211" i="3" s="1"/>
  <c r="BH104" i="3"/>
  <c r="BH210" i="3" s="1"/>
  <c r="AS104" i="3"/>
  <c r="AS210" i="3" s="1"/>
  <c r="AV103" i="3"/>
  <c r="AV209" i="3" s="1"/>
  <c r="BC102" i="3"/>
  <c r="BC208" i="3" s="1"/>
  <c r="BJ101" i="3"/>
  <c r="BJ207" i="3" s="1"/>
  <c r="AU101" i="3"/>
  <c r="AU207" i="3" s="1"/>
  <c r="AY100" i="3"/>
  <c r="AY206" i="3" s="1"/>
  <c r="BG99" i="3"/>
  <c r="BG205" i="3" s="1"/>
  <c r="AS99" i="3"/>
  <c r="AS205" i="3" s="1"/>
  <c r="BA98" i="3"/>
  <c r="BA204" i="3" s="1"/>
  <c r="BI97" i="3"/>
  <c r="BI203" i="3" s="1"/>
  <c r="AS97" i="3"/>
  <c r="AS203" i="3" s="1"/>
  <c r="BA96" i="3"/>
  <c r="BA202" i="3" s="1"/>
  <c r="BI95" i="3"/>
  <c r="BI201" i="3" s="1"/>
  <c r="AU95" i="3"/>
  <c r="AU201" i="3" s="1"/>
  <c r="BB94" i="3"/>
  <c r="BB200" i="3" s="1"/>
  <c r="BH93" i="3"/>
  <c r="BH199" i="3" s="1"/>
  <c r="AT93" i="3"/>
  <c r="AT199" i="3" s="1"/>
  <c r="BB92" i="3"/>
  <c r="BB198" i="3" s="1"/>
  <c r="BJ91" i="3"/>
  <c r="BJ197" i="3" s="1"/>
  <c r="AV91" i="3"/>
  <c r="AV197" i="3" s="1"/>
  <c r="BB90" i="3"/>
  <c r="BB196" i="3" s="1"/>
  <c r="BJ89" i="3"/>
  <c r="BJ195" i="3" s="1"/>
  <c r="AV89" i="3"/>
  <c r="AV195" i="3" s="1"/>
  <c r="BC88" i="3"/>
  <c r="BC194" i="3" s="1"/>
  <c r="BI87" i="3"/>
  <c r="BI193" i="3" s="1"/>
  <c r="AU87" i="3"/>
  <c r="AU193" i="3" s="1"/>
  <c r="BC86" i="3"/>
  <c r="BC192" i="3" s="1"/>
  <c r="BK85" i="3"/>
  <c r="BK191" i="3" s="1"/>
  <c r="AW85" i="3"/>
  <c r="AW191" i="3" s="1"/>
  <c r="BC84" i="3"/>
  <c r="BC190" i="3" s="1"/>
  <c r="BK83" i="3"/>
  <c r="BK189" i="3" s="1"/>
  <c r="AW83" i="3"/>
  <c r="AW189" i="3" s="1"/>
  <c r="BD82" i="3"/>
  <c r="BD188" i="3" s="1"/>
  <c r="AP82" i="3"/>
  <c r="AP188" i="3" s="1"/>
  <c r="BL81" i="3"/>
  <c r="BL187" i="3" s="1"/>
  <c r="AV81" i="3"/>
  <c r="AV187" i="3" s="1"/>
  <c r="BD80" i="3"/>
  <c r="BD186" i="3" s="1"/>
  <c r="AP80" i="3"/>
  <c r="AP186" i="3" s="1"/>
  <c r="BL79" i="3"/>
  <c r="BL185" i="3" s="1"/>
  <c r="AX79" i="3"/>
  <c r="AX185" i="3" s="1"/>
  <c r="BF78" i="3"/>
  <c r="BF184" i="3" s="1"/>
  <c r="AP78" i="3"/>
  <c r="AP184" i="3" s="1"/>
  <c r="BL77" i="3"/>
  <c r="BL183" i="3" s="1"/>
  <c r="AX77" i="3"/>
  <c r="AX183" i="3" s="1"/>
  <c r="BE76" i="3"/>
  <c r="BE182" i="3" s="1"/>
  <c r="AQ76" i="3"/>
  <c r="AQ182" i="3" s="1"/>
  <c r="AW75" i="3"/>
  <c r="AW181" i="3" s="1"/>
  <c r="BE74" i="3"/>
  <c r="BE180" i="3" s="1"/>
  <c r="AQ74" i="3"/>
  <c r="AQ180" i="3" s="1"/>
  <c r="AY73" i="3"/>
  <c r="AY179" i="3" s="1"/>
  <c r="BG72" i="3"/>
  <c r="BG178" i="3" s="1"/>
  <c r="AQ72" i="3"/>
  <c r="AQ178" i="3" s="1"/>
  <c r="AY71" i="3"/>
  <c r="AY177" i="3" s="1"/>
  <c r="BF70" i="3"/>
  <c r="BF176" i="3" s="1"/>
  <c r="AR70" i="3"/>
  <c r="AR176" i="3" s="1"/>
  <c r="AZ69" i="3"/>
  <c r="AZ175" i="3" s="1"/>
  <c r="BF68" i="3"/>
  <c r="BF174" i="3" s="1"/>
  <c r="AR68" i="3"/>
  <c r="AR174" i="3" s="1"/>
  <c r="AZ67" i="3"/>
  <c r="AZ173" i="3" s="1"/>
  <c r="BH66" i="3"/>
  <c r="BH172" i="3" s="1"/>
  <c r="AT66" i="3"/>
  <c r="AT172" i="3" s="1"/>
  <c r="AZ65" i="3"/>
  <c r="AZ171" i="3" s="1"/>
  <c r="BG64" i="3"/>
  <c r="BG170" i="3" s="1"/>
  <c r="AS64" i="3"/>
  <c r="AS170" i="3" s="1"/>
  <c r="BA63" i="3"/>
  <c r="BA169" i="3" s="1"/>
  <c r="BG62" i="3"/>
  <c r="BG168" i="3" s="1"/>
  <c r="AS62" i="3"/>
  <c r="AS168" i="3" s="1"/>
  <c r="BA61" i="3"/>
  <c r="BA167" i="3" s="1"/>
  <c r="BI60" i="3"/>
  <c r="BI166" i="3" s="1"/>
  <c r="AU60" i="3"/>
  <c r="AU166" i="3" s="1"/>
  <c r="BA59" i="3"/>
  <c r="BA165" i="3" s="1"/>
  <c r="BH58" i="3"/>
  <c r="BH164" i="3" s="1"/>
  <c r="AT58" i="3"/>
  <c r="AT164" i="3" s="1"/>
  <c r="BB57" i="3"/>
  <c r="BB163" i="3" s="1"/>
  <c r="BJ56" i="3"/>
  <c r="BJ162" i="3" s="1"/>
  <c r="AT56" i="3"/>
  <c r="AT162" i="3" s="1"/>
  <c r="BB55" i="3"/>
  <c r="BB161" i="3" s="1"/>
  <c r="BJ54" i="3"/>
  <c r="BJ160" i="3" s="1"/>
  <c r="AV54" i="3"/>
  <c r="AV160" i="3" s="1"/>
  <c r="BD53" i="3"/>
  <c r="BD159" i="3" s="1"/>
  <c r="BI52" i="3"/>
  <c r="BI158" i="3" s="1"/>
  <c r="AU52" i="3"/>
  <c r="AU158" i="3" s="1"/>
  <c r="BC51" i="3"/>
  <c r="BC157" i="3" s="1"/>
  <c r="BK50" i="3"/>
  <c r="BK156" i="3" s="1"/>
  <c r="AU50" i="3"/>
  <c r="AU156" i="3" s="1"/>
  <c r="BC49" i="3"/>
  <c r="BC155" i="3" s="1"/>
  <c r="BK48" i="3"/>
  <c r="BK154" i="3" s="1"/>
  <c r="AW48" i="3"/>
  <c r="AW154" i="3" s="1"/>
  <c r="BE47" i="3"/>
  <c r="BE153" i="3" s="1"/>
  <c r="BJ46" i="3"/>
  <c r="BJ152" i="3" s="1"/>
  <c r="AV46" i="3"/>
  <c r="AV152" i="3" s="1"/>
  <c r="BD45" i="3"/>
  <c r="BD151" i="3" s="1"/>
  <c r="AP45" i="3"/>
  <c r="AP151" i="3" s="1"/>
  <c r="BL44" i="3"/>
  <c r="BL150" i="3" s="1"/>
  <c r="AX44" i="3"/>
  <c r="AX150" i="3" s="1"/>
  <c r="BD43" i="3"/>
  <c r="BD149" i="3" s="1"/>
  <c r="AP43" i="3"/>
  <c r="AP149" i="3" s="1"/>
  <c r="BL42" i="3"/>
  <c r="BL148" i="3" s="1"/>
  <c r="AX42" i="3"/>
  <c r="AX148" i="3" s="1"/>
  <c r="BF41" i="3"/>
  <c r="BF147" i="3" s="1"/>
  <c r="AR41" i="3"/>
  <c r="AR147" i="3" s="1"/>
  <c r="BK40" i="3"/>
  <c r="BK146" i="3" s="1"/>
  <c r="AW40" i="3"/>
  <c r="AW146" i="3" s="1"/>
  <c r="BE39" i="3"/>
  <c r="BE145" i="3" s="1"/>
  <c r="AQ39" i="3"/>
  <c r="AQ145" i="3" s="1"/>
  <c r="AY38" i="3"/>
  <c r="AY144" i="3" s="1"/>
  <c r="BE37" i="3"/>
  <c r="BE143" i="3" s="1"/>
  <c r="AQ37" i="3"/>
  <c r="AQ143" i="3" s="1"/>
  <c r="AY36" i="3"/>
  <c r="AY142" i="3" s="1"/>
  <c r="BG35" i="3"/>
  <c r="BG141" i="3" s="1"/>
  <c r="AS35" i="3"/>
  <c r="AS141" i="3" s="1"/>
  <c r="BA34" i="3"/>
  <c r="BA140" i="3" s="1"/>
  <c r="BH33" i="3"/>
  <c r="BH139" i="3" s="1"/>
  <c r="AT33" i="3"/>
  <c r="AT139" i="3" s="1"/>
  <c r="BC32" i="3"/>
  <c r="BC138" i="3" s="1"/>
  <c r="BK31" i="3"/>
  <c r="BK137" i="3" s="1"/>
  <c r="AW31" i="3"/>
  <c r="AW137" i="3" s="1"/>
  <c r="BG30" i="3"/>
  <c r="BG136" i="3" s="1"/>
  <c r="AS30" i="3"/>
  <c r="AS136" i="3" s="1"/>
  <c r="BC29" i="3"/>
  <c r="BC135" i="3" s="1"/>
  <c r="BI28" i="3"/>
  <c r="BI134" i="3" s="1"/>
  <c r="AU28" i="3"/>
  <c r="AU134" i="3" s="1"/>
  <c r="BC27" i="3"/>
  <c r="BC133" i="3" s="1"/>
  <c r="BK26" i="3"/>
  <c r="BK132" i="3" s="1"/>
  <c r="AW26" i="3"/>
  <c r="AW132" i="3" s="1"/>
  <c r="BC25" i="3"/>
  <c r="BC131" i="3" s="1"/>
  <c r="BK24" i="3"/>
  <c r="BK130" i="3" s="1"/>
  <c r="AW24" i="3"/>
  <c r="AW130" i="3" s="1"/>
  <c r="BD23" i="3"/>
  <c r="BD129" i="3" s="1"/>
  <c r="AP23" i="3"/>
  <c r="AP129" i="3" s="1"/>
  <c r="BL22" i="3"/>
  <c r="BL128" i="3" s="1"/>
  <c r="AV22" i="3"/>
  <c r="AV128" i="3" s="1"/>
  <c r="BD21" i="3"/>
  <c r="BD127" i="3" s="1"/>
  <c r="AP21" i="3"/>
  <c r="AP127" i="3" s="1"/>
  <c r="BL20" i="3"/>
  <c r="BL126" i="3" s="1"/>
  <c r="AX20" i="3"/>
  <c r="AX126" i="3" s="1"/>
  <c r="BF19" i="3"/>
  <c r="BF125" i="3" s="1"/>
  <c r="AP19" i="3"/>
  <c r="AP125" i="3" s="1"/>
  <c r="AX18" i="3"/>
  <c r="AX124" i="3" s="1"/>
  <c r="BE17" i="3"/>
  <c r="BE123" i="3" s="1"/>
  <c r="AQ17" i="3"/>
  <c r="AQ123" i="3" s="1"/>
  <c r="AW16" i="3"/>
  <c r="AW122" i="3" s="1"/>
  <c r="BE15" i="3"/>
  <c r="BE121" i="3" s="1"/>
  <c r="AQ15" i="3"/>
  <c r="AQ121" i="3" s="1"/>
  <c r="AY14" i="3"/>
  <c r="AY120" i="3" s="1"/>
  <c r="BH112" i="3"/>
  <c r="BH218" i="3" s="1"/>
  <c r="AP112" i="3"/>
  <c r="AP218" i="3" s="1"/>
  <c r="BL111" i="3"/>
  <c r="BL217" i="3" s="1"/>
  <c r="AW111" i="3"/>
  <c r="AW217" i="3" s="1"/>
  <c r="BD110" i="3"/>
  <c r="BD216" i="3" s="1"/>
  <c r="BG109" i="3"/>
  <c r="BG215" i="3" s="1"/>
  <c r="AR109" i="3"/>
  <c r="AR215" i="3" s="1"/>
  <c r="AY108" i="3"/>
  <c r="AY214" i="3" s="1"/>
  <c r="BF107" i="3"/>
  <c r="BF213" i="3" s="1"/>
  <c r="BI106" i="3"/>
  <c r="BI212" i="3" s="1"/>
  <c r="AT106" i="3"/>
  <c r="AT212" i="3" s="1"/>
  <c r="AZ105" i="3"/>
  <c r="AZ211" i="3" s="1"/>
  <c r="BG104" i="3"/>
  <c r="BG210" i="3" s="1"/>
  <c r="AR104" i="3"/>
  <c r="AR210" i="3" s="1"/>
  <c r="BK103" i="3"/>
  <c r="BK209" i="3" s="1"/>
  <c r="AU103" i="3"/>
  <c r="AU209" i="3" s="1"/>
  <c r="BB102" i="3"/>
  <c r="BB208" i="3" s="1"/>
  <c r="BI101" i="3"/>
  <c r="BI207" i="3" s="1"/>
  <c r="AT101" i="3"/>
  <c r="AT207" i="3" s="1"/>
  <c r="AX100" i="3"/>
  <c r="AX206" i="3" s="1"/>
  <c r="BF99" i="3"/>
  <c r="BF205" i="3" s="1"/>
  <c r="AR99" i="3"/>
  <c r="AR205" i="3" s="1"/>
  <c r="AZ98" i="3"/>
  <c r="AZ204" i="3" s="1"/>
  <c r="BH97" i="3"/>
  <c r="BH203" i="3" s="1"/>
  <c r="AR97" i="3"/>
  <c r="AR203" i="3" s="1"/>
  <c r="AZ96" i="3"/>
  <c r="AZ202" i="3" s="1"/>
  <c r="BH95" i="3"/>
  <c r="BH201" i="3" s="1"/>
  <c r="AT95" i="3"/>
  <c r="AT201" i="3" s="1"/>
  <c r="AY94" i="3"/>
  <c r="AY200" i="3" s="1"/>
  <c r="BG93" i="3"/>
  <c r="BG199" i="3" s="1"/>
  <c r="AS93" i="3"/>
  <c r="AS199" i="3" s="1"/>
  <c r="BA92" i="3"/>
  <c r="BA198" i="3" s="1"/>
  <c r="BI91" i="3"/>
  <c r="BI197" i="3" s="1"/>
  <c r="AS91" i="3"/>
  <c r="AS197" i="3" s="1"/>
  <c r="BA90" i="3"/>
  <c r="BA196" i="3" s="1"/>
  <c r="BI89" i="3"/>
  <c r="BI195" i="3" s="1"/>
  <c r="AU89" i="3"/>
  <c r="AU195" i="3" s="1"/>
  <c r="BB88" i="3"/>
  <c r="BB194" i="3" s="1"/>
  <c r="BH87" i="3"/>
  <c r="BH193" i="3" s="1"/>
  <c r="AT87" i="3"/>
  <c r="AT193" i="3" s="1"/>
  <c r="BB86" i="3"/>
  <c r="BB192" i="3" s="1"/>
  <c r="BJ85" i="3"/>
  <c r="BJ191" i="3" s="1"/>
  <c r="AV85" i="3"/>
  <c r="AV191" i="3" s="1"/>
  <c r="BB84" i="3"/>
  <c r="BB190" i="3" s="1"/>
  <c r="BJ83" i="3"/>
  <c r="BJ189" i="3" s="1"/>
  <c r="AV83" i="3"/>
  <c r="AV189" i="3" s="1"/>
  <c r="BC82" i="3"/>
  <c r="BC188" i="3" s="1"/>
  <c r="BI81" i="3"/>
  <c r="BI187" i="3" s="1"/>
  <c r="AU81" i="3"/>
  <c r="AU187" i="3" s="1"/>
  <c r="BC80" i="3"/>
  <c r="BC186" i="3" s="1"/>
  <c r="BK79" i="3"/>
  <c r="BK185" i="3" s="1"/>
  <c r="AW79" i="3"/>
  <c r="AW185" i="3" s="1"/>
  <c r="BC78" i="3"/>
  <c r="BC184" i="3" s="1"/>
  <c r="BK77" i="3"/>
  <c r="BK183" i="3" s="1"/>
  <c r="AW77" i="3"/>
  <c r="AW183" i="3" s="1"/>
  <c r="BD76" i="3"/>
  <c r="BD182" i="3" s="1"/>
  <c r="AP76" i="3"/>
  <c r="AP182" i="3" s="1"/>
  <c r="BL75" i="3"/>
  <c r="BL181" i="3" s="1"/>
  <c r="AV75" i="3"/>
  <c r="AV181" i="3" s="1"/>
  <c r="BD74" i="3"/>
  <c r="BD180" i="3" s="1"/>
  <c r="AP74" i="3"/>
  <c r="AP180" i="3" s="1"/>
  <c r="BL73" i="3"/>
  <c r="BL179" i="3" s="1"/>
  <c r="AX73" i="3"/>
  <c r="AX179" i="3" s="1"/>
  <c r="BF72" i="3"/>
  <c r="BF178" i="3" s="1"/>
  <c r="AP72" i="3"/>
  <c r="AP178" i="3" s="1"/>
  <c r="BL71" i="3"/>
  <c r="BL177" i="3" s="1"/>
  <c r="AX71" i="3"/>
  <c r="AX177" i="3" s="1"/>
  <c r="BE70" i="3"/>
  <c r="BE176" i="3" s="1"/>
  <c r="AQ70" i="3"/>
  <c r="AQ176" i="3" s="1"/>
  <c r="AW69" i="3"/>
  <c r="AW175" i="3" s="1"/>
  <c r="BE68" i="3"/>
  <c r="BE174" i="3" s="1"/>
  <c r="AQ68" i="3"/>
  <c r="AQ174" i="3" s="1"/>
  <c r="AY67" i="3"/>
  <c r="AY173" i="3" s="1"/>
  <c r="BG66" i="3"/>
  <c r="BG172" i="3" s="1"/>
  <c r="AQ66" i="3"/>
  <c r="AQ172" i="3" s="1"/>
  <c r="AY65" i="3"/>
  <c r="AY171" i="3" s="1"/>
  <c r="BF64" i="3"/>
  <c r="BF170" i="3" s="1"/>
  <c r="AR64" i="3"/>
  <c r="AR170" i="3" s="1"/>
  <c r="AZ63" i="3"/>
  <c r="AZ169" i="3" s="1"/>
  <c r="BF62" i="3"/>
  <c r="BF168" i="3" s="1"/>
  <c r="AR62" i="3"/>
  <c r="AR168" i="3" s="1"/>
  <c r="AZ61" i="3"/>
  <c r="AZ167" i="3" s="1"/>
  <c r="BH60" i="3"/>
  <c r="BH166" i="3" s="1"/>
  <c r="AT60" i="3"/>
  <c r="AT166" i="3" s="1"/>
  <c r="AZ59" i="3"/>
  <c r="AZ165" i="3" s="1"/>
  <c r="BG58" i="3"/>
  <c r="BG164" i="3" s="1"/>
  <c r="AS58" i="3"/>
  <c r="AS164" i="3" s="1"/>
  <c r="BA57" i="3"/>
  <c r="BA163" i="3" s="1"/>
  <c r="BG56" i="3"/>
  <c r="BG162" i="3" s="1"/>
  <c r="AS56" i="3"/>
  <c r="AS162" i="3" s="1"/>
  <c r="BA55" i="3"/>
  <c r="BA161" i="3" s="1"/>
  <c r="BI54" i="3"/>
  <c r="BI160" i="3" s="1"/>
  <c r="AU54" i="3"/>
  <c r="AU160" i="3" s="1"/>
  <c r="BA53" i="3"/>
  <c r="BA159" i="3" s="1"/>
  <c r="BH52" i="3"/>
  <c r="BH158" i="3" s="1"/>
  <c r="AT52" i="3"/>
  <c r="AT158" i="3" s="1"/>
  <c r="BB51" i="3"/>
  <c r="BB157" i="3" s="1"/>
  <c r="BJ50" i="3"/>
  <c r="BJ156" i="3" s="1"/>
  <c r="AT50" i="3"/>
  <c r="AT156" i="3" s="1"/>
  <c r="BB49" i="3"/>
  <c r="BB155" i="3" s="1"/>
  <c r="BJ48" i="3"/>
  <c r="BJ154" i="3" s="1"/>
  <c r="AV48" i="3"/>
  <c r="AV154" i="3" s="1"/>
  <c r="BD47" i="3"/>
  <c r="BD153" i="3" s="1"/>
  <c r="BI46" i="3"/>
  <c r="BI152" i="3" s="1"/>
  <c r="AU46" i="3"/>
  <c r="AU152" i="3" s="1"/>
  <c r="BC45" i="3"/>
  <c r="BC151" i="3" s="1"/>
  <c r="BK44" i="3"/>
  <c r="BK150" i="3" s="1"/>
  <c r="AU44" i="3"/>
  <c r="AU150" i="3" s="1"/>
  <c r="BC43" i="3"/>
  <c r="BC149" i="3" s="1"/>
  <c r="BK42" i="3"/>
  <c r="BK148" i="3" s="1"/>
  <c r="AW42" i="3"/>
  <c r="AW148" i="3" s="1"/>
  <c r="BE41" i="3"/>
  <c r="BE147" i="3" s="1"/>
  <c r="BJ40" i="3"/>
  <c r="BJ146" i="3" s="1"/>
  <c r="AV40" i="3"/>
  <c r="AV146" i="3" s="1"/>
  <c r="BD39" i="3"/>
  <c r="BD145" i="3" s="1"/>
  <c r="AP39" i="3"/>
  <c r="AP145" i="3" s="1"/>
  <c r="BL38" i="3"/>
  <c r="BL144" i="3" s="1"/>
  <c r="AX38" i="3"/>
  <c r="AX144" i="3" s="1"/>
  <c r="BD37" i="3"/>
  <c r="BD143" i="3" s="1"/>
  <c r="AP37" i="3"/>
  <c r="AP143" i="3" s="1"/>
  <c r="BL36" i="3"/>
  <c r="BL142" i="3" s="1"/>
  <c r="AX36" i="3"/>
  <c r="AX142" i="3" s="1"/>
  <c r="BF35" i="3"/>
  <c r="BF141" i="3" s="1"/>
  <c r="AR35" i="3"/>
  <c r="AR141" i="3" s="1"/>
  <c r="AZ34" i="3"/>
  <c r="AZ140" i="3" s="1"/>
  <c r="BG33" i="3"/>
  <c r="BG139" i="3" s="1"/>
  <c r="AS33" i="3"/>
  <c r="AS139" i="3" s="1"/>
  <c r="BB32" i="3"/>
  <c r="BB138" i="3" s="1"/>
  <c r="BJ31" i="3"/>
  <c r="BJ137" i="3" s="1"/>
  <c r="AV31" i="3"/>
  <c r="AV137" i="3" s="1"/>
  <c r="BF30" i="3"/>
  <c r="BF136" i="3" s="1"/>
  <c r="AR30" i="3"/>
  <c r="AR136" i="3" s="1"/>
  <c r="BB29" i="3"/>
  <c r="BB135" i="3" s="1"/>
  <c r="BH28" i="3"/>
  <c r="BH134" i="3" s="1"/>
  <c r="AT28" i="3"/>
  <c r="AT134" i="3" s="1"/>
  <c r="BB27" i="3"/>
  <c r="BB133" i="3" s="1"/>
  <c r="BJ26" i="3"/>
  <c r="BJ132" i="3" s="1"/>
  <c r="BB25" i="3"/>
  <c r="BB131" i="3" s="1"/>
  <c r="BJ24" i="3"/>
  <c r="BJ130" i="3" s="1"/>
  <c r="AV24" i="3"/>
  <c r="AV130" i="3" s="1"/>
  <c r="BI22" i="3"/>
  <c r="BI128" i="3" s="1"/>
  <c r="BC21" i="3"/>
  <c r="BC127" i="3" s="1"/>
  <c r="BK20" i="3"/>
  <c r="BK126" i="3" s="1"/>
  <c r="AW18" i="3"/>
  <c r="AW124" i="3" s="1"/>
  <c r="BL16" i="3"/>
  <c r="BL122" i="3" s="1"/>
  <c r="AV16" i="3"/>
  <c r="AV122" i="3" s="1"/>
  <c r="AP15" i="3"/>
  <c r="AP121" i="3" s="1"/>
  <c r="BL14" i="3"/>
  <c r="BL120" i="3" s="1"/>
  <c r="AX14" i="3"/>
  <c r="AX120" i="3" s="1"/>
  <c r="BA112" i="3"/>
  <c r="BA218" i="3" s="1"/>
  <c r="AZ111" i="3"/>
  <c r="AZ217" i="3" s="1"/>
  <c r="AX110" i="3"/>
  <c r="AX216" i="3" s="1"/>
  <c r="AZ109" i="3"/>
  <c r="AZ215" i="3" s="1"/>
  <c r="AX108" i="3"/>
  <c r="AX214" i="3" s="1"/>
  <c r="AY107" i="3"/>
  <c r="AY213" i="3" s="1"/>
  <c r="AZ106" i="3"/>
  <c r="AZ212" i="3" s="1"/>
  <c r="AX105" i="3"/>
  <c r="AX211" i="3" s="1"/>
  <c r="AZ104" i="3"/>
  <c r="AZ210" i="3" s="1"/>
  <c r="BA103" i="3"/>
  <c r="BA209" i="3" s="1"/>
  <c r="AY102" i="3"/>
  <c r="AY208" i="3" s="1"/>
  <c r="AZ101" i="3"/>
  <c r="AZ207" i="3" s="1"/>
  <c r="BC100" i="3"/>
  <c r="BC206" i="3" s="1"/>
  <c r="BC99" i="3"/>
  <c r="BC205" i="3" s="1"/>
  <c r="BF98" i="3"/>
  <c r="BF204" i="3" s="1"/>
  <c r="BK97" i="3"/>
  <c r="BK203" i="3" s="1"/>
  <c r="BK96" i="3"/>
  <c r="BK202" i="3" s="1"/>
  <c r="AT96" i="3"/>
  <c r="AT202" i="3" s="1"/>
  <c r="AW95" i="3"/>
  <c r="AW201" i="3" s="1"/>
  <c r="AV94" i="3"/>
  <c r="AV200" i="3" s="1"/>
  <c r="BA93" i="3"/>
  <c r="BA199" i="3" s="1"/>
  <c r="BD92" i="3"/>
  <c r="BD198" i="3" s="1"/>
  <c r="BD91" i="3"/>
  <c r="BD197" i="3" s="1"/>
  <c r="BI90" i="3"/>
  <c r="BI196" i="3" s="1"/>
  <c r="AP90" i="3"/>
  <c r="AP196" i="3" s="1"/>
  <c r="BL89" i="3"/>
  <c r="BL195" i="3" s="1"/>
  <c r="AR89" i="3"/>
  <c r="AR195" i="3" s="1"/>
  <c r="BK88" i="3"/>
  <c r="BK194" i="3" s="1"/>
  <c r="AT88" i="3"/>
  <c r="AT194" i="3" s="1"/>
  <c r="AS87" i="3"/>
  <c r="AS193" i="3" s="1"/>
  <c r="AX86" i="3"/>
  <c r="AX192" i="3" s="1"/>
  <c r="AZ85" i="3"/>
  <c r="AZ191" i="3" s="1"/>
  <c r="AZ84" i="3"/>
  <c r="AZ190" i="3" s="1"/>
  <c r="BD83" i="3"/>
  <c r="BD189" i="3" s="1"/>
  <c r="BF82" i="3"/>
  <c r="BF188" i="3" s="1"/>
  <c r="BE81" i="3"/>
  <c r="BE187" i="3" s="1"/>
  <c r="BJ80" i="3"/>
  <c r="BJ186" i="3" s="1"/>
  <c r="BI79" i="3"/>
  <c r="BI185" i="3" s="1"/>
  <c r="AP79" i="3"/>
  <c r="AP185" i="3" s="1"/>
  <c r="BL78" i="3"/>
  <c r="BL184" i="3" s="1"/>
  <c r="AU78" i="3"/>
  <c r="AU184" i="3" s="1"/>
  <c r="AT77" i="3"/>
  <c r="AT183" i="3" s="1"/>
  <c r="AV76" i="3"/>
  <c r="AV182" i="3" s="1"/>
  <c r="AU75" i="3"/>
  <c r="AU181" i="3" s="1"/>
  <c r="AZ74" i="3"/>
  <c r="AZ180" i="3" s="1"/>
  <c r="BB73" i="3"/>
  <c r="BB179" i="3" s="1"/>
  <c r="BB72" i="3"/>
  <c r="BB178" i="3" s="1"/>
  <c r="AZ112" i="3"/>
  <c r="AZ218" i="3" s="1"/>
  <c r="AV111" i="3"/>
  <c r="AV217" i="3" s="1"/>
  <c r="AW110" i="3"/>
  <c r="AW216" i="3" s="1"/>
  <c r="AV109" i="3"/>
  <c r="AV215" i="3" s="1"/>
  <c r="AW108" i="3"/>
  <c r="AW214" i="3" s="1"/>
  <c r="AX107" i="3"/>
  <c r="AX213" i="3" s="1"/>
  <c r="AW106" i="3"/>
  <c r="AW212" i="3" s="1"/>
  <c r="AW105" i="3"/>
  <c r="AW211" i="3" s="1"/>
  <c r="AX104" i="3"/>
  <c r="AX210" i="3" s="1"/>
  <c r="AT103" i="3"/>
  <c r="AT209" i="3" s="1"/>
  <c r="AX102" i="3"/>
  <c r="AX208" i="3" s="1"/>
  <c r="AY101" i="3"/>
  <c r="AY207" i="3" s="1"/>
  <c r="AW100" i="3"/>
  <c r="AW206" i="3" s="1"/>
  <c r="BB99" i="3"/>
  <c r="BB205" i="3" s="1"/>
  <c r="BE98" i="3"/>
  <c r="BE204" i="3" s="1"/>
  <c r="BE97" i="3"/>
  <c r="BE203" i="3" s="1"/>
  <c r="BJ96" i="3"/>
  <c r="BJ202" i="3" s="1"/>
  <c r="AQ96" i="3"/>
  <c r="AQ202" i="3" s="1"/>
  <c r="AS95" i="3"/>
  <c r="AS201" i="3" s="1"/>
  <c r="AU94" i="3"/>
  <c r="AU200" i="3" s="1"/>
  <c r="AZ93" i="3"/>
  <c r="AZ199" i="3" s="1"/>
  <c r="AZ92" i="3"/>
  <c r="AZ198" i="3" s="1"/>
  <c r="BC91" i="3"/>
  <c r="BC197" i="3" s="1"/>
  <c r="BH90" i="3"/>
  <c r="BH196" i="3" s="1"/>
  <c r="BH89" i="3"/>
  <c r="BH195" i="3" s="1"/>
  <c r="BJ88" i="3"/>
  <c r="BJ194" i="3" s="1"/>
  <c r="AS88" i="3"/>
  <c r="AS194" i="3" s="1"/>
  <c r="AR87" i="3"/>
  <c r="AR193" i="3" s="1"/>
  <c r="AU86" i="3"/>
  <c r="AU192" i="3" s="1"/>
  <c r="AY85" i="3"/>
  <c r="AY191" i="3" s="1"/>
  <c r="AY84" i="3"/>
  <c r="AY190" i="3" s="1"/>
  <c r="BA83" i="3"/>
  <c r="BA189" i="3" s="1"/>
  <c r="BB82" i="3"/>
  <c r="BB188" i="3" s="1"/>
  <c r="AW112" i="3"/>
  <c r="AW218" i="3" s="1"/>
  <c r="AU111" i="3"/>
  <c r="AU217" i="3" s="1"/>
  <c r="AV110" i="3"/>
  <c r="AV216" i="3" s="1"/>
  <c r="AU109" i="3"/>
  <c r="AU215" i="3" s="1"/>
  <c r="AV108" i="3"/>
  <c r="AV214" i="3" s="1"/>
  <c r="AW107" i="3"/>
  <c r="AW213" i="3" s="1"/>
  <c r="AS106" i="3"/>
  <c r="AS212" i="3" s="1"/>
  <c r="AV105" i="3"/>
  <c r="AV211" i="3" s="1"/>
  <c r="AW104" i="3"/>
  <c r="AW210" i="3" s="1"/>
  <c r="AV112" i="3"/>
  <c r="AV218" i="3" s="1"/>
  <c r="BJ110" i="3"/>
  <c r="BJ216" i="3" s="1"/>
  <c r="BC109" i="3"/>
  <c r="BC215" i="3" s="1"/>
  <c r="AR108" i="3"/>
  <c r="AR214" i="3" s="1"/>
  <c r="BG106" i="3"/>
  <c r="BG212" i="3" s="1"/>
  <c r="BE105" i="3"/>
  <c r="BE211" i="3" s="1"/>
  <c r="AV104" i="3"/>
  <c r="AV210" i="3" s="1"/>
  <c r="AP103" i="3"/>
  <c r="AP209" i="3" s="1"/>
  <c r="BL102" i="3"/>
  <c r="BL208" i="3" s="1"/>
  <c r="BH101" i="3"/>
  <c r="BH207" i="3" s="1"/>
  <c r="BF100" i="3"/>
  <c r="BF206" i="3" s="1"/>
  <c r="BD99" i="3"/>
  <c r="BD205" i="3" s="1"/>
  <c r="BC98" i="3"/>
  <c r="BC204" i="3" s="1"/>
  <c r="BA97" i="3"/>
  <c r="BA203" i="3" s="1"/>
  <c r="AY96" i="3"/>
  <c r="AY202" i="3" s="1"/>
  <c r="AZ95" i="3"/>
  <c r="AZ201" i="3" s="1"/>
  <c r="AW94" i="3"/>
  <c r="AW200" i="3" s="1"/>
  <c r="AV93" i="3"/>
  <c r="AV199" i="3" s="1"/>
  <c r="AT92" i="3"/>
  <c r="AT198" i="3" s="1"/>
  <c r="AR91" i="3"/>
  <c r="AR197" i="3" s="1"/>
  <c r="AU90" i="3"/>
  <c r="AU196" i="3" s="1"/>
  <c r="BH88" i="3"/>
  <c r="BH194" i="3" s="1"/>
  <c r="BE87" i="3"/>
  <c r="BE193" i="3" s="1"/>
  <c r="BF86" i="3"/>
  <c r="BF192" i="3" s="1"/>
  <c r="BC85" i="3"/>
  <c r="BC191" i="3" s="1"/>
  <c r="BA84" i="3"/>
  <c r="BA190" i="3" s="1"/>
  <c r="AY83" i="3"/>
  <c r="AY189" i="3" s="1"/>
  <c r="AV82" i="3"/>
  <c r="AV188" i="3" s="1"/>
  <c r="AT81" i="3"/>
  <c r="AT187" i="3" s="1"/>
  <c r="AX80" i="3"/>
  <c r="AX186" i="3" s="1"/>
  <c r="AV79" i="3"/>
  <c r="AV185" i="3" s="1"/>
  <c r="AW78" i="3"/>
  <c r="AW184" i="3" s="1"/>
  <c r="AU77" i="3"/>
  <c r="AU183" i="3" s="1"/>
  <c r="AU76" i="3"/>
  <c r="AU182" i="3" s="1"/>
  <c r="AS75" i="3"/>
  <c r="AS181" i="3" s="1"/>
  <c r="AU74" i="3"/>
  <c r="AU180" i="3" s="1"/>
  <c r="AS73" i="3"/>
  <c r="AS179" i="3" s="1"/>
  <c r="AW72" i="3"/>
  <c r="AW178" i="3" s="1"/>
  <c r="AV71" i="3"/>
  <c r="AV177" i="3" s="1"/>
  <c r="AX70" i="3"/>
  <c r="AX176" i="3" s="1"/>
  <c r="BC69" i="3"/>
  <c r="BC175" i="3" s="1"/>
  <c r="BC68" i="3"/>
  <c r="BC174" i="3" s="1"/>
  <c r="BH67" i="3"/>
  <c r="BH173" i="3" s="1"/>
  <c r="BK66" i="3"/>
  <c r="BK172" i="3" s="1"/>
  <c r="BK65" i="3"/>
  <c r="BK171" i="3" s="1"/>
  <c r="AT65" i="3"/>
  <c r="AT171" i="3" s="1"/>
  <c r="AV64" i="3"/>
  <c r="AV170" i="3" s="1"/>
  <c r="AV63" i="3"/>
  <c r="AV169" i="3" s="1"/>
  <c r="BA62" i="3"/>
  <c r="BA168" i="3" s="1"/>
  <c r="BD61" i="3"/>
  <c r="BD167" i="3" s="1"/>
  <c r="BF60" i="3"/>
  <c r="BF166" i="3" s="1"/>
  <c r="BI59" i="3"/>
  <c r="BI165" i="3" s="1"/>
  <c r="AR59" i="3"/>
  <c r="AR165" i="3" s="1"/>
  <c r="BK58" i="3"/>
  <c r="BK164" i="3" s="1"/>
  <c r="AQ58" i="3"/>
  <c r="AQ164" i="3" s="1"/>
  <c r="AT57" i="3"/>
  <c r="AT163" i="3" s="1"/>
  <c r="AY56" i="3"/>
  <c r="AY162" i="3" s="1"/>
  <c r="AY55" i="3"/>
  <c r="AY161" i="3" s="1"/>
  <c r="BB54" i="3"/>
  <c r="BB160" i="3" s="1"/>
  <c r="BG53" i="3"/>
  <c r="BG159" i="3" s="1"/>
  <c r="BF52" i="3"/>
  <c r="BF158" i="3" s="1"/>
  <c r="BI51" i="3"/>
  <c r="BI157" i="3" s="1"/>
  <c r="AR51" i="3"/>
  <c r="AR157" i="3" s="1"/>
  <c r="AQ50" i="3"/>
  <c r="AQ156" i="3" s="1"/>
  <c r="AV49" i="3"/>
  <c r="AV155" i="3" s="1"/>
  <c r="AU48" i="3"/>
  <c r="AU154" i="3" s="1"/>
  <c r="AX47" i="3"/>
  <c r="AX153" i="3" s="1"/>
  <c r="AY46" i="3"/>
  <c r="AY152" i="3" s="1"/>
  <c r="BA45" i="3"/>
  <c r="BA151" i="3" s="1"/>
  <c r="BC44" i="3"/>
  <c r="BC150" i="3" s="1"/>
  <c r="BH43" i="3"/>
  <c r="BH149" i="3" s="1"/>
  <c r="BG42" i="3"/>
  <c r="BG148" i="3" s="1"/>
  <c r="BJ41" i="3"/>
  <c r="BJ147" i="3" s="1"/>
  <c r="BH40" i="3"/>
  <c r="BH146" i="3" s="1"/>
  <c r="AQ40" i="3"/>
  <c r="AQ146" i="3" s="1"/>
  <c r="AT39" i="3"/>
  <c r="AT145" i="3" s="1"/>
  <c r="AS38" i="3"/>
  <c r="AS144" i="3" s="1"/>
  <c r="AX37" i="3"/>
  <c r="AX143" i="3" s="1"/>
  <c r="AW36" i="3"/>
  <c r="AW142" i="3" s="1"/>
  <c r="AZ35" i="3"/>
  <c r="AZ141" i="3" s="1"/>
  <c r="BG34" i="3"/>
  <c r="BG140" i="3" s="1"/>
  <c r="BF33" i="3"/>
  <c r="BF139" i="3" s="1"/>
  <c r="BJ32" i="3"/>
  <c r="BJ138" i="3" s="1"/>
  <c r="AS32" i="3"/>
  <c r="AS138" i="3" s="1"/>
  <c r="AU31" i="3"/>
  <c r="AU137" i="3" s="1"/>
  <c r="BB30" i="3"/>
  <c r="BB136" i="3" s="1"/>
  <c r="BG29" i="3"/>
  <c r="BG135" i="3" s="1"/>
  <c r="BF28" i="3"/>
  <c r="BF134" i="3" s="1"/>
  <c r="BK27" i="3"/>
  <c r="BK133" i="3" s="1"/>
  <c r="AR27" i="3"/>
  <c r="AR133" i="3" s="1"/>
  <c r="AQ26" i="3"/>
  <c r="AQ132" i="3" s="1"/>
  <c r="AV25" i="3"/>
  <c r="AV131" i="3" s="1"/>
  <c r="AU24" i="3"/>
  <c r="AU130" i="3" s="1"/>
  <c r="AW23" i="3"/>
  <c r="AW129" i="3" s="1"/>
  <c r="BA22" i="3"/>
  <c r="BA128" i="3" s="1"/>
  <c r="BA21" i="3"/>
  <c r="BA127" i="3" s="1"/>
  <c r="BC20" i="3"/>
  <c r="BC126" i="3" s="1"/>
  <c r="BH19" i="3"/>
  <c r="BH125" i="3" s="1"/>
  <c r="BG18" i="3"/>
  <c r="BG124" i="3" s="1"/>
  <c r="BI17" i="3"/>
  <c r="BI123" i="3" s="1"/>
  <c r="BH16" i="3"/>
  <c r="BH122" i="3" s="1"/>
  <c r="AQ16" i="3"/>
  <c r="AQ122" i="3" s="1"/>
  <c r="AT15" i="3"/>
  <c r="AT121" i="3" s="1"/>
  <c r="AS14" i="3"/>
  <c r="AS120" i="3" s="1"/>
  <c r="AU112" i="3"/>
  <c r="AU218" i="3" s="1"/>
  <c r="BK111" i="3"/>
  <c r="BK217" i="3" s="1"/>
  <c r="BI110" i="3"/>
  <c r="BI216" i="3" s="1"/>
  <c r="BB109" i="3"/>
  <c r="BB215" i="3" s="1"/>
  <c r="AQ108" i="3"/>
  <c r="AQ214" i="3" s="1"/>
  <c r="BF106" i="3"/>
  <c r="BF212" i="3" s="1"/>
  <c r="BD105" i="3"/>
  <c r="BD211" i="3" s="1"/>
  <c r="AU104" i="3"/>
  <c r="AU210" i="3" s="1"/>
  <c r="BJ103" i="3"/>
  <c r="BJ209" i="3" s="1"/>
  <c r="BK102" i="3"/>
  <c r="BK208" i="3" s="1"/>
  <c r="BG101" i="3"/>
  <c r="BG207" i="3" s="1"/>
  <c r="BE100" i="3"/>
  <c r="BE206" i="3" s="1"/>
  <c r="BA99" i="3"/>
  <c r="BA205" i="3" s="1"/>
  <c r="AY98" i="3"/>
  <c r="AY204" i="3" s="1"/>
  <c r="AZ97" i="3"/>
  <c r="AZ203" i="3" s="1"/>
  <c r="AX96" i="3"/>
  <c r="AX202" i="3" s="1"/>
  <c r="AY95" i="3"/>
  <c r="AY201" i="3" s="1"/>
  <c r="AT94" i="3"/>
  <c r="AT200" i="3" s="1"/>
  <c r="AR93" i="3"/>
  <c r="AR199" i="3" s="1"/>
  <c r="AS92" i="3"/>
  <c r="AS198" i="3" s="1"/>
  <c r="AQ91" i="3"/>
  <c r="AQ197" i="3" s="1"/>
  <c r="AT90" i="3"/>
  <c r="AT196" i="3" s="1"/>
  <c r="BG88" i="3"/>
  <c r="BG194" i="3" s="1"/>
  <c r="BD87" i="3"/>
  <c r="BD193" i="3" s="1"/>
  <c r="BE86" i="3"/>
  <c r="BE192" i="3" s="1"/>
  <c r="BB85" i="3"/>
  <c r="BB191" i="3" s="1"/>
  <c r="AX84" i="3"/>
  <c r="AX190" i="3" s="1"/>
  <c r="AU83" i="3"/>
  <c r="AU189" i="3" s="1"/>
  <c r="AU82" i="3"/>
  <c r="AU188" i="3" s="1"/>
  <c r="AS81" i="3"/>
  <c r="AS187" i="3" s="1"/>
  <c r="AU80" i="3"/>
  <c r="AU186" i="3" s="1"/>
  <c r="AS79" i="3"/>
  <c r="AS185" i="3" s="1"/>
  <c r="AV78" i="3"/>
  <c r="AV184" i="3" s="1"/>
  <c r="AS77" i="3"/>
  <c r="AS183" i="3" s="1"/>
  <c r="AT76" i="3"/>
  <c r="AT182" i="3" s="1"/>
  <c r="AR75" i="3"/>
  <c r="AR181" i="3" s="1"/>
  <c r="AT74" i="3"/>
  <c r="AT180" i="3" s="1"/>
  <c r="AR73" i="3"/>
  <c r="AR179" i="3" s="1"/>
  <c r="AV72" i="3"/>
  <c r="AV178" i="3" s="1"/>
  <c r="AU71" i="3"/>
  <c r="AU177" i="3" s="1"/>
  <c r="AW70" i="3"/>
  <c r="AW176" i="3" s="1"/>
  <c r="BB69" i="3"/>
  <c r="BB175" i="3" s="1"/>
  <c r="BB68" i="3"/>
  <c r="BB174" i="3" s="1"/>
  <c r="BE67" i="3"/>
  <c r="BE173" i="3" s="1"/>
  <c r="BJ66" i="3"/>
  <c r="BJ172" i="3" s="1"/>
  <c r="BJ65" i="3"/>
  <c r="BJ171" i="3" s="1"/>
  <c r="AS65" i="3"/>
  <c r="AS171" i="3" s="1"/>
  <c r="AU64" i="3"/>
  <c r="AU170" i="3" s="1"/>
  <c r="AU63" i="3"/>
  <c r="AU169" i="3" s="1"/>
  <c r="AZ62" i="3"/>
  <c r="AZ168" i="3" s="1"/>
  <c r="BC61" i="3"/>
  <c r="BC167" i="3" s="1"/>
  <c r="BC60" i="3"/>
  <c r="BC166" i="3" s="1"/>
  <c r="BH59" i="3"/>
  <c r="BH165" i="3" s="1"/>
  <c r="BJ58" i="3"/>
  <c r="BJ164" i="3" s="1"/>
  <c r="AP58" i="3"/>
  <c r="AP164" i="3" s="1"/>
  <c r="BL57" i="3"/>
  <c r="BL163" i="3" s="1"/>
  <c r="AS57" i="3"/>
  <c r="AS163" i="3" s="1"/>
  <c r="AX56" i="3"/>
  <c r="AX162" i="3" s="1"/>
  <c r="AX55" i="3"/>
  <c r="AX161" i="3" s="1"/>
  <c r="BA54" i="3"/>
  <c r="BA160" i="3" s="1"/>
  <c r="BF53" i="3"/>
  <c r="BF159" i="3" s="1"/>
  <c r="BE52" i="3"/>
  <c r="BE158" i="3" s="1"/>
  <c r="BH51" i="3"/>
  <c r="BH157" i="3" s="1"/>
  <c r="AQ51" i="3"/>
  <c r="AQ157" i="3" s="1"/>
  <c r="BG50" i="3"/>
  <c r="BG156" i="3" s="1"/>
  <c r="AP50" i="3"/>
  <c r="AP156" i="3" s="1"/>
  <c r="BL49" i="3"/>
  <c r="BL155" i="3" s="1"/>
  <c r="AS49" i="3"/>
  <c r="AS155" i="3" s="1"/>
  <c r="AT48" i="3"/>
  <c r="AT154" i="3" s="1"/>
  <c r="AW47" i="3"/>
  <c r="AW153" i="3" s="1"/>
  <c r="AX46" i="3"/>
  <c r="AX152" i="3" s="1"/>
  <c r="AZ45" i="3"/>
  <c r="AZ151" i="3" s="1"/>
  <c r="BB44" i="3"/>
  <c r="BB150" i="3" s="1"/>
  <c r="BB43" i="3"/>
  <c r="BB149" i="3" s="1"/>
  <c r="BF42" i="3"/>
  <c r="BF148" i="3" s="1"/>
  <c r="BI41" i="3"/>
  <c r="BI147" i="3" s="1"/>
  <c r="BG40" i="3"/>
  <c r="BG146" i="3" s="1"/>
  <c r="AP40" i="3"/>
  <c r="AP146" i="3" s="1"/>
  <c r="BL39" i="3"/>
  <c r="BL145" i="3" s="1"/>
  <c r="AS39" i="3"/>
  <c r="AS145" i="3" s="1"/>
  <c r="BK38" i="3"/>
  <c r="BK144" i="3" s="1"/>
  <c r="AR38" i="3"/>
  <c r="AR144" i="3" s="1"/>
  <c r="AW37" i="3"/>
  <c r="AW143" i="3" s="1"/>
  <c r="AV36" i="3"/>
  <c r="AV142" i="3" s="1"/>
  <c r="AY35" i="3"/>
  <c r="AY141" i="3" s="1"/>
  <c r="BF34" i="3"/>
  <c r="BF140" i="3" s="1"/>
  <c r="BE33" i="3"/>
  <c r="BE139" i="3" s="1"/>
  <c r="BI32" i="3"/>
  <c r="BI138" i="3" s="1"/>
  <c r="AR32" i="3"/>
  <c r="AR138" i="3" s="1"/>
  <c r="AT31" i="3"/>
  <c r="AT137" i="3" s="1"/>
  <c r="AY30" i="3"/>
  <c r="AY136" i="3" s="1"/>
  <c r="BF29" i="3"/>
  <c r="BF135" i="3" s="1"/>
  <c r="BE28" i="3"/>
  <c r="BE134" i="3" s="1"/>
  <c r="BJ27" i="3"/>
  <c r="BJ133" i="3" s="1"/>
  <c r="AQ27" i="3"/>
  <c r="AQ133" i="3" s="1"/>
  <c r="BI26" i="3"/>
  <c r="BI132" i="3" s="1"/>
  <c r="AP26" i="3"/>
  <c r="AP132" i="3" s="1"/>
  <c r="BL25" i="3"/>
  <c r="BL131" i="3" s="1"/>
  <c r="AU25" i="3"/>
  <c r="AU131" i="3" s="1"/>
  <c r="AT24" i="3"/>
  <c r="AT130" i="3" s="1"/>
  <c r="AV23" i="3"/>
  <c r="AV129" i="3" s="1"/>
  <c r="AZ22" i="3"/>
  <c r="AZ128" i="3" s="1"/>
  <c r="AZ21" i="3"/>
  <c r="AZ127" i="3" s="1"/>
  <c r="BB20" i="3"/>
  <c r="BB126" i="3" s="1"/>
  <c r="BB19" i="3"/>
  <c r="BB125" i="3" s="1"/>
  <c r="BF18" i="3"/>
  <c r="BF124" i="3" s="1"/>
  <c r="BH17" i="3"/>
  <c r="BH123" i="3" s="1"/>
  <c r="BG16" i="3"/>
  <c r="BG122" i="3" s="1"/>
  <c r="AP16" i="3"/>
  <c r="AP122" i="3" s="1"/>
  <c r="BL15" i="3"/>
  <c r="BL121" i="3" s="1"/>
  <c r="AS15" i="3"/>
  <c r="AS121" i="3" s="1"/>
  <c r="BK14" i="3"/>
  <c r="BK120" i="3" s="1"/>
  <c r="AR14" i="3"/>
  <c r="AR120" i="3" s="1"/>
  <c r="BJ111" i="3"/>
  <c r="BJ217" i="3" s="1"/>
  <c r="BH110" i="3"/>
  <c r="BH216" i="3" s="1"/>
  <c r="BA109" i="3"/>
  <c r="BA215" i="3" s="1"/>
  <c r="AP108" i="3"/>
  <c r="AP214" i="3" s="1"/>
  <c r="BL107" i="3"/>
  <c r="BL213" i="3" s="1"/>
  <c r="BE106" i="3"/>
  <c r="BE212" i="3" s="1"/>
  <c r="AY105" i="3"/>
  <c r="AY211" i="3" s="1"/>
  <c r="BH103" i="3"/>
  <c r="BH209" i="3" s="1"/>
  <c r="BJ102" i="3"/>
  <c r="BJ208" i="3" s="1"/>
  <c r="BF101" i="3"/>
  <c r="BF207" i="3" s="1"/>
  <c r="BD100" i="3"/>
  <c r="BD206" i="3" s="1"/>
  <c r="AZ99" i="3"/>
  <c r="AZ205" i="3" s="1"/>
  <c r="AX98" i="3"/>
  <c r="AX204" i="3" s="1"/>
  <c r="AY97" i="3"/>
  <c r="AY203" i="3" s="1"/>
  <c r="AW96" i="3"/>
  <c r="AW202" i="3" s="1"/>
  <c r="AX95" i="3"/>
  <c r="AX201" i="3" s="1"/>
  <c r="AS94" i="3"/>
  <c r="AS200" i="3" s="1"/>
  <c r="AQ93" i="3"/>
  <c r="AQ199" i="3" s="1"/>
  <c r="AR92" i="3"/>
  <c r="AR198" i="3" s="1"/>
  <c r="AP91" i="3"/>
  <c r="AP197" i="3" s="1"/>
  <c r="BL90" i="3"/>
  <c r="BL196" i="3" s="1"/>
  <c r="AQ90" i="3"/>
  <c r="AQ196" i="3" s="1"/>
  <c r="BG89" i="3"/>
  <c r="BG195" i="3" s="1"/>
  <c r="BF88" i="3"/>
  <c r="BF194" i="3" s="1"/>
  <c r="BC87" i="3"/>
  <c r="BC193" i="3" s="1"/>
  <c r="BA86" i="3"/>
  <c r="BA192" i="3" s="1"/>
  <c r="BA85" i="3"/>
  <c r="BA191" i="3" s="1"/>
  <c r="AW84" i="3"/>
  <c r="AW190" i="3" s="1"/>
  <c r="AT83" i="3"/>
  <c r="AT189" i="3" s="1"/>
  <c r="AT82" i="3"/>
  <c r="AT188" i="3" s="1"/>
  <c r="AR81" i="3"/>
  <c r="AR187" i="3" s="1"/>
  <c r="AT80" i="3"/>
  <c r="AT186" i="3" s="1"/>
  <c r="AR79" i="3"/>
  <c r="AR185" i="3" s="1"/>
  <c r="AT78" i="3"/>
  <c r="AT184" i="3" s="1"/>
  <c r="BJ77" i="3"/>
  <c r="BJ183" i="3" s="1"/>
  <c r="AR77" i="3"/>
  <c r="AR183" i="3" s="1"/>
  <c r="BK76" i="3"/>
  <c r="BK182" i="3" s="1"/>
  <c r="AS76" i="3"/>
  <c r="AS182" i="3" s="1"/>
  <c r="BI75" i="3"/>
  <c r="BI181" i="3" s="1"/>
  <c r="AQ75" i="3"/>
  <c r="AQ181" i="3" s="1"/>
  <c r="AS74" i="3"/>
  <c r="AS180" i="3" s="1"/>
  <c r="BK73" i="3"/>
  <c r="BK179" i="3" s="1"/>
  <c r="AQ73" i="3"/>
  <c r="AQ179" i="3" s="1"/>
  <c r="AU72" i="3"/>
  <c r="AU178" i="3" s="1"/>
  <c r="BK71" i="3"/>
  <c r="BK177" i="3" s="1"/>
  <c r="AT71" i="3"/>
  <c r="AT177" i="3" s="1"/>
  <c r="AV70" i="3"/>
  <c r="AV176" i="3" s="1"/>
  <c r="AV69" i="3"/>
  <c r="AV175" i="3" s="1"/>
  <c r="BA68" i="3"/>
  <c r="BA174" i="3" s="1"/>
  <c r="BD67" i="3"/>
  <c r="BD173" i="3" s="1"/>
  <c r="BF66" i="3"/>
  <c r="BF172" i="3" s="1"/>
  <c r="BI65" i="3"/>
  <c r="BI171" i="3" s="1"/>
  <c r="AR65" i="3"/>
  <c r="AR171" i="3" s="1"/>
  <c r="BK64" i="3"/>
  <c r="BK170" i="3" s="1"/>
  <c r="AQ64" i="3"/>
  <c r="AQ170" i="3" s="1"/>
  <c r="AT63" i="3"/>
  <c r="AT169" i="3" s="1"/>
  <c r="AY62" i="3"/>
  <c r="AY168" i="3" s="1"/>
  <c r="AY61" i="3"/>
  <c r="AY167" i="3" s="1"/>
  <c r="BB60" i="3"/>
  <c r="BB166" i="3" s="1"/>
  <c r="BG59" i="3"/>
  <c r="BG165" i="3" s="1"/>
  <c r="BF58" i="3"/>
  <c r="BF164" i="3" s="1"/>
  <c r="BI57" i="3"/>
  <c r="BI163" i="3" s="1"/>
  <c r="AR57" i="3"/>
  <c r="AR163" i="3" s="1"/>
  <c r="AR56" i="3"/>
  <c r="AR162" i="3" s="1"/>
  <c r="AW55" i="3"/>
  <c r="AW161" i="3" s="1"/>
  <c r="AZ54" i="3"/>
  <c r="AZ160" i="3" s="1"/>
  <c r="AZ53" i="3"/>
  <c r="AZ159" i="3" s="1"/>
  <c r="BD52" i="3"/>
  <c r="BD158" i="3" s="1"/>
  <c r="BG51" i="3"/>
  <c r="BG157" i="3" s="1"/>
  <c r="BF50" i="3"/>
  <c r="BF156" i="3" s="1"/>
  <c r="BK49" i="3"/>
  <c r="BK155" i="3" s="1"/>
  <c r="AR49" i="3"/>
  <c r="AR155" i="3" s="1"/>
  <c r="AQ48" i="3"/>
  <c r="AQ154" i="3" s="1"/>
  <c r="AV47" i="3"/>
  <c r="AV153" i="3" s="1"/>
  <c r="AT46" i="3"/>
  <c r="AT152" i="3" s="1"/>
  <c r="AW45" i="3"/>
  <c r="AW151" i="3" s="1"/>
  <c r="BA44" i="3"/>
  <c r="BA150" i="3" s="1"/>
  <c r="BA43" i="3"/>
  <c r="BA149" i="3" s="1"/>
  <c r="BC42" i="3"/>
  <c r="BC148" i="3" s="1"/>
  <c r="BH41" i="3"/>
  <c r="BH147" i="3" s="1"/>
  <c r="BF40" i="3"/>
  <c r="BF146" i="3" s="1"/>
  <c r="BI39" i="3"/>
  <c r="BI145" i="3" s="1"/>
  <c r="BJ38" i="3"/>
  <c r="BJ144" i="3" s="1"/>
  <c r="AQ38" i="3"/>
  <c r="AQ144" i="3" s="1"/>
  <c r="AV37" i="3"/>
  <c r="AV143" i="3" s="1"/>
  <c r="AU36" i="3"/>
  <c r="AU142" i="3" s="1"/>
  <c r="AX35" i="3"/>
  <c r="AX141" i="3" s="1"/>
  <c r="BE34" i="3"/>
  <c r="BE140" i="3" s="1"/>
  <c r="BD33" i="3"/>
  <c r="BD139" i="3" s="1"/>
  <c r="BH32" i="3"/>
  <c r="BH138" i="3" s="1"/>
  <c r="AQ32" i="3"/>
  <c r="AQ138" i="3" s="1"/>
  <c r="AS31" i="3"/>
  <c r="AS137" i="3" s="1"/>
  <c r="AX30" i="3"/>
  <c r="AX136" i="3" s="1"/>
  <c r="BE29" i="3"/>
  <c r="BE135" i="3" s="1"/>
  <c r="BD28" i="3"/>
  <c r="BD134" i="3" s="1"/>
  <c r="BG27" i="3"/>
  <c r="BG133" i="3" s="1"/>
  <c r="BH26" i="3"/>
  <c r="BH132" i="3" s="1"/>
  <c r="BK25" i="3"/>
  <c r="BK131" i="3" s="1"/>
  <c r="AT25" i="3"/>
  <c r="AT131" i="3" s="1"/>
  <c r="AS24" i="3"/>
  <c r="AS130" i="3" s="1"/>
  <c r="AU23" i="3"/>
  <c r="AU129" i="3" s="1"/>
  <c r="AT22" i="3"/>
  <c r="AT128" i="3" s="1"/>
  <c r="AY21" i="3"/>
  <c r="AY127" i="3" s="1"/>
  <c r="BA20" i="3"/>
  <c r="BA126" i="3" s="1"/>
  <c r="BA19" i="3"/>
  <c r="BA125" i="3" s="1"/>
  <c r="BE18" i="3"/>
  <c r="BE124" i="3" s="1"/>
  <c r="BG17" i="3"/>
  <c r="BG123" i="3" s="1"/>
  <c r="BF16" i="3"/>
  <c r="BF122" i="3" s="1"/>
  <c r="BK15" i="3"/>
  <c r="BK121" i="3" s="1"/>
  <c r="BJ14" i="3"/>
  <c r="BJ120" i="3" s="1"/>
  <c r="AQ14" i="3"/>
  <c r="AQ120" i="3" s="1"/>
  <c r="BA15" i="3"/>
  <c r="BA121" i="3" s="1"/>
  <c r="AS18" i="3"/>
  <c r="AS124" i="3" s="1"/>
  <c r="AZ20" i="3"/>
  <c r="AZ126" i="3" s="1"/>
  <c r="BG21" i="3"/>
  <c r="BG127" i="3" s="1"/>
  <c r="BK23" i="3"/>
  <c r="BK129" i="3" s="1"/>
  <c r="AR24" i="3"/>
  <c r="AR130" i="3" s="1"/>
  <c r="AY25" i="3"/>
  <c r="AY131" i="3" s="1"/>
  <c r="BC26" i="3"/>
  <c r="BC132" i="3" s="1"/>
  <c r="AQ28" i="3"/>
  <c r="AQ134" i="3" s="1"/>
  <c r="AU29" i="3"/>
  <c r="AU135" i="3" s="1"/>
  <c r="BB31" i="3"/>
  <c r="BB137" i="3" s="1"/>
  <c r="BJ35" i="3"/>
  <c r="BJ141" i="3" s="1"/>
  <c r="BD50" i="3"/>
  <c r="BD156" i="3" s="1"/>
  <c r="AO13" i="3"/>
  <c r="AY13" i="3" s="1"/>
  <c r="AW14" i="3"/>
  <c r="AW120" i="3" s="1"/>
  <c r="BB15" i="3"/>
  <c r="BB121" i="3" s="1"/>
  <c r="AT18" i="3"/>
  <c r="AT124" i="3" s="1"/>
  <c r="AX19" i="3"/>
  <c r="AX125" i="3" s="1"/>
  <c r="BD20" i="3"/>
  <c r="BD126" i="3" s="1"/>
  <c r="AR23" i="3"/>
  <c r="AR129" i="3" s="1"/>
  <c r="AY24" i="3"/>
  <c r="AY130" i="3" s="1"/>
  <c r="BC31" i="3"/>
  <c r="BC137" i="3" s="1"/>
  <c r="BJ34" i="3"/>
  <c r="BJ140" i="3" s="1"/>
  <c r="BC39" i="3"/>
  <c r="BC145" i="3" s="1"/>
  <c r="AY43" i="3"/>
  <c r="AY149" i="3" s="1"/>
  <c r="BE44" i="3"/>
  <c r="BE150" i="3" s="1"/>
  <c r="AT47" i="3"/>
  <c r="AT153" i="3" s="1"/>
  <c r="AZ48" i="3"/>
  <c r="AZ154" i="3" s="1"/>
  <c r="BA49" i="3"/>
  <c r="BA155" i="3" s="1"/>
  <c r="AS52" i="3"/>
  <c r="AS158" i="3" s="1"/>
  <c r="AW53" i="3"/>
  <c r="AW159" i="3" s="1"/>
  <c r="BH55" i="3"/>
  <c r="BH161" i="3" s="1"/>
  <c r="BA60" i="3"/>
  <c r="BA166" i="3" s="1"/>
  <c r="BI61" i="3"/>
  <c r="BI167" i="3" s="1"/>
  <c r="BL62" i="3"/>
  <c r="BL168" i="3" s="1"/>
  <c r="AP64" i="3"/>
  <c r="AP170" i="3" s="1"/>
  <c r="AW71" i="3"/>
  <c r="AW177" i="3" s="1"/>
  <c r="AW88" i="3"/>
  <c r="AW194" i="3" s="1"/>
  <c r="BH106" i="3"/>
  <c r="BH212" i="3" s="1"/>
  <c r="BF112" i="3"/>
  <c r="BF218" i="3" s="1"/>
  <c r="BA14" i="3"/>
  <c r="BA120" i="3" s="1"/>
  <c r="AT17" i="3"/>
  <c r="AT123" i="3" s="1"/>
  <c r="AU18" i="3"/>
  <c r="AU124" i="3" s="1"/>
  <c r="BA25" i="3"/>
  <c r="BA131" i="3" s="1"/>
  <c r="AS27" i="3"/>
  <c r="AS133" i="3" s="1"/>
  <c r="AP36" i="3"/>
  <c r="AP142" i="3" s="1"/>
  <c r="AY37" i="3"/>
  <c r="AY143" i="3" s="1"/>
  <c r="AV41" i="3"/>
  <c r="AV147" i="3" s="1"/>
  <c r="AX53" i="3"/>
  <c r="AX159" i="3" s="1"/>
  <c r="BF54" i="3"/>
  <c r="BF160" i="3" s="1"/>
  <c r="BI55" i="3"/>
  <c r="BI161" i="3" s="1"/>
  <c r="BL56" i="3"/>
  <c r="BL162" i="3" s="1"/>
  <c r="BG60" i="3"/>
  <c r="BG166" i="3" s="1"/>
  <c r="BJ61" i="3"/>
  <c r="BJ167" i="3" s="1"/>
  <c r="AW64" i="3"/>
  <c r="AW170" i="3" s="1"/>
  <c r="BC75" i="3"/>
  <c r="BC181" i="3" s="1"/>
  <c r="BI76" i="3"/>
  <c r="BI182" i="3" s="1"/>
  <c r="BA78" i="3"/>
  <c r="BA184" i="3" s="1"/>
  <c r="BH79" i="3"/>
  <c r="BH185" i="3" s="1"/>
  <c r="AZ81" i="3"/>
  <c r="AZ187" i="3" s="1"/>
  <c r="BG82" i="3"/>
  <c r="BG188" i="3" s="1"/>
  <c r="AP87" i="3"/>
  <c r="AP193" i="3" s="1"/>
  <c r="BE94" i="3"/>
  <c r="BE200" i="3" s="1"/>
  <c r="AV18" i="3"/>
  <c r="AV124" i="3" s="1"/>
  <c r="AZ19" i="3"/>
  <c r="AZ125" i="3" s="1"/>
  <c r="AP22" i="3"/>
  <c r="AP128" i="3" s="1"/>
  <c r="AT23" i="3"/>
  <c r="AT129" i="3" s="1"/>
  <c r="BA24" i="3"/>
  <c r="BA130" i="3" s="1"/>
  <c r="AX29" i="3"/>
  <c r="AX135" i="3" s="1"/>
  <c r="BD30" i="3"/>
  <c r="BD136" i="3" s="1"/>
  <c r="BE31" i="3"/>
  <c r="BE137" i="3" s="1"/>
  <c r="BF32" i="3"/>
  <c r="BF138" i="3" s="1"/>
  <c r="BK33" i="3"/>
  <c r="BK139" i="3" s="1"/>
  <c r="BL34" i="3"/>
  <c r="BL140" i="3" s="1"/>
  <c r="AR40" i="3"/>
  <c r="AR146" i="3" s="1"/>
  <c r="BK60" i="3"/>
  <c r="BK166" i="3" s="1"/>
  <c r="AX64" i="3"/>
  <c r="AX170" i="3" s="1"/>
  <c r="BK67" i="3"/>
  <c r="BK173" i="3" s="1"/>
  <c r="BD71" i="3"/>
  <c r="BD177" i="3" s="1"/>
  <c r="BJ79" i="3"/>
  <c r="BJ185" i="3" s="1"/>
  <c r="AR80" i="3"/>
  <c r="AR186" i="3" s="1"/>
  <c r="BA81" i="3"/>
  <c r="BA187" i="3" s="1"/>
  <c r="BH82" i="3"/>
  <c r="BH188" i="3" s="1"/>
  <c r="BE85" i="3"/>
  <c r="BE191" i="3" s="1"/>
  <c r="AQ87" i="3"/>
  <c r="AQ193" i="3" s="1"/>
  <c r="AY88" i="3"/>
  <c r="AY194" i="3" s="1"/>
  <c r="AX90" i="3"/>
  <c r="AX196" i="3" s="1"/>
  <c r="BH91" i="3"/>
  <c r="BH197" i="3" s="1"/>
  <c r="AW93" i="3"/>
  <c r="AW199" i="3" s="1"/>
  <c r="BF94" i="3"/>
  <c r="BF200" i="3" s="1"/>
  <c r="BL95" i="3"/>
  <c r="BL201" i="3" s="1"/>
  <c r="AP96" i="3"/>
  <c r="AP202" i="3" s="1"/>
  <c r="BB97" i="3"/>
  <c r="BB203" i="3" s="1"/>
  <c r="BK98" i="3"/>
  <c r="BK204" i="3" s="1"/>
  <c r="AT100" i="3"/>
  <c r="AT206" i="3" s="1"/>
  <c r="BL101" i="3"/>
  <c r="BL207" i="3" s="1"/>
  <c r="AP102" i="3"/>
  <c r="AP208" i="3" s="1"/>
  <c r="BC103" i="3"/>
  <c r="BC209" i="3" s="1"/>
  <c r="AS105" i="3"/>
  <c r="AS211" i="3" s="1"/>
  <c r="AV107" i="3"/>
  <c r="AV213" i="3" s="1"/>
  <c r="BK108" i="3"/>
  <c r="BK214" i="3" s="1"/>
  <c r="BL110" i="3"/>
  <c r="BL216" i="3" s="1"/>
  <c r="AP111" i="3"/>
  <c r="AP217" i="3" s="1"/>
  <c r="BK112" i="3"/>
  <c r="BK218" i="3" s="1"/>
  <c r="BC14" i="3"/>
  <c r="BC120" i="3" s="1"/>
  <c r="BJ15" i="3"/>
  <c r="BJ121" i="3" s="1"/>
  <c r="AR16" i="3"/>
  <c r="AR122" i="3" s="1"/>
  <c r="AV17" i="3"/>
  <c r="AV123" i="3" s="1"/>
  <c r="AZ18" i="3"/>
  <c r="AZ124" i="3" s="1"/>
  <c r="BI19" i="3"/>
  <c r="BI125" i="3" s="1"/>
  <c r="BI20" i="3"/>
  <c r="BI126" i="3" s="1"/>
  <c r="AQ22" i="3"/>
  <c r="AQ128" i="3" s="1"/>
  <c r="AX23" i="3"/>
  <c r="AX129" i="3" s="1"/>
  <c r="BD24" i="3"/>
  <c r="BD130" i="3" s="1"/>
  <c r="BH25" i="3"/>
  <c r="BH131" i="3" s="1"/>
  <c r="AU27" i="3"/>
  <c r="AU133" i="3" s="1"/>
  <c r="AZ28" i="3"/>
  <c r="AZ134" i="3" s="1"/>
  <c r="AY29" i="3"/>
  <c r="AY135" i="3" s="1"/>
  <c r="BE30" i="3"/>
  <c r="BE136" i="3" s="1"/>
  <c r="BF31" i="3"/>
  <c r="BF137" i="3" s="1"/>
  <c r="BG32" i="3"/>
  <c r="BG138" i="3" s="1"/>
  <c r="AS34" i="3"/>
  <c r="AS140" i="3" s="1"/>
  <c r="AT36" i="3"/>
  <c r="AT142" i="3" s="1"/>
  <c r="BA37" i="3"/>
  <c r="BA143" i="3" s="1"/>
  <c r="BD38" i="3"/>
  <c r="BD144" i="3" s="1"/>
  <c r="AS40" i="3"/>
  <c r="AS146" i="3" s="1"/>
  <c r="AX41" i="3"/>
  <c r="AX147" i="3" s="1"/>
  <c r="BA42" i="3"/>
  <c r="BA148" i="3" s="1"/>
  <c r="BJ43" i="3"/>
  <c r="BJ149" i="3" s="1"/>
  <c r="BJ44" i="3"/>
  <c r="BJ150" i="3" s="1"/>
  <c r="AR45" i="3"/>
  <c r="AR151" i="3" s="1"/>
  <c r="AR46" i="3"/>
  <c r="AR152" i="3" s="1"/>
  <c r="AZ47" i="3"/>
  <c r="AZ153" i="3" s="1"/>
  <c r="BC48" i="3"/>
  <c r="BC154" i="3" s="1"/>
  <c r="BI49" i="3"/>
  <c r="BI155" i="3" s="1"/>
  <c r="AV51" i="3"/>
  <c r="AV157" i="3" s="1"/>
  <c r="AY52" i="3"/>
  <c r="AY158" i="3" s="1"/>
  <c r="BH53" i="3"/>
  <c r="BH159" i="3" s="1"/>
  <c r="BH54" i="3"/>
  <c r="BH160" i="3" s="1"/>
  <c r="BK55" i="3"/>
  <c r="BK161" i="3" s="1"/>
  <c r="AU57" i="3"/>
  <c r="AU163" i="3" s="1"/>
  <c r="AY58" i="3"/>
  <c r="AY164" i="3" s="1"/>
  <c r="BF59" i="3"/>
  <c r="BF165" i="3" s="1"/>
  <c r="BL60" i="3"/>
  <c r="BL166" i="3" s="1"/>
  <c r="AP61" i="3"/>
  <c r="AP167" i="3" s="1"/>
  <c r="BL61" i="3"/>
  <c r="BL167" i="3" s="1"/>
  <c r="AP62" i="3"/>
  <c r="AP168" i="3" s="1"/>
  <c r="AS63" i="3"/>
  <c r="AS169" i="3" s="1"/>
  <c r="AY64" i="3"/>
  <c r="AY170" i="3" s="1"/>
  <c r="BF65" i="3"/>
  <c r="BF171" i="3" s="1"/>
  <c r="BL66" i="3"/>
  <c r="BL172" i="3" s="1"/>
  <c r="AP67" i="3"/>
  <c r="AP173" i="3" s="1"/>
  <c r="BL67" i="3"/>
  <c r="BL173" i="3" s="1"/>
  <c r="AP68" i="3"/>
  <c r="AP174" i="3" s="1"/>
  <c r="AS69" i="3"/>
  <c r="AS175" i="3" s="1"/>
  <c r="AY70" i="3"/>
  <c r="AY176" i="3" s="1"/>
  <c r="BE71" i="3"/>
  <c r="BE177" i="3" s="1"/>
  <c r="BK72" i="3"/>
  <c r="BK178" i="3" s="1"/>
  <c r="BA74" i="3"/>
  <c r="BA180" i="3" s="1"/>
  <c r="BE75" i="3"/>
  <c r="BE181" i="3" s="1"/>
  <c r="AZ77" i="3"/>
  <c r="AZ183" i="3" s="1"/>
  <c r="BH78" i="3"/>
  <c r="BH184" i="3" s="1"/>
  <c r="AS80" i="3"/>
  <c r="AS186" i="3" s="1"/>
  <c r="BB81" i="3"/>
  <c r="BB187" i="3" s="1"/>
  <c r="BI82" i="3"/>
  <c r="BI188" i="3" s="1"/>
  <c r="AV84" i="3"/>
  <c r="AV190" i="3" s="1"/>
  <c r="BH85" i="3"/>
  <c r="BH191" i="3" s="1"/>
  <c r="AW87" i="3"/>
  <c r="AW193" i="3" s="1"/>
  <c r="BE88" i="3"/>
  <c r="BE194" i="3" s="1"/>
  <c r="AY90" i="3"/>
  <c r="AY196" i="3" s="1"/>
  <c r="BL91" i="3"/>
  <c r="BL197" i="3" s="1"/>
  <c r="AP92" i="3"/>
  <c r="AP198" i="3" s="1"/>
  <c r="BB93" i="3"/>
  <c r="BB199" i="3" s="1"/>
  <c r="BG94" i="3"/>
  <c r="BG200" i="3" s="1"/>
  <c r="AU96" i="3"/>
  <c r="AU202" i="3" s="1"/>
  <c r="BC97" i="3"/>
  <c r="BC203" i="3" s="1"/>
  <c r="BL98" i="3"/>
  <c r="BL204" i="3" s="1"/>
  <c r="AP99" i="3"/>
  <c r="AP205" i="3" s="1"/>
  <c r="AU100" i="3"/>
  <c r="AU206" i="3" s="1"/>
  <c r="AQ102" i="3"/>
  <c r="AQ208" i="3" s="1"/>
  <c r="BD103" i="3"/>
  <c r="BD209" i="3" s="1"/>
  <c r="BF105" i="3"/>
  <c r="BF211" i="3" s="1"/>
  <c r="AZ107" i="3"/>
  <c r="AZ213" i="3" s="1"/>
  <c r="BL108" i="3"/>
  <c r="BL214" i="3" s="1"/>
  <c r="AP109" i="3"/>
  <c r="AP215" i="3" s="1"/>
  <c r="AQ111" i="3"/>
  <c r="AQ217" i="3" s="1"/>
  <c r="AV14" i="3"/>
  <c r="AV120" i="3" s="1"/>
  <c r="BE16" i="3"/>
  <c r="BE122" i="3" s="1"/>
  <c r="AW19" i="3"/>
  <c r="AW125" i="3" s="1"/>
  <c r="BG22" i="3"/>
  <c r="BG128" i="3" s="1"/>
  <c r="AV30" i="3"/>
  <c r="AV136" i="3" s="1"/>
  <c r="AX32" i="3"/>
  <c r="AX138" i="3" s="1"/>
  <c r="BB33" i="3"/>
  <c r="BB139" i="3" s="1"/>
  <c r="BI34" i="3"/>
  <c r="BI140" i="3" s="1"/>
  <c r="BJ36" i="3"/>
  <c r="BJ142" i="3" s="1"/>
  <c r="AU38" i="3"/>
  <c r="AU144" i="3" s="1"/>
  <c r="BB39" i="3"/>
  <c r="BB145" i="3" s="1"/>
  <c r="BI40" i="3"/>
  <c r="BI146" i="3" s="1"/>
  <c r="AT41" i="3"/>
  <c r="AT147" i="3" s="1"/>
  <c r="AT42" i="3"/>
  <c r="AT148" i="3" s="1"/>
  <c r="AX43" i="3"/>
  <c r="AX149" i="3" s="1"/>
  <c r="BD44" i="3"/>
  <c r="BD150" i="3" s="1"/>
  <c r="BH45" i="3"/>
  <c r="BH151" i="3" s="1"/>
  <c r="BH46" i="3"/>
  <c r="BH152" i="3" s="1"/>
  <c r="AS47" i="3"/>
  <c r="AS153" i="3" s="1"/>
  <c r="AY48" i="3"/>
  <c r="AY154" i="3" s="1"/>
  <c r="AZ49" i="3"/>
  <c r="AZ155" i="3" s="1"/>
  <c r="AR52" i="3"/>
  <c r="AR158" i="3" s="1"/>
  <c r="AV53" i="3"/>
  <c r="AV159" i="3" s="1"/>
  <c r="AY54" i="3"/>
  <c r="AY160" i="3" s="1"/>
  <c r="BE55" i="3"/>
  <c r="BE161" i="3" s="1"/>
  <c r="BE56" i="3"/>
  <c r="BE162" i="3" s="1"/>
  <c r="BH57" i="3"/>
  <c r="BH163" i="3" s="1"/>
  <c r="AR58" i="3"/>
  <c r="AR164" i="3" s="1"/>
  <c r="AW59" i="3"/>
  <c r="AW165" i="3" s="1"/>
  <c r="AZ60" i="3"/>
  <c r="AZ166" i="3" s="1"/>
  <c r="BH61" i="3"/>
  <c r="BH167" i="3" s="1"/>
  <c r="BK62" i="3"/>
  <c r="BK168" i="3" s="1"/>
  <c r="BI63" i="3"/>
  <c r="BI169" i="3" s="1"/>
  <c r="AW65" i="3"/>
  <c r="AW171" i="3" s="1"/>
  <c r="AZ66" i="3"/>
  <c r="AZ172" i="3" s="1"/>
  <c r="BC67" i="3"/>
  <c r="BC173" i="3" s="1"/>
  <c r="BK68" i="3"/>
  <c r="BK174" i="3" s="1"/>
  <c r="BI69" i="3"/>
  <c r="BI175" i="3" s="1"/>
  <c r="AS71" i="3"/>
  <c r="AS177" i="3" s="1"/>
  <c r="BA72" i="3"/>
  <c r="BA178" i="3" s="1"/>
  <c r="BH73" i="3"/>
  <c r="BH179" i="3" s="1"/>
  <c r="BA75" i="3"/>
  <c r="BA181" i="3" s="1"/>
  <c r="BG76" i="3"/>
  <c r="BG182" i="3" s="1"/>
  <c r="AY78" i="3"/>
  <c r="AY184" i="3" s="1"/>
  <c r="BD79" i="3"/>
  <c r="BD185" i="3" s="1"/>
  <c r="BL80" i="3"/>
  <c r="BL186" i="3" s="1"/>
  <c r="AP81" i="3"/>
  <c r="AP187" i="3" s="1"/>
  <c r="AX82" i="3"/>
  <c r="AX188" i="3" s="1"/>
  <c r="BH83" i="3"/>
  <c r="BH189" i="3" s="1"/>
  <c r="AR85" i="3"/>
  <c r="AR191" i="3" s="1"/>
  <c r="BJ86" i="3"/>
  <c r="BJ192" i="3" s="1"/>
  <c r="AV88" i="3"/>
  <c r="AV194" i="3" s="1"/>
  <c r="BE89" i="3"/>
  <c r="BE195" i="3" s="1"/>
  <c r="BA91" i="3"/>
  <c r="BA197" i="3" s="1"/>
  <c r="BJ92" i="3"/>
  <c r="BJ198" i="3" s="1"/>
  <c r="AX94" i="3"/>
  <c r="AX200" i="3" s="1"/>
  <c r="BF95" i="3"/>
  <c r="BF201" i="3" s="1"/>
  <c r="AQ97" i="3"/>
  <c r="AQ203" i="3" s="1"/>
  <c r="BD98" i="3"/>
  <c r="BD204" i="3" s="1"/>
  <c r="AQ100" i="3"/>
  <c r="AQ206" i="3" s="1"/>
  <c r="AX101" i="3"/>
  <c r="AX207" i="3" s="1"/>
  <c r="AR103" i="3"/>
  <c r="AR209" i="3" s="1"/>
  <c r="BL104" i="3"/>
  <c r="BL210" i="3" s="1"/>
  <c r="AP105" i="3"/>
  <c r="AP211" i="3" s="1"/>
  <c r="BD106" i="3"/>
  <c r="BD212" i="3" s="1"/>
  <c r="BE108" i="3"/>
  <c r="BE214" i="3" s="1"/>
  <c r="AZ110" i="3"/>
  <c r="AZ216" i="3" s="1"/>
  <c r="BC112" i="3"/>
  <c r="BC218" i="3" s="1"/>
  <c r="BJ21" i="3"/>
  <c r="BJ127" i="3" s="1"/>
  <c r="BH22" i="3"/>
  <c r="BH128" i="3" s="1"/>
  <c r="AZ25" i="3"/>
  <c r="AZ131" i="3" s="1"/>
  <c r="AR28" i="3"/>
  <c r="AR134" i="3" s="1"/>
  <c r="AV29" i="3"/>
  <c r="AV135" i="3" s="1"/>
  <c r="AW30" i="3"/>
  <c r="AW136" i="3" s="1"/>
  <c r="AY32" i="3"/>
  <c r="AY138" i="3" s="1"/>
  <c r="BC33" i="3"/>
  <c r="BC139" i="3" s="1"/>
  <c r="BK35" i="3"/>
  <c r="BK141" i="3" s="1"/>
  <c r="BK36" i="3"/>
  <c r="BK142" i="3" s="1"/>
  <c r="AU42" i="3"/>
  <c r="AU148" i="3" s="1"/>
  <c r="BI45" i="3"/>
  <c r="BI151" i="3" s="1"/>
  <c r="AS51" i="3"/>
  <c r="AS157" i="3" s="1"/>
  <c r="AP63" i="3"/>
  <c r="AP169" i="3" s="1"/>
  <c r="AX65" i="3"/>
  <c r="AX171" i="3" s="1"/>
  <c r="BI67" i="3"/>
  <c r="BI173" i="3" s="1"/>
  <c r="BL69" i="3"/>
  <c r="BL175" i="3" s="1"/>
  <c r="BH76" i="3"/>
  <c r="BH182" i="3" s="1"/>
  <c r="AZ78" i="3"/>
  <c r="AZ184" i="3" s="1"/>
  <c r="BE79" i="3"/>
  <c r="BE185" i="3" s="1"/>
  <c r="BF89" i="3"/>
  <c r="BF195" i="3" s="1"/>
  <c r="BD94" i="3"/>
  <c r="BD200" i="3" s="1"/>
  <c r="AS103" i="3"/>
  <c r="AS209" i="3" s="1"/>
  <c r="BC15" i="3"/>
  <c r="BC121" i="3" s="1"/>
  <c r="AY19" i="3"/>
  <c r="AY125" i="3" s="1"/>
  <c r="BK21" i="3"/>
  <c r="BK127" i="3" s="1"/>
  <c r="BE26" i="3"/>
  <c r="BE132" i="3" s="1"/>
  <c r="AS28" i="3"/>
  <c r="AS134" i="3" s="1"/>
  <c r="BK34" i="3"/>
  <c r="BK140" i="3" s="1"/>
  <c r="BB38" i="3"/>
  <c r="BB144" i="3" s="1"/>
  <c r="BG39" i="3"/>
  <c r="BG145" i="3" s="1"/>
  <c r="AV42" i="3"/>
  <c r="AV148" i="3" s="1"/>
  <c r="BE49" i="3"/>
  <c r="BE155" i="3" s="1"/>
  <c r="AT51" i="3"/>
  <c r="AT157" i="3" s="1"/>
  <c r="AP57" i="3"/>
  <c r="AP163" i="3" s="1"/>
  <c r="AW58" i="3"/>
  <c r="AW164" i="3" s="1"/>
  <c r="AY59" i="3"/>
  <c r="AY165" i="3" s="1"/>
  <c r="AQ63" i="3"/>
  <c r="AQ169" i="3" s="1"/>
  <c r="BD65" i="3"/>
  <c r="BD171" i="3" s="1"/>
  <c r="BB66" i="3"/>
  <c r="BB172" i="3" s="1"/>
  <c r="BJ67" i="3"/>
  <c r="BJ173" i="3" s="1"/>
  <c r="BA71" i="3"/>
  <c r="BA177" i="3" s="1"/>
  <c r="BD85" i="3"/>
  <c r="BD191" i="3" s="1"/>
  <c r="BL86" i="3"/>
  <c r="BL192" i="3" s="1"/>
  <c r="AX88" i="3"/>
  <c r="AX194" i="3" s="1"/>
  <c r="AP93" i="3"/>
  <c r="AP199" i="3" s="1"/>
  <c r="BK95" i="3"/>
  <c r="BK201" i="3" s="1"/>
  <c r="AX97" i="3"/>
  <c r="AX203" i="3" s="1"/>
  <c r="BJ98" i="3"/>
  <c r="BJ204" i="3" s="1"/>
  <c r="AS100" i="3"/>
  <c r="AS206" i="3" s="1"/>
  <c r="BB101" i="3"/>
  <c r="BB207" i="3" s="1"/>
  <c r="AR105" i="3"/>
  <c r="AR211" i="3" s="1"/>
  <c r="AU107" i="3"/>
  <c r="AU213" i="3" s="1"/>
  <c r="BJ108" i="3"/>
  <c r="BJ214" i="3" s="1"/>
  <c r="BG110" i="3"/>
  <c r="BG216" i="3" s="1"/>
  <c r="BB14" i="3"/>
  <c r="BB120" i="3" s="1"/>
  <c r="AU17" i="3"/>
  <c r="AU123" i="3" s="1"/>
  <c r="BG25" i="3"/>
  <c r="BG131" i="3" s="1"/>
  <c r="AR34" i="3"/>
  <c r="AR140" i="3" s="1"/>
  <c r="AZ37" i="3"/>
  <c r="AZ143" i="3" s="1"/>
  <c r="AY47" i="3"/>
  <c r="AY153" i="3" s="1"/>
  <c r="BB48" i="3"/>
  <c r="BB154" i="3" s="1"/>
  <c r="BJ55" i="3"/>
  <c r="BJ161" i="3" s="1"/>
  <c r="BE59" i="3"/>
  <c r="BE165" i="3" s="1"/>
  <c r="BK61" i="3"/>
  <c r="BK167" i="3" s="1"/>
  <c r="BC66" i="3"/>
  <c r="BC172" i="3" s="1"/>
  <c r="AR69" i="3"/>
  <c r="AR175" i="3" s="1"/>
  <c r="AU70" i="3"/>
  <c r="AU176" i="3" s="1"/>
  <c r="BJ72" i="3"/>
  <c r="BJ178" i="3" s="1"/>
  <c r="AV77" i="3"/>
  <c r="AV183" i="3" s="1"/>
  <c r="BD14" i="3"/>
  <c r="BD120" i="3" s="1"/>
  <c r="AS16" i="3"/>
  <c r="AS122" i="3" s="1"/>
  <c r="AW17" i="3"/>
  <c r="AW123" i="3" s="1"/>
  <c r="BA18" i="3"/>
  <c r="BA124" i="3" s="1"/>
  <c r="BJ19" i="3"/>
  <c r="BJ125" i="3" s="1"/>
  <c r="BJ20" i="3"/>
  <c r="BJ126" i="3" s="1"/>
  <c r="AR21" i="3"/>
  <c r="AR127" i="3" s="1"/>
  <c r="AR22" i="3"/>
  <c r="AR128" i="3" s="1"/>
  <c r="AY23" i="3"/>
  <c r="AY129" i="3" s="1"/>
  <c r="BE24" i="3"/>
  <c r="BE130" i="3" s="1"/>
  <c r="BI25" i="3"/>
  <c r="BI131" i="3" s="1"/>
  <c r="AX27" i="3"/>
  <c r="AX133" i="3" s="1"/>
  <c r="BA28" i="3"/>
  <c r="BA134" i="3" s="1"/>
  <c r="BH29" i="3"/>
  <c r="BH135" i="3" s="1"/>
  <c r="BI30" i="3"/>
  <c r="BI136" i="3" s="1"/>
  <c r="BG31" i="3"/>
  <c r="BG137" i="3" s="1"/>
  <c r="BK32" i="3"/>
  <c r="BK138" i="3" s="1"/>
  <c r="AP33" i="3"/>
  <c r="AP139" i="3" s="1"/>
  <c r="AT34" i="3"/>
  <c r="AT140" i="3" s="1"/>
  <c r="AU35" i="3"/>
  <c r="AU141" i="3" s="1"/>
  <c r="BA36" i="3"/>
  <c r="BA142" i="3" s="1"/>
  <c r="BB37" i="3"/>
  <c r="BB143" i="3" s="1"/>
  <c r="BE38" i="3"/>
  <c r="BE144" i="3" s="1"/>
  <c r="AT40" i="3"/>
  <c r="AT146" i="3" s="1"/>
  <c r="AY41" i="3"/>
  <c r="AY147" i="3" s="1"/>
  <c r="BB42" i="3"/>
  <c r="BB148" i="3" s="1"/>
  <c r="BK43" i="3"/>
  <c r="BK149" i="3" s="1"/>
  <c r="AS45" i="3"/>
  <c r="AS151" i="3" s="1"/>
  <c r="AS46" i="3"/>
  <c r="AS152" i="3" s="1"/>
  <c r="BA47" i="3"/>
  <c r="BA153" i="3" s="1"/>
  <c r="BF48" i="3"/>
  <c r="BF154" i="3" s="1"/>
  <c r="BJ49" i="3"/>
  <c r="BJ155" i="3" s="1"/>
  <c r="AR50" i="3"/>
  <c r="AR156" i="3" s="1"/>
  <c r="AW51" i="3"/>
  <c r="AW157" i="3" s="1"/>
  <c r="BB52" i="3"/>
  <c r="BB158" i="3" s="1"/>
  <c r="BI53" i="3"/>
  <c r="BI159" i="3" s="1"/>
  <c r="BL54" i="3"/>
  <c r="BL160" i="3" s="1"/>
  <c r="AP55" i="3"/>
  <c r="AP161" i="3" s="1"/>
  <c r="BL55" i="3"/>
  <c r="BL161" i="3" s="1"/>
  <c r="AP56" i="3"/>
  <c r="AP162" i="3" s="1"/>
  <c r="AV57" i="3"/>
  <c r="AV163" i="3" s="1"/>
  <c r="BB58" i="3"/>
  <c r="BB164" i="3" s="1"/>
  <c r="BJ59" i="3"/>
  <c r="BJ165" i="3" s="1"/>
  <c r="AQ61" i="3"/>
  <c r="AQ167" i="3" s="1"/>
  <c r="AQ62" i="3"/>
  <c r="AQ168" i="3" s="1"/>
  <c r="AW63" i="3"/>
  <c r="AW169" i="3" s="1"/>
  <c r="BB64" i="3"/>
  <c r="BB170" i="3" s="1"/>
  <c r="BG65" i="3"/>
  <c r="BG171" i="3" s="1"/>
  <c r="AQ67" i="3"/>
  <c r="AQ173" i="3" s="1"/>
  <c r="AT68" i="3"/>
  <c r="AT174" i="3" s="1"/>
  <c r="AT69" i="3"/>
  <c r="AT175" i="3" s="1"/>
  <c r="BB70" i="3"/>
  <c r="BB176" i="3" s="1"/>
  <c r="BF71" i="3"/>
  <c r="BF177" i="3" s="1"/>
  <c r="BL72" i="3"/>
  <c r="BL178" i="3" s="1"/>
  <c r="AP73" i="3"/>
  <c r="AP179" i="3" s="1"/>
  <c r="BB74" i="3"/>
  <c r="BB180" i="3" s="1"/>
  <c r="BF75" i="3"/>
  <c r="BF181" i="3" s="1"/>
  <c r="BA77" i="3"/>
  <c r="BA183" i="3" s="1"/>
  <c r="BI78" i="3"/>
  <c r="BI184" i="3" s="1"/>
  <c r="AY80" i="3"/>
  <c r="AY186" i="3" s="1"/>
  <c r="BC81" i="3"/>
  <c r="BC187" i="3" s="1"/>
  <c r="BJ82" i="3"/>
  <c r="BJ188" i="3" s="1"/>
  <c r="BG84" i="3"/>
  <c r="BG190" i="3" s="1"/>
  <c r="BI85" i="3"/>
  <c r="BI191" i="3" s="1"/>
  <c r="AQ86" i="3"/>
  <c r="AQ192" i="3" s="1"/>
  <c r="AZ87" i="3"/>
  <c r="AZ193" i="3" s="1"/>
  <c r="BI88" i="3"/>
  <c r="BI194" i="3" s="1"/>
  <c r="AS89" i="3"/>
  <c r="AS195" i="3" s="1"/>
  <c r="AZ90" i="3"/>
  <c r="AZ196" i="3" s="1"/>
  <c r="AQ92" i="3"/>
  <c r="AQ198" i="3" s="1"/>
  <c r="BC93" i="3"/>
  <c r="BC199" i="3" s="1"/>
  <c r="BH94" i="3"/>
  <c r="BH200" i="3" s="1"/>
  <c r="AV96" i="3"/>
  <c r="AV202" i="3" s="1"/>
  <c r="BD97" i="3"/>
  <c r="BD203" i="3" s="1"/>
  <c r="AQ99" i="3"/>
  <c r="AQ205" i="3" s="1"/>
  <c r="AV100" i="3"/>
  <c r="AV206" i="3" s="1"/>
  <c r="AR102" i="3"/>
  <c r="AR208" i="3" s="1"/>
  <c r="BE103" i="3"/>
  <c r="BE209" i="3" s="1"/>
  <c r="BI105" i="3"/>
  <c r="BI211" i="3" s="1"/>
  <c r="BA107" i="3"/>
  <c r="BA213" i="3" s="1"/>
  <c r="AQ109" i="3"/>
  <c r="AQ215" i="3" s="1"/>
  <c r="AR111" i="3"/>
  <c r="AR217" i="3" s="1"/>
  <c r="BI16" i="3"/>
  <c r="BI122" i="3" s="1"/>
  <c r="AS17" i="3"/>
  <c r="AS123" i="3" s="1"/>
  <c r="BD26" i="3"/>
  <c r="BD132" i="3" s="1"/>
  <c r="AS37" i="3"/>
  <c r="AS143" i="3" s="1"/>
  <c r="BA38" i="3"/>
  <c r="BA144" i="3" s="1"/>
  <c r="AU41" i="3"/>
  <c r="AU147" i="3" s="1"/>
  <c r="BE50" i="3"/>
  <c r="BE156" i="3" s="1"/>
  <c r="BC54" i="3"/>
  <c r="BC160" i="3" s="1"/>
  <c r="BF56" i="3"/>
  <c r="BF162" i="3" s="1"/>
  <c r="AV58" i="3"/>
  <c r="AV164" i="3" s="1"/>
  <c r="AX59" i="3"/>
  <c r="AX165" i="3" s="1"/>
  <c r="BL63" i="3"/>
  <c r="BL169" i="3" s="1"/>
  <c r="BA66" i="3"/>
  <c r="BA172" i="3" s="1"/>
  <c r="BL68" i="3"/>
  <c r="BL174" i="3" s="1"/>
  <c r="AP69" i="3"/>
  <c r="AP175" i="3" s="1"/>
  <c r="AP70" i="3"/>
  <c r="AP176" i="3" s="1"/>
  <c r="BC72" i="3"/>
  <c r="BC178" i="3" s="1"/>
  <c r="BI73" i="3"/>
  <c r="BI179" i="3" s="1"/>
  <c r="BB75" i="3"/>
  <c r="BB181" i="3" s="1"/>
  <c r="AQ81" i="3"/>
  <c r="AQ187" i="3" s="1"/>
  <c r="AY82" i="3"/>
  <c r="AY188" i="3" s="1"/>
  <c r="BI83" i="3"/>
  <c r="BI189" i="3" s="1"/>
  <c r="AQ84" i="3"/>
  <c r="AQ190" i="3" s="1"/>
  <c r="AS85" i="3"/>
  <c r="AS191" i="3" s="1"/>
  <c r="BK86" i="3"/>
  <c r="BK192" i="3" s="1"/>
  <c r="AV90" i="3"/>
  <c r="AV196" i="3" s="1"/>
  <c r="BB91" i="3"/>
  <c r="BB197" i="3" s="1"/>
  <c r="BK92" i="3"/>
  <c r="BK198" i="3" s="1"/>
  <c r="BG95" i="3"/>
  <c r="BG201" i="3" s="1"/>
  <c r="AW97" i="3"/>
  <c r="AW203" i="3" s="1"/>
  <c r="BG98" i="3"/>
  <c r="BG204" i="3" s="1"/>
  <c r="AR100" i="3"/>
  <c r="AR206" i="3" s="1"/>
  <c r="BA101" i="3"/>
  <c r="BA207" i="3" s="1"/>
  <c r="AQ105" i="3"/>
  <c r="AQ211" i="3" s="1"/>
  <c r="AT107" i="3"/>
  <c r="AT213" i="3" s="1"/>
  <c r="BI108" i="3"/>
  <c r="BI214" i="3" s="1"/>
  <c r="BA110" i="3"/>
  <c r="BA216" i="3" s="1"/>
  <c r="BE20" i="3"/>
  <c r="BE126" i="3" s="1"/>
  <c r="AS23" i="3"/>
  <c r="AS129" i="3" s="1"/>
  <c r="AZ24" i="3"/>
  <c r="AZ130" i="3" s="1"/>
  <c r="AW29" i="3"/>
  <c r="AW135" i="3" s="1"/>
  <c r="BC30" i="3"/>
  <c r="BC136" i="3" s="1"/>
  <c r="BD31" i="3"/>
  <c r="BD137" i="3" s="1"/>
  <c r="BE32" i="3"/>
  <c r="BE138" i="3" s="1"/>
  <c r="BJ33" i="3"/>
  <c r="BJ139" i="3" s="1"/>
  <c r="BL35" i="3"/>
  <c r="BL141" i="3" s="1"/>
  <c r="AZ43" i="3"/>
  <c r="AZ149" i="3" s="1"/>
  <c r="BF44" i="3"/>
  <c r="BF150" i="3" s="1"/>
  <c r="BL45" i="3"/>
  <c r="BL151" i="3" s="1"/>
  <c r="AP46" i="3"/>
  <c r="AP152" i="3" s="1"/>
  <c r="AU47" i="3"/>
  <c r="AU153" i="3" s="1"/>
  <c r="BA48" i="3"/>
  <c r="BA154" i="3" s="1"/>
  <c r="AW52" i="3"/>
  <c r="AW158" i="3" s="1"/>
  <c r="AQ69" i="3"/>
  <c r="AQ175" i="3" s="1"/>
  <c r="AT70" i="3"/>
  <c r="AT176" i="3" s="1"/>
  <c r="BI72" i="3"/>
  <c r="BI178" i="3" s="1"/>
  <c r="BJ73" i="3"/>
  <c r="BJ179" i="3" s="1"/>
  <c r="AX74" i="3"/>
  <c r="AX180" i="3" s="1"/>
  <c r="AT84" i="3"/>
  <c r="AT190" i="3" s="1"/>
  <c r="AW90" i="3"/>
  <c r="AW196" i="3" s="1"/>
  <c r="BE91" i="3"/>
  <c r="BE197" i="3" s="1"/>
  <c r="BL92" i="3"/>
  <c r="BL198" i="3" s="1"/>
  <c r="BB103" i="3"/>
  <c r="BB209" i="3" s="1"/>
  <c r="BG112" i="3"/>
  <c r="BG218" i="3" s="1"/>
  <c r="BG15" i="3"/>
  <c r="BG121" i="3" s="1"/>
  <c r="BH20" i="3"/>
  <c r="BH126" i="3" s="1"/>
  <c r="BL21" i="3"/>
  <c r="BL127" i="3" s="1"/>
  <c r="AT27" i="3"/>
  <c r="AT133" i="3" s="1"/>
  <c r="AW28" i="3"/>
  <c r="AW134" i="3" s="1"/>
  <c r="AQ36" i="3"/>
  <c r="AQ142" i="3" s="1"/>
  <c r="BC38" i="3"/>
  <c r="BC144" i="3" s="1"/>
  <c r="BH39" i="3"/>
  <c r="BH145" i="3" s="1"/>
  <c r="AW41" i="3"/>
  <c r="AW147" i="3" s="1"/>
  <c r="AZ42" i="3"/>
  <c r="AZ148" i="3" s="1"/>
  <c r="BI43" i="3"/>
  <c r="BI149" i="3" s="1"/>
  <c r="BG44" i="3"/>
  <c r="BG150" i="3" s="1"/>
  <c r="AQ46" i="3"/>
  <c r="AQ152" i="3" s="1"/>
  <c r="BH49" i="3"/>
  <c r="BH155" i="3" s="1"/>
  <c r="AU51" i="3"/>
  <c r="AU157" i="3" s="1"/>
  <c r="AX52" i="3"/>
  <c r="AX158" i="3" s="1"/>
  <c r="AY53" i="3"/>
  <c r="AY159" i="3" s="1"/>
  <c r="BG54" i="3"/>
  <c r="BG160" i="3" s="1"/>
  <c r="AQ57" i="3"/>
  <c r="AQ163" i="3" s="1"/>
  <c r="AX58" i="3"/>
  <c r="AX164" i="3" s="1"/>
  <c r="AR63" i="3"/>
  <c r="AR169" i="3" s="1"/>
  <c r="BE65" i="3"/>
  <c r="BE171" i="3" s="1"/>
  <c r="AY74" i="3"/>
  <c r="AY180" i="3" s="1"/>
  <c r="BD75" i="3"/>
  <c r="BD181" i="3" s="1"/>
  <c r="BJ76" i="3"/>
  <c r="BJ182" i="3" s="1"/>
  <c r="BB78" i="3"/>
  <c r="BB184" i="3" s="1"/>
  <c r="AU84" i="3"/>
  <c r="AU190" i="3" s="1"/>
  <c r="BE14" i="3"/>
  <c r="BE120" i="3" s="1"/>
  <c r="AT16" i="3"/>
  <c r="AT122" i="3" s="1"/>
  <c r="AX17" i="3"/>
  <c r="AX123" i="3" s="1"/>
  <c r="BD18" i="3"/>
  <c r="BD124" i="3" s="1"/>
  <c r="BK19" i="3"/>
  <c r="BK125" i="3" s="1"/>
  <c r="AS21" i="3"/>
  <c r="AS127" i="3" s="1"/>
  <c r="AS22" i="3"/>
  <c r="AS128" i="3" s="1"/>
  <c r="BB23" i="3"/>
  <c r="BB129" i="3" s="1"/>
  <c r="BF24" i="3"/>
  <c r="BF130" i="3" s="1"/>
  <c r="BJ25" i="3"/>
  <c r="BJ131" i="3" s="1"/>
  <c r="AR26" i="3"/>
  <c r="AR132" i="3" s="1"/>
  <c r="AY27" i="3"/>
  <c r="AY133" i="3" s="1"/>
  <c r="BB28" i="3"/>
  <c r="BB134" i="3" s="1"/>
  <c r="BI29" i="3"/>
  <c r="BI135" i="3" s="1"/>
  <c r="BJ30" i="3"/>
  <c r="BJ136" i="3" s="1"/>
  <c r="BH31" i="3"/>
  <c r="BH137" i="3" s="1"/>
  <c r="AQ33" i="3"/>
  <c r="AQ139" i="3" s="1"/>
  <c r="AU34" i="3"/>
  <c r="AU140" i="3" s="1"/>
  <c r="AV35" i="3"/>
  <c r="AV141" i="3" s="1"/>
  <c r="BB36" i="3"/>
  <c r="BB142" i="3" s="1"/>
  <c r="BC37" i="3"/>
  <c r="BC143" i="3" s="1"/>
  <c r="BF38" i="3"/>
  <c r="BF144" i="3" s="1"/>
  <c r="AU40" i="3"/>
  <c r="AU146" i="3" s="1"/>
  <c r="AZ41" i="3"/>
  <c r="AZ147" i="3" s="1"/>
  <c r="BH42" i="3"/>
  <c r="BH148" i="3" s="1"/>
  <c r="BL43" i="3"/>
  <c r="BL149" i="3" s="1"/>
  <c r="AP44" i="3"/>
  <c r="AP150" i="3" s="1"/>
  <c r="AT45" i="3"/>
  <c r="AT151" i="3" s="1"/>
  <c r="BB46" i="3"/>
  <c r="BB152" i="3" s="1"/>
  <c r="BG47" i="3"/>
  <c r="BG153" i="3" s="1"/>
  <c r="BG48" i="3"/>
  <c r="BG154" i="3" s="1"/>
  <c r="AS50" i="3"/>
  <c r="AS156" i="3" s="1"/>
  <c r="AZ51" i="3"/>
  <c r="AZ157" i="3" s="1"/>
  <c r="BC52" i="3"/>
  <c r="BC158" i="3" s="1"/>
  <c r="BJ53" i="3"/>
  <c r="BJ159" i="3" s="1"/>
  <c r="AQ55" i="3"/>
  <c r="AQ161" i="3" s="1"/>
  <c r="AQ56" i="3"/>
  <c r="AQ162" i="3" s="1"/>
  <c r="AW57" i="3"/>
  <c r="AW163" i="3" s="1"/>
  <c r="BC58" i="3"/>
  <c r="BC164" i="3" s="1"/>
  <c r="BK59" i="3"/>
  <c r="BK165" i="3" s="1"/>
  <c r="AR61" i="3"/>
  <c r="AR167" i="3" s="1"/>
  <c r="AU62" i="3"/>
  <c r="AU168" i="3" s="1"/>
  <c r="BC63" i="3"/>
  <c r="BC169" i="3" s="1"/>
  <c r="BC64" i="3"/>
  <c r="BC170" i="3" s="1"/>
  <c r="BH65" i="3"/>
  <c r="BH171" i="3" s="1"/>
  <c r="AR67" i="3"/>
  <c r="AR173" i="3" s="1"/>
  <c r="AU68" i="3"/>
  <c r="AU174" i="3" s="1"/>
  <c r="AU69" i="3"/>
  <c r="AU175" i="3" s="1"/>
  <c r="BC70" i="3"/>
  <c r="BC176" i="3" s="1"/>
  <c r="BG71" i="3"/>
  <c r="BG177" i="3" s="1"/>
  <c r="AV73" i="3"/>
  <c r="AV179" i="3" s="1"/>
  <c r="BC74" i="3"/>
  <c r="BC180" i="3" s="1"/>
  <c r="BG75" i="3"/>
  <c r="BG181" i="3" s="1"/>
  <c r="BD77" i="3"/>
  <c r="BD183" i="3" s="1"/>
  <c r="BJ78" i="3"/>
  <c r="BJ184" i="3" s="1"/>
  <c r="AZ80" i="3"/>
  <c r="AZ186" i="3" s="1"/>
  <c r="BD81" i="3"/>
  <c r="BD187" i="3" s="1"/>
  <c r="BK82" i="3"/>
  <c r="BK188" i="3" s="1"/>
  <c r="AR83" i="3"/>
  <c r="AR189" i="3" s="1"/>
  <c r="BH84" i="3"/>
  <c r="BH190" i="3" s="1"/>
  <c r="AR86" i="3"/>
  <c r="AR192" i="3" s="1"/>
  <c r="BA87" i="3"/>
  <c r="BA193" i="3" s="1"/>
  <c r="AT89" i="3"/>
  <c r="AT195" i="3" s="1"/>
  <c r="BF90" i="3"/>
  <c r="BF196" i="3" s="1"/>
  <c r="AU92" i="3"/>
  <c r="AU198" i="3" s="1"/>
  <c r="BD93" i="3"/>
  <c r="BD199" i="3" s="1"/>
  <c r="BI94" i="3"/>
  <c r="BI200" i="3" s="1"/>
  <c r="BC96" i="3"/>
  <c r="BC202" i="3" s="1"/>
  <c r="BL97" i="3"/>
  <c r="BL203" i="3" s="1"/>
  <c r="AP98" i="3"/>
  <c r="AP204" i="3" s="1"/>
  <c r="AU99" i="3"/>
  <c r="AU205" i="3" s="1"/>
  <c r="BG100" i="3"/>
  <c r="BG206" i="3" s="1"/>
  <c r="AS102" i="3"/>
  <c r="AS208" i="3" s="1"/>
  <c r="BF103" i="3"/>
  <c r="BF209" i="3" s="1"/>
  <c r="BJ105" i="3"/>
  <c r="BJ211" i="3" s="1"/>
  <c r="BD107" i="3"/>
  <c r="BD213" i="3" s="1"/>
  <c r="BD109" i="3"/>
  <c r="BD215" i="3" s="1"/>
  <c r="BB111" i="3"/>
  <c r="BB217" i="3" s="1"/>
  <c r="DA69" i="4" l="1"/>
  <c r="CZ69" i="4"/>
  <c r="AC52" i="6"/>
  <c r="X55" i="6"/>
  <c r="X87" i="6"/>
  <c r="AA87" i="6" s="1"/>
  <c r="AA79" i="6"/>
  <c r="Z53" i="6"/>
  <c r="X80" i="6"/>
  <c r="FC119" i="3"/>
  <c r="DG13" i="3"/>
  <c r="DS13" i="3"/>
  <c r="FA119" i="3"/>
  <c r="EY119" i="3"/>
  <c r="DO13" i="3"/>
  <c r="DO119" i="3" s="1"/>
  <c r="EX119" i="3"/>
  <c r="DP13" i="3"/>
  <c r="DP119" i="3" s="1"/>
  <c r="EW119" i="3"/>
  <c r="DE13" i="3"/>
  <c r="DQ13" i="3"/>
  <c r="FG119" i="3"/>
  <c r="DI13" i="3"/>
  <c r="DV13" i="3"/>
  <c r="DV119" i="3" s="1"/>
  <c r="EV119" i="3"/>
  <c r="DN13" i="3"/>
  <c r="DR13" i="3"/>
  <c r="DR119" i="3" s="1"/>
  <c r="ET119" i="3"/>
  <c r="DT13" i="3"/>
  <c r="FH119" i="3"/>
  <c r="DF13" i="3"/>
  <c r="DF119" i="3" s="1"/>
  <c r="DY13" i="3"/>
  <c r="FE119" i="3"/>
  <c r="DW13" i="3"/>
  <c r="FD119" i="3"/>
  <c r="DX13" i="3"/>
  <c r="DX119" i="3" s="1"/>
  <c r="FB119" i="3"/>
  <c r="DZ13" i="3"/>
  <c r="DZ119" i="3" s="1"/>
  <c r="EZ119" i="3"/>
  <c r="EA13" i="3"/>
  <c r="EN119" i="3"/>
  <c r="DH13" i="3"/>
  <c r="FI119" i="3"/>
  <c r="DJ13" i="3"/>
  <c r="DL13" i="3"/>
  <c r="FF119" i="3"/>
  <c r="EP119" i="3"/>
  <c r="DM13" i="3"/>
  <c r="DU13" i="3"/>
  <c r="DU119" i="3" s="1"/>
  <c r="ER119" i="3"/>
  <c r="DK13" i="3"/>
  <c r="DJ119" i="3"/>
  <c r="BX13" i="3"/>
  <c r="BX119" i="3" s="1"/>
  <c r="CF13" i="3"/>
  <c r="CF119" i="3" s="1"/>
  <c r="CR13" i="3"/>
  <c r="CR119" i="3" s="1"/>
  <c r="CG13" i="3"/>
  <c r="CG119" i="3" s="1"/>
  <c r="CS13" i="3"/>
  <c r="CS119" i="3" s="1"/>
  <c r="DL119" i="3"/>
  <c r="CB13" i="3"/>
  <c r="CB119" i="3" s="1"/>
  <c r="CP13" i="3"/>
  <c r="CP119" i="3" s="1"/>
  <c r="DY119" i="3"/>
  <c r="CC13" i="3"/>
  <c r="CQ13" i="3"/>
  <c r="CQ119" i="3" s="1"/>
  <c r="DH119" i="3"/>
  <c r="CD13" i="3"/>
  <c r="CD119" i="3" s="1"/>
  <c r="DW119" i="3"/>
  <c r="CL13" i="3"/>
  <c r="CL119" i="3" s="1"/>
  <c r="DT119" i="3"/>
  <c r="BY13" i="3"/>
  <c r="CM13" i="3"/>
  <c r="CM119" i="3" s="1"/>
  <c r="DS119" i="3"/>
  <c r="BW13" i="3"/>
  <c r="CN13" i="3"/>
  <c r="CN119" i="3" s="1"/>
  <c r="CK13" i="3"/>
  <c r="CK119" i="3" s="1"/>
  <c r="DQ119" i="3"/>
  <c r="CO13" i="3"/>
  <c r="CO119" i="3" s="1"/>
  <c r="DN119" i="3"/>
  <c r="CJ13" i="3"/>
  <c r="CJ119" i="3" s="1"/>
  <c r="BZ13" i="3"/>
  <c r="BZ119" i="3" s="1"/>
  <c r="CI13" i="3"/>
  <c r="CI119" i="3" s="1"/>
  <c r="CA13" i="3"/>
  <c r="EA119" i="3"/>
  <c r="CE13" i="3"/>
  <c r="CH13" i="3"/>
  <c r="CH119" i="3" s="1"/>
  <c r="BE13" i="3"/>
  <c r="BE119" i="3" s="1"/>
  <c r="AS13" i="3"/>
  <c r="AS119" i="3" s="1"/>
  <c r="BD13" i="3"/>
  <c r="BD119" i="3" s="1"/>
  <c r="AR13" i="3"/>
  <c r="AR119" i="3" s="1"/>
  <c r="BH13" i="3"/>
  <c r="BH119" i="3" s="1"/>
  <c r="AT13" i="3"/>
  <c r="AT119" i="3" s="1"/>
  <c r="AP13" i="3"/>
  <c r="AP119" i="3" s="1"/>
  <c r="BG13" i="3"/>
  <c r="BG119" i="3" s="1"/>
  <c r="AQ13" i="3"/>
  <c r="AQ119" i="3" s="1"/>
  <c r="BF13" i="3"/>
  <c r="BF119" i="3" s="1"/>
  <c r="AX13" i="3"/>
  <c r="AX119" i="3" s="1"/>
  <c r="AW13" i="3"/>
  <c r="AW119" i="3" s="1"/>
  <c r="AV13" i="3"/>
  <c r="AV119" i="3" s="1"/>
  <c r="BB13" i="3"/>
  <c r="BB119" i="3" s="1"/>
  <c r="AY119" i="3"/>
  <c r="AU13" i="3"/>
  <c r="AU119" i="3" s="1"/>
  <c r="BA13" i="3"/>
  <c r="BA119" i="3" s="1"/>
  <c r="AZ13" i="3"/>
  <c r="AZ119" i="3" s="1"/>
  <c r="BL13" i="3"/>
  <c r="BL119" i="3" s="1"/>
  <c r="BK13" i="3"/>
  <c r="BK119" i="3" s="1"/>
  <c r="BC13" i="3"/>
  <c r="BC119" i="3" s="1"/>
  <c r="BJ13" i="3"/>
  <c r="BJ119" i="3" s="1"/>
  <c r="BI13" i="3"/>
  <c r="BI119" i="3" s="1"/>
  <c r="AA80" i="6" l="1"/>
  <c r="X81" i="6"/>
  <c r="AA8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<sst xmlns="http://schemas.openxmlformats.org/spreadsheetml/2006/main" count="2181" uniqueCount="774">
  <si>
    <t>R</t>
  </si>
  <si>
    <t>S</t>
  </si>
  <si>
    <r>
      <t>F</t>
    </r>
    <r>
      <rPr>
        <b/>
        <vertAlign val="subscript"/>
        <sz val="11"/>
        <color theme="1"/>
        <rFont val="Calibri"/>
        <family val="2"/>
        <scheme val="minor"/>
      </rPr>
      <t>T</t>
    </r>
  </si>
  <si>
    <t>One shell pass, two or more tube passes</t>
  </si>
  <si>
    <t>Two shell passes, four or more tube passes</t>
  </si>
  <si>
    <t xml:space="preserve"> </t>
  </si>
  <si>
    <t>n</t>
  </si>
  <si>
    <t>Sn Graph</t>
  </si>
  <si>
    <t>Ft Graph</t>
  </si>
  <si>
    <t>Sn</t>
  </si>
  <si>
    <t>Three shell passes, four or more tube passes</t>
  </si>
  <si>
    <t>Triangular Pitch</t>
  </si>
  <si>
    <t>Square Pitch</t>
  </si>
  <si>
    <t>Preliminary Sizing Calculations</t>
  </si>
  <si>
    <t>Bundle Clearance</t>
  </si>
  <si>
    <t>Bundle Diameter (m)</t>
  </si>
  <si>
    <t>Database for Bundle Clearance</t>
  </si>
  <si>
    <t>Fixed and U-tube</t>
  </si>
  <si>
    <t>Pull through</t>
  </si>
  <si>
    <t>Split-ring</t>
  </si>
  <si>
    <t>Outside packed</t>
  </si>
  <si>
    <t>1.0</t>
  </si>
  <si>
    <t>Shell and Tube Exchangers</t>
  </si>
  <si>
    <t>Hot Fluid</t>
  </si>
  <si>
    <t>Cold Fluid</t>
  </si>
  <si>
    <t>U (W/m2C)</t>
  </si>
  <si>
    <t>Heat Exchangers</t>
  </si>
  <si>
    <t>Water</t>
  </si>
  <si>
    <t>Organic Solvents</t>
  </si>
  <si>
    <t>Light Oils</t>
  </si>
  <si>
    <t>Heavy Oils</t>
  </si>
  <si>
    <t>Gases</t>
  </si>
  <si>
    <t>Coolers</t>
  </si>
  <si>
    <t>Heaters</t>
  </si>
  <si>
    <t>Steam</t>
  </si>
  <si>
    <t>Downtherm</t>
  </si>
  <si>
    <t>Flue gases</t>
  </si>
  <si>
    <t>Flue</t>
  </si>
  <si>
    <t>Condensers</t>
  </si>
  <si>
    <t>Organic solvents</t>
  </si>
  <si>
    <t>Brine</t>
  </si>
  <si>
    <t>Hydrocarbon Vapours</t>
  </si>
  <si>
    <t>Aqueous Vapours</t>
  </si>
  <si>
    <t>Organic Vapours</t>
  </si>
  <si>
    <t>Organics (some non-condensables)</t>
  </si>
  <si>
    <t>Vacuum Condensers</t>
  </si>
  <si>
    <t>Vaporisers</t>
  </si>
  <si>
    <t xml:space="preserve">Steam </t>
  </si>
  <si>
    <t>Aqeuous Solutions</t>
  </si>
  <si>
    <t>Light Organics</t>
  </si>
  <si>
    <t>Heavy Organics</t>
  </si>
  <si>
    <t xml:space="preserve">Low </t>
  </si>
  <si>
    <t>High</t>
  </si>
  <si>
    <t>Shell Side</t>
  </si>
  <si>
    <t>Tube Side</t>
  </si>
  <si>
    <t>Combination</t>
  </si>
  <si>
    <t>Max Design U</t>
  </si>
  <si>
    <t>Includes Total Dirt</t>
  </si>
  <si>
    <t>BTU/°F-ft2-h</t>
  </si>
  <si>
    <t>W/m2-K</t>
  </si>
  <si>
    <t>Liquid-liquid Media</t>
  </si>
  <si>
    <t>Arclor 1248</t>
  </si>
  <si>
    <t>Jet Fuels</t>
  </si>
  <si>
    <t>Arclor 1248 Jet Fuels</t>
  </si>
  <si>
    <t>Cutback Asphalt</t>
  </si>
  <si>
    <t>Cutback Asphalt Water</t>
  </si>
  <si>
    <t>Demineralized Water</t>
  </si>
  <si>
    <t>Demineralized Water Water</t>
  </si>
  <si>
    <t>Ethanol amine (MEA or DEA) 10-25% solutions</t>
  </si>
  <si>
    <t>Water or DEA, or MEA</t>
  </si>
  <si>
    <t>Ethanol amine (MEA or DEA) 10-25% solutions Water or DEA, or MEA</t>
  </si>
  <si>
    <t>Fuel oil</t>
  </si>
  <si>
    <t>Fuel oil Water</t>
  </si>
  <si>
    <t>Oil</t>
  </si>
  <si>
    <t>Fuel oil Oil</t>
  </si>
  <si>
    <t>Gasoline</t>
  </si>
  <si>
    <t>Gasoline Water</t>
  </si>
  <si>
    <t>Heavy oils</t>
  </si>
  <si>
    <t>Heavy oils Heavy Oils</t>
  </si>
  <si>
    <t>Heavy oils Water</t>
  </si>
  <si>
    <t>Hydrogen-rich reformer stream</t>
  </si>
  <si>
    <t>Hydrogen-rich reformer stream Hydrogen-rich reformer stream</t>
  </si>
  <si>
    <t>Kerosene or gas oil</t>
  </si>
  <si>
    <t>Kerosene or gas oil Water</t>
  </si>
  <si>
    <t>Kerosene or gas oil Oil</t>
  </si>
  <si>
    <t>Kerosene or jet fuels</t>
  </si>
  <si>
    <t>Trichloroethylene</t>
  </si>
  <si>
    <t>Kerosene or jet fuels Trichloroethylene</t>
  </si>
  <si>
    <t>Jacketed Water</t>
  </si>
  <si>
    <t>Jacketed Water Water</t>
  </si>
  <si>
    <t>Lube oil (low viscosity)</t>
  </si>
  <si>
    <t>Lube oil (low viscosity) Water</t>
  </si>
  <si>
    <t>Lube oil (high viscosity)</t>
  </si>
  <si>
    <t>Lube oil (high viscosity) Water</t>
  </si>
  <si>
    <t>Lube oil</t>
  </si>
  <si>
    <t>Lube oil Oil</t>
  </si>
  <si>
    <t>Naptha</t>
  </si>
  <si>
    <t>Naptha Water</t>
  </si>
  <si>
    <t>Naptha Oil</t>
  </si>
  <si>
    <t>Organic Solvents Water</t>
  </si>
  <si>
    <t>Organic Solvents Brine</t>
  </si>
  <si>
    <t>Organic Solvents Organic Solvents</t>
  </si>
  <si>
    <t>Tall oil derivatives, vegetable oil</t>
  </si>
  <si>
    <t>Tall oil derivatives, vegetable oil Water</t>
  </si>
  <si>
    <t>Caustic Soda soln (10-30%)</t>
  </si>
  <si>
    <t>Water Caustic Soda soln (10-30%)</t>
  </si>
  <si>
    <t>Water Water</t>
  </si>
  <si>
    <t>Wax distillate</t>
  </si>
  <si>
    <t>Wax distillate Water</t>
  </si>
  <si>
    <t>Wax distillate Oil</t>
  </si>
  <si>
    <t>Condensing Vapor-Liquid Media</t>
  </si>
  <si>
    <t>Alcohol Vapor</t>
  </si>
  <si>
    <t>Alcohol Vapor Water</t>
  </si>
  <si>
    <t>Asphalt (450F)</t>
  </si>
  <si>
    <t>Dowtherm Vapor</t>
  </si>
  <si>
    <t>Asphalt (450F) Dowtherm Vapor</t>
  </si>
  <si>
    <t>Tall oil and derivatives</t>
  </si>
  <si>
    <t>Dowtherm Vapor Tall oil and derivatives</t>
  </si>
  <si>
    <t>Dowtherm liquid</t>
  </si>
  <si>
    <t>Dowtherm Vapor Dowtherm liquid</t>
  </si>
  <si>
    <t>Gas-plant tar</t>
  </si>
  <si>
    <t>Gas-plant tar Steam</t>
  </si>
  <si>
    <t>High-boiling HCs V</t>
  </si>
  <si>
    <t>High-boiling HCs V Water</t>
  </si>
  <si>
    <t>Low-boiling HCs A</t>
  </si>
  <si>
    <t>Low-boiling HCs A Water</t>
  </si>
  <si>
    <t>Hydrocarbon Vapors (Partial condenser)</t>
  </si>
  <si>
    <t>Hydrocarbon Vapors (Partial condenser) Oil</t>
  </si>
  <si>
    <t>Organic Solvents A</t>
  </si>
  <si>
    <t>Organic Solvents A Water</t>
  </si>
  <si>
    <t>Organic Solvents high NC, A</t>
  </si>
  <si>
    <t>Water or Brine</t>
  </si>
  <si>
    <t>Organic Solvents high NC, A Water or Brine</t>
  </si>
  <si>
    <t>Organic Solvents low NC, V</t>
  </si>
  <si>
    <t>Organic Solvents low NC, V Water or Brine</t>
  </si>
  <si>
    <t>Kerosene</t>
  </si>
  <si>
    <t>Kerosene Water</t>
  </si>
  <si>
    <t>Kerosene Oil</t>
  </si>
  <si>
    <t>Stabilizer Reflux Vapors</t>
  </si>
  <si>
    <t>Stabilizer Reflux Vapors Water</t>
  </si>
  <si>
    <t>Feed water</t>
  </si>
  <si>
    <t>Steam Feed water</t>
  </si>
  <si>
    <t>No. 6 Fuel oil</t>
  </si>
  <si>
    <t>Steam No. 6 Fuel oil</t>
  </si>
  <si>
    <t>No. 2 fuel oil</t>
  </si>
  <si>
    <t>Steam No. 2 fuel oil</t>
  </si>
  <si>
    <t>Sulfur Dioxide</t>
  </si>
  <si>
    <t>Sulfur Dioxide Water</t>
  </si>
  <si>
    <t>Tall-oil derivatives, vegetable oils (vapor)</t>
  </si>
  <si>
    <t>Tall-oil derivatives, vegetable oils (vapor) Water</t>
  </si>
  <si>
    <t>Aromatic Vapor-Stream Azeotrope</t>
  </si>
  <si>
    <t>Water Aromatic Vapor-Stream Azeotrope</t>
  </si>
  <si>
    <t>Gas-Liquid Media</t>
  </si>
  <si>
    <t>Air, N2, etc. (compressed)</t>
  </si>
  <si>
    <t>Water or brine</t>
  </si>
  <si>
    <t>Air, N2, etc. (compressed) Water or brine</t>
  </si>
  <si>
    <t>Air, N2 (compressed)</t>
  </si>
  <si>
    <t>Water or brine Air, N2 (compressed)</t>
  </si>
  <si>
    <t>Air, N2, etc. A</t>
  </si>
  <si>
    <t>Water or brine Air, N2, etc. A</t>
  </si>
  <si>
    <t>Hydrogen containing natural gas mixtures</t>
  </si>
  <si>
    <t>Water Hydrogen containing natural gas mixtures</t>
  </si>
  <si>
    <t>Vaporizers</t>
  </si>
  <si>
    <t>Anhydrous Ammonia</t>
  </si>
  <si>
    <t>Steam Condensing</t>
  </si>
  <si>
    <t>Anhydrous Ammonia Steam Condensing</t>
  </si>
  <si>
    <t>Chlorine</t>
  </si>
  <si>
    <t>Chlorine Steam Condensing</t>
  </si>
  <si>
    <t>Light heat -transfer oil</t>
  </si>
  <si>
    <t>Chlorine Light heat -transfer oil</t>
  </si>
  <si>
    <t>Propane, Butan, etc.</t>
  </si>
  <si>
    <t>Propane, Butan, etc. Steam Condensing</t>
  </si>
  <si>
    <t>Water Steam Condensing</t>
  </si>
  <si>
    <t>19.05 mm OD tubes on 1-in. square pitch</t>
  </si>
  <si>
    <t>25.4 mm OD tubes on 1 1/4-in. square pitch</t>
  </si>
  <si>
    <t>31.75 mm OD tubes on 1 9/16-in. square pitch</t>
  </si>
  <si>
    <t>38.1 mm OD tubes on 1 7/8-in. square pitch</t>
  </si>
  <si>
    <t>Shell ID, in.</t>
  </si>
  <si>
    <t>Pass (P)</t>
  </si>
  <si>
    <t>-</t>
  </si>
  <si>
    <t>TUBE-SHEET LAYOUTS (TUBE COUNTS) TRIANGULAR PITCH</t>
  </si>
  <si>
    <t>19.05 mm OD tubes on 1 5/16-in. triangular pitch</t>
  </si>
  <si>
    <t>19.05 mm OD tubes on 1-in. triangular pitch</t>
  </si>
  <si>
    <t>25.4 mm OD tubes on 1 1/4-in. triangular pitch</t>
  </si>
  <si>
    <t>TUBE-SHEET LAYOUTS (TUBE COUNTS) SQUARE PITCH</t>
  </si>
  <si>
    <r>
      <t>N</t>
    </r>
    <r>
      <rPr>
        <b/>
        <vertAlign val="subscript"/>
        <sz val="11"/>
        <color theme="1"/>
        <rFont val="Calibri"/>
        <family val="2"/>
        <scheme val="minor"/>
      </rPr>
      <t>p</t>
    </r>
  </si>
  <si>
    <r>
      <t>K</t>
    </r>
    <r>
      <rPr>
        <b/>
        <vertAlign val="subscript"/>
        <sz val="11"/>
        <color theme="1"/>
        <rFont val="Calibri"/>
        <family val="2"/>
        <scheme val="minor"/>
      </rPr>
      <t>1</t>
    </r>
  </si>
  <si>
    <t>Liquids</t>
  </si>
  <si>
    <t>Vapors</t>
  </si>
  <si>
    <t>Process Fluid</t>
  </si>
  <si>
    <t>Vacuum</t>
  </si>
  <si>
    <t>Atmospheric</t>
  </si>
  <si>
    <t>High Pressure</t>
  </si>
  <si>
    <t>Shell and Tube Fluid Velocities (m/s)</t>
  </si>
  <si>
    <t>Typical Values of Fouling Coefficients and Resistances</t>
  </si>
  <si>
    <t>Fluid</t>
  </si>
  <si>
    <t>River Water</t>
  </si>
  <si>
    <t>Sea Water</t>
  </si>
  <si>
    <t>Cooling Water (towers)</t>
  </si>
  <si>
    <t>Towns water (soft)</t>
  </si>
  <si>
    <t>Towns water (hard)</t>
  </si>
  <si>
    <t>Steam condensate</t>
  </si>
  <si>
    <t>Steam (oil free)</t>
  </si>
  <si>
    <t>Steam (oil traces)</t>
  </si>
  <si>
    <t>Refrigerated brine</t>
  </si>
  <si>
    <t>Air and industrial gases</t>
  </si>
  <si>
    <t>Organic Vapors</t>
  </si>
  <si>
    <t>Organic Liquids]</t>
  </si>
  <si>
    <t>Light Hydrocarbons</t>
  </si>
  <si>
    <t>Heavy Hydrocarbons</t>
  </si>
  <si>
    <t>Boiling Organics</t>
  </si>
  <si>
    <t>Condensing Organics</t>
  </si>
  <si>
    <t>Heat transfer Fluids</t>
  </si>
  <si>
    <t>Aqueous Salt Solutions</t>
  </si>
  <si>
    <t>Coefficient (Wm-2,C-1)</t>
  </si>
  <si>
    <t>Resistance (m2,C,W-1)</t>
  </si>
  <si>
    <t>Low</t>
  </si>
  <si>
    <t xml:space="preserve">High </t>
  </si>
  <si>
    <t>Conductivity of Metals</t>
  </si>
  <si>
    <t>Metal</t>
  </si>
  <si>
    <t>Temperature ('C)</t>
  </si>
  <si>
    <t>kw (W/mC)</t>
  </si>
  <si>
    <t>Aluminum</t>
  </si>
  <si>
    <t>Copper</t>
  </si>
  <si>
    <t>Nickel</t>
  </si>
  <si>
    <t>Cupro-Nickel (10% Ni)</t>
  </si>
  <si>
    <t>Monel</t>
  </si>
  <si>
    <t>Stainless Steel (18/8)</t>
  </si>
  <si>
    <t>Steel</t>
  </si>
  <si>
    <t>Titanium</t>
  </si>
  <si>
    <t>Brass 
(70 Cu, 30 Zn)</t>
  </si>
  <si>
    <t>Full Vessel Volume (m3)</t>
  </si>
  <si>
    <t xml:space="preserve">Drain </t>
  </si>
  <si>
    <t>Vent</t>
  </si>
  <si>
    <t>&lt;17</t>
  </si>
  <si>
    <t>17-200</t>
  </si>
  <si>
    <t>200-400</t>
  </si>
  <si>
    <t>400-700</t>
  </si>
  <si>
    <t>&gt;700</t>
  </si>
  <si>
    <t>2"</t>
  </si>
  <si>
    <t>3"</t>
  </si>
  <si>
    <t>4"</t>
  </si>
  <si>
    <t>6"</t>
  </si>
  <si>
    <t>8"</t>
  </si>
  <si>
    <t>Auxiliary Nozzle</t>
  </si>
  <si>
    <t>Equipment Cost</t>
  </si>
  <si>
    <t>Exchangers</t>
  </si>
  <si>
    <t>a</t>
  </si>
  <si>
    <t>b</t>
  </si>
  <si>
    <t>U-tube shell and tube</t>
  </si>
  <si>
    <t>Floating head Shell and Tube</t>
  </si>
  <si>
    <t>Double Pipe</t>
  </si>
  <si>
    <t>Thermosiphon Reboiler</t>
  </si>
  <si>
    <t>U-type Kettle Reboiler</t>
  </si>
  <si>
    <t>Plate and Frame</t>
  </si>
  <si>
    <t>S: 10-10000</t>
  </si>
  <si>
    <t>Remarks (m2)</t>
  </si>
  <si>
    <t>S: 10-1000</t>
  </si>
  <si>
    <t>S: 1-80</t>
  </si>
  <si>
    <t>S: 10-500</t>
  </si>
  <si>
    <t>S: 1-180</t>
  </si>
  <si>
    <t>Tube Wall Thickness</t>
  </si>
  <si>
    <t>Materials</t>
  </si>
  <si>
    <t>Tube Side Fouling Factor</t>
  </si>
  <si>
    <t>OD (mm)</t>
  </si>
  <si>
    <t>Thickness (BWG)</t>
  </si>
  <si>
    <t>Thickness (mm.)</t>
  </si>
  <si>
    <t>Carbon Steel Mildly Corrosive</t>
  </si>
  <si>
    <t>Carbon Steel</t>
  </si>
  <si>
    <t>&lt; 0.0004 m^2-K/W</t>
  </si>
  <si>
    <t>Mildly Corrosive</t>
  </si>
  <si>
    <t>Carbon Steel Corrosive</t>
  </si>
  <si>
    <t>≥ 0.0004 m^2-K/W</t>
  </si>
  <si>
    <t>Corrosive</t>
  </si>
  <si>
    <t>Low Alloy Steel Mildly Corrosive</t>
  </si>
  <si>
    <t>Low Alloy Steel</t>
  </si>
  <si>
    <t>Low Alloy Steel Corrosive</t>
  </si>
  <si>
    <t>Other Alloy Steels Mildly Corrosive</t>
  </si>
  <si>
    <t>Other Alloy Steels</t>
  </si>
  <si>
    <t>Other Alloy Steels Corrosive</t>
  </si>
  <si>
    <t>≥ 0.004 m^2-K/W</t>
  </si>
  <si>
    <t>Remarks:</t>
  </si>
  <si>
    <t>1) 25.4 mm OD tubes can be used if it would be economical due to process design constraints like pressure drop criteria.</t>
  </si>
  <si>
    <t>2) Refer to Table 11-12 of 8th PHB BWG Dimensions.</t>
  </si>
  <si>
    <t>Tube Layout Angle Selection</t>
  </si>
  <si>
    <t>Pattern</t>
  </si>
  <si>
    <t>Square</t>
  </si>
  <si>
    <t>Triangular</t>
  </si>
  <si>
    <t>Rotated</t>
  </si>
  <si>
    <t>Fluid Condition at Shell
Side</t>
  </si>
  <si>
    <r>
      <t>1. Fouling Factor &lt; 0.0004 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-k/W)</t>
    </r>
  </si>
  <si>
    <t>2. No need for mechanical Cleaning</t>
  </si>
  <si>
    <t>No Limitations</t>
  </si>
  <si>
    <t>Pressure Drop
(Shell Side)</t>
  </si>
  <si>
    <t>Larger than Square</t>
  </si>
  <si>
    <t>Smaller than Triangular</t>
  </si>
  <si>
    <t>Larger than
rotated triangular</t>
  </si>
  <si>
    <t>Smaller than 
triangular</t>
  </si>
  <si>
    <t>Smaller than
rotated square</t>
  </si>
  <si>
    <t>Larger than 
square</t>
  </si>
  <si>
    <t>Higher than Square</t>
  </si>
  <si>
    <t>Lower than Triangular</t>
  </si>
  <si>
    <t>HTC
(Shell Side)</t>
  </si>
  <si>
    <t>Higher than Rotated 
Triangular</t>
  </si>
  <si>
    <t>Smaller than 
Rriangular</t>
  </si>
  <si>
    <t>Lower than 
rotated Square</t>
  </si>
  <si>
    <t>Nozzle Size</t>
  </si>
  <si>
    <t>Corrosion Allowance</t>
  </si>
  <si>
    <t>1 mm</t>
  </si>
  <si>
    <t>3 mm</t>
  </si>
  <si>
    <t>6 mm</t>
  </si>
  <si>
    <t>&lt;= 1"</t>
  </si>
  <si>
    <t>1.5"</t>
  </si>
  <si>
    <t>10"</t>
  </si>
  <si>
    <t>12"</t>
  </si>
  <si>
    <t>14"</t>
  </si>
  <si>
    <t>16"</t>
  </si>
  <si>
    <t>18"</t>
  </si>
  <si>
    <t>20"</t>
  </si>
  <si>
    <t>24"</t>
  </si>
  <si>
    <t>Sch 160</t>
  </si>
  <si>
    <t>Sch 80</t>
  </si>
  <si>
    <t>Sch 40</t>
  </si>
  <si>
    <t>Four shell passes, eight or more tube passes</t>
  </si>
  <si>
    <t>Six shell passes, Twelve or more tube passes</t>
  </si>
  <si>
    <t>Properties of Water</t>
  </si>
  <si>
    <t>Parameter</t>
  </si>
  <si>
    <t>Viscosity</t>
  </si>
  <si>
    <t>C1</t>
  </si>
  <si>
    <t>C2</t>
  </si>
  <si>
    <t>C3</t>
  </si>
  <si>
    <t>C4</t>
  </si>
  <si>
    <t>C5</t>
  </si>
  <si>
    <t>Density</t>
  </si>
  <si>
    <t>Thermal Conductivity</t>
  </si>
  <si>
    <t>Specific Heat Capacity</t>
  </si>
  <si>
    <t>Example Only</t>
  </si>
  <si>
    <t>Temperature</t>
  </si>
  <si>
    <t>Viscosity (Pa-s)</t>
  </si>
  <si>
    <t>Critical Temperature</t>
  </si>
  <si>
    <t>𝜏</t>
  </si>
  <si>
    <t>C6</t>
  </si>
  <si>
    <t>C7</t>
  </si>
  <si>
    <t>Calculated Value</t>
  </si>
  <si>
    <t>True Value</t>
  </si>
  <si>
    <t>Percent Error</t>
  </si>
  <si>
    <t>Thermal Conductivity (W/m-k)</t>
  </si>
  <si>
    <t>Density (kg/m3)</t>
  </si>
  <si>
    <t>Specific Heat Capacity (kJ/kg-K)</t>
  </si>
  <si>
    <t>REJECTED GRAPHS</t>
  </si>
  <si>
    <t>LMTD</t>
  </si>
  <si>
    <t>Ft</t>
  </si>
  <si>
    <t xml:space="preserve">  </t>
  </si>
  <si>
    <t>Hidden Column</t>
  </si>
  <si>
    <t>Preferred Tube Lengths</t>
  </si>
  <si>
    <t>meters</t>
  </si>
  <si>
    <t>feet</t>
  </si>
  <si>
    <t>BWG Sizes</t>
  </si>
  <si>
    <t>Tube O.D., in.</t>
  </si>
  <si>
    <t>B.W.G. gage</t>
  </si>
  <si>
    <t>Thickness, in.</t>
  </si>
  <si>
    <t>1/4</t>
  </si>
  <si>
    <t>22</t>
  </si>
  <si>
    <t>0.028</t>
  </si>
  <si>
    <t>24</t>
  </si>
  <si>
    <t>0.022</t>
  </si>
  <si>
    <t>26</t>
  </si>
  <si>
    <t>0.018</t>
  </si>
  <si>
    <t>27</t>
  </si>
  <si>
    <t>0.016</t>
  </si>
  <si>
    <t>3/8</t>
  </si>
  <si>
    <t>18</t>
  </si>
  <si>
    <t>0.049</t>
  </si>
  <si>
    <t>20</t>
  </si>
  <si>
    <t>0.035</t>
  </si>
  <si>
    <t>1/2</t>
  </si>
  <si>
    <t>16</t>
  </si>
  <si>
    <t>0.065</t>
  </si>
  <si>
    <t>5/8</t>
  </si>
  <si>
    <t>12</t>
  </si>
  <si>
    <t>0.109</t>
  </si>
  <si>
    <t>13</t>
  </si>
  <si>
    <t>0.095</t>
  </si>
  <si>
    <t>14</t>
  </si>
  <si>
    <t>0.083</t>
  </si>
  <si>
    <t>15</t>
  </si>
  <si>
    <t>0.072</t>
  </si>
  <si>
    <t>17</t>
  </si>
  <si>
    <t>0.058</t>
  </si>
  <si>
    <t>19</t>
  </si>
  <si>
    <t>0.042</t>
  </si>
  <si>
    <t>3/4</t>
  </si>
  <si>
    <t>10</t>
  </si>
  <si>
    <t>0.134</t>
  </si>
  <si>
    <t>11</t>
  </si>
  <si>
    <t>0.120</t>
  </si>
  <si>
    <t>7/8</t>
  </si>
  <si>
    <t>1</t>
  </si>
  <si>
    <t>8</t>
  </si>
  <si>
    <t>0.165</t>
  </si>
  <si>
    <t>1¼</t>
  </si>
  <si>
    <t>7</t>
  </si>
  <si>
    <t>0.180</t>
  </si>
  <si>
    <t>1½</t>
  </si>
  <si>
    <t>2</t>
  </si>
  <si>
    <t>Tube I.D., in.</t>
  </si>
  <si>
    <t>0.194</t>
  </si>
  <si>
    <t>0.206</t>
  </si>
  <si>
    <t>0.214</t>
  </si>
  <si>
    <t>0.218</t>
  </si>
  <si>
    <t>0.277</t>
  </si>
  <si>
    <t>0.305</t>
  </si>
  <si>
    <t>0.319</t>
  </si>
  <si>
    <t>0.331</t>
  </si>
  <si>
    <t>0.370</t>
  </si>
  <si>
    <t>0.402</t>
  </si>
  <si>
    <t>0.430</t>
  </si>
  <si>
    <t>0.444</t>
  </si>
  <si>
    <t>0.407</t>
  </si>
  <si>
    <t>0.435</t>
  </si>
  <si>
    <t>0.459</t>
  </si>
  <si>
    <t>0.481</t>
  </si>
  <si>
    <t>0.495</t>
  </si>
  <si>
    <t>0.509</t>
  </si>
  <si>
    <t>0.527</t>
  </si>
  <si>
    <t>0.541</t>
  </si>
  <si>
    <t>0.555</t>
  </si>
  <si>
    <t>0.482</t>
  </si>
  <si>
    <t>0.510</t>
  </si>
  <si>
    <t>0.532</t>
  </si>
  <si>
    <t>0.560</t>
  </si>
  <si>
    <t>0.584</t>
  </si>
  <si>
    <t>0.606</t>
  </si>
  <si>
    <t>0.620</t>
  </si>
  <si>
    <t>0.634</t>
  </si>
  <si>
    <t>0.652</t>
  </si>
  <si>
    <t>0.680</t>
  </si>
  <si>
    <t>0.607</t>
  </si>
  <si>
    <t>0.635</t>
  </si>
  <si>
    <t>0.657</t>
  </si>
  <si>
    <t>0.685</t>
  </si>
  <si>
    <t>0.709</t>
  </si>
  <si>
    <t>0.731</t>
  </si>
  <si>
    <t>0.745</t>
  </si>
  <si>
    <t>0.759</t>
  </si>
  <si>
    <t>0.777</t>
  </si>
  <si>
    <t>0.805</t>
  </si>
  <si>
    <t>0.670</t>
  </si>
  <si>
    <t>0.732</t>
  </si>
  <si>
    <t>0.760</t>
  </si>
  <si>
    <t>0.782</t>
  </si>
  <si>
    <t>0.810</t>
  </si>
  <si>
    <t>0.834</t>
  </si>
  <si>
    <t>0.856</t>
  </si>
  <si>
    <t>0.870</t>
  </si>
  <si>
    <t>0.902</t>
  </si>
  <si>
    <t>0.930</t>
  </si>
  <si>
    <t>0.890</t>
  </si>
  <si>
    <t>0.920</t>
  </si>
  <si>
    <t>0.982</t>
  </si>
  <si>
    <t>1.010</t>
  </si>
  <si>
    <t>1.032</t>
  </si>
  <si>
    <t>1.060</t>
  </si>
  <si>
    <t>1.084</t>
  </si>
  <si>
    <t>1.120</t>
  </si>
  <si>
    <t>1.152</t>
  </si>
  <si>
    <t>1.180</t>
  </si>
  <si>
    <t>1.232</t>
  </si>
  <si>
    <t>1.282</t>
  </si>
  <si>
    <t>1.334</t>
  </si>
  <si>
    <t>1.370</t>
  </si>
  <si>
    <t>1.760</t>
  </si>
  <si>
    <t>1.782</t>
  </si>
  <si>
    <t>1.810</t>
  </si>
  <si>
    <t>1.834</t>
  </si>
  <si>
    <t>Corrosivity</t>
  </si>
  <si>
    <t>Tube Length</t>
  </si>
  <si>
    <t>Type of Matl.</t>
  </si>
  <si>
    <t>Outside Diameter</t>
  </si>
  <si>
    <t>Thickness</t>
  </si>
  <si>
    <t>19.05 mm</t>
  </si>
  <si>
    <t>Inside Diameter (mm)</t>
  </si>
  <si>
    <t>Initial No. of tubes</t>
  </si>
  <si>
    <t>Tube Sheet Layout</t>
  </si>
  <si>
    <t>ENHANCED VERSION OF THE TABLE ABOVE</t>
  </si>
  <si>
    <t>OD (mm.)</t>
  </si>
  <si>
    <t>Pitch (in.)</t>
  </si>
  <si>
    <t>Shell ID (in.)</t>
  </si>
  <si>
    <t>Number of Tubes</t>
  </si>
  <si>
    <t>Pass</t>
  </si>
  <si>
    <t>38,1</t>
  </si>
  <si>
    <t>OD</t>
  </si>
  <si>
    <t>Pitch</t>
  </si>
  <si>
    <t>No. of Tubes</t>
  </si>
  <si>
    <t>Longer Version of the Table (Triangular Pitch)</t>
  </si>
  <si>
    <t>Actual No</t>
  </si>
  <si>
    <t>No. of Pass</t>
  </si>
  <si>
    <t>Type of Pitch</t>
  </si>
  <si>
    <t>Initial No. of Tubes</t>
  </si>
  <si>
    <t>Cold Fluid Type</t>
  </si>
  <si>
    <t>Hot Fluid Type</t>
  </si>
  <si>
    <t>Liquid</t>
  </si>
  <si>
    <t>txtmasscold</t>
  </si>
  <si>
    <t>txtmasshot</t>
  </si>
  <si>
    <t>txtOPCold</t>
  </si>
  <si>
    <t>txtOPHot</t>
  </si>
  <si>
    <t>txtViscosityCold</t>
  </si>
  <si>
    <t>txtViscosityHot</t>
  </si>
  <si>
    <t>txtDensityCold</t>
  </si>
  <si>
    <t>txtDensityHot</t>
  </si>
  <si>
    <t>txtConductivityCold</t>
  </si>
  <si>
    <t>txtConductivityHot</t>
  </si>
  <si>
    <t>txtHeatCapCold</t>
  </si>
  <si>
    <t>txtHeatCapHot</t>
  </si>
  <si>
    <t>No of Passes</t>
  </si>
  <si>
    <t xml:space="preserve">   </t>
  </si>
  <si>
    <t>Tube Velocity (m/s)</t>
  </si>
  <si>
    <t>1-4 m/s</t>
  </si>
  <si>
    <t>Prerliminary Sizing Calculations</t>
  </si>
  <si>
    <t>Type</t>
  </si>
  <si>
    <t>k1</t>
  </si>
  <si>
    <t>Np</t>
  </si>
  <si>
    <t>Bundle diameter (mm.)</t>
  </si>
  <si>
    <t>Shell Diameter (mm.)</t>
  </si>
  <si>
    <t>no. of Hex units</t>
  </si>
  <si>
    <t>Acorrected ( m2)</t>
  </si>
  <si>
    <t>Ucorrected (W/m2-K)</t>
  </si>
  <si>
    <t>Baffle (Min. - mm.)</t>
  </si>
  <si>
    <t>Baffle (Max. - mm.)</t>
  </si>
  <si>
    <t>Baffle (Mid. - mm.)</t>
  </si>
  <si>
    <t>No. of Baffles</t>
  </si>
  <si>
    <t>Baffle Spacing (mm.)</t>
  </si>
  <si>
    <t>Flow area per tube (at' - m2)</t>
  </si>
  <si>
    <t>Flow area per pass (at - m2)</t>
  </si>
  <si>
    <t>Shell side mass velocity (Gs - kg/hr-m2)</t>
  </si>
  <si>
    <t>X58</t>
  </si>
  <si>
    <t>X59</t>
  </si>
  <si>
    <t>Equivalent Diameter (m)</t>
  </si>
  <si>
    <t>Reynold Shell Side</t>
  </si>
  <si>
    <t>X60</t>
  </si>
  <si>
    <t>X61</t>
  </si>
  <si>
    <t>Shellside Crossflow Area (As m2)</t>
  </si>
  <si>
    <t>Tube side mass velocity (Gt - kg/hr-m2)</t>
  </si>
  <si>
    <t>X57</t>
  </si>
  <si>
    <t>Reynolds number (Tube Side)</t>
  </si>
  <si>
    <t>Tube Film Coefficient</t>
  </si>
  <si>
    <t>Pr</t>
  </si>
  <si>
    <t>X63</t>
  </si>
  <si>
    <t>X64</t>
  </si>
  <si>
    <t>X65</t>
  </si>
  <si>
    <t>X66</t>
  </si>
  <si>
    <t>X67</t>
  </si>
  <si>
    <t>X68</t>
  </si>
  <si>
    <t>X69</t>
  </si>
  <si>
    <t>X70</t>
  </si>
  <si>
    <t>X71</t>
  </si>
  <si>
    <t>X72</t>
  </si>
  <si>
    <t>X73</t>
  </si>
  <si>
    <t>X74</t>
  </si>
  <si>
    <t>X75</t>
  </si>
  <si>
    <t>X76</t>
  </si>
  <si>
    <t>hi</t>
  </si>
  <si>
    <t>hio</t>
  </si>
  <si>
    <t>Shell Film Coefficient</t>
  </si>
  <si>
    <t>Baffle Cut</t>
  </si>
  <si>
    <t>Sb</t>
  </si>
  <si>
    <t>Gb</t>
  </si>
  <si>
    <t>Sc</t>
  </si>
  <si>
    <t>Gc</t>
  </si>
  <si>
    <t>Ge</t>
  </si>
  <si>
    <t>X62</t>
  </si>
  <si>
    <t>X43</t>
  </si>
  <si>
    <t>X77</t>
  </si>
  <si>
    <t>kTube</t>
  </si>
  <si>
    <t>kShell</t>
  </si>
  <si>
    <t>X78</t>
  </si>
  <si>
    <t>X79</t>
  </si>
  <si>
    <t>X80</t>
  </si>
  <si>
    <t>X81</t>
  </si>
  <si>
    <t>X82</t>
  </si>
  <si>
    <t>X83</t>
  </si>
  <si>
    <t>X84</t>
  </si>
  <si>
    <t>X85</t>
  </si>
  <si>
    <t>X86</t>
  </si>
  <si>
    <t>X87</t>
  </si>
  <si>
    <t>X88</t>
  </si>
  <si>
    <t>Re at shell side</t>
  </si>
  <si>
    <t>Shell Side Heat Transfer Coefficient</t>
  </si>
  <si>
    <t>ho</t>
  </si>
  <si>
    <t>% overdesign</t>
  </si>
  <si>
    <t>Rd</t>
  </si>
  <si>
    <t>Clean Overall HTC</t>
  </si>
  <si>
    <t>Overall Heat Transfer Coefficient (Ucalc)</t>
  </si>
  <si>
    <t>Hydraulic Tube Side</t>
  </si>
  <si>
    <t>f</t>
  </si>
  <si>
    <t>Hydraulic Shell Side</t>
  </si>
  <si>
    <t>AA4</t>
  </si>
  <si>
    <t>AA5</t>
  </si>
  <si>
    <t>Shell</t>
  </si>
  <si>
    <t>Tube</t>
  </si>
  <si>
    <t>∆Pr (bar)</t>
  </si>
  <si>
    <t>∆Pt (bar)</t>
  </si>
  <si>
    <t>∆Pf (bar)</t>
  </si>
  <si>
    <t>∆Pshell (bar)</t>
  </si>
  <si>
    <t>X89</t>
  </si>
  <si>
    <t>X90</t>
  </si>
  <si>
    <t>X91</t>
  </si>
  <si>
    <t>Instrument Connection (in.)</t>
  </si>
  <si>
    <t>Nozzle Sizing (to be updated based on line sizing)</t>
  </si>
  <si>
    <t>Drain (in.)</t>
  </si>
  <si>
    <t>Vent (in.)</t>
  </si>
  <si>
    <t>X92</t>
  </si>
  <si>
    <t>X93</t>
  </si>
  <si>
    <t>X94</t>
  </si>
  <si>
    <t>X95</t>
  </si>
  <si>
    <t>X96</t>
  </si>
  <si>
    <t>X97</t>
  </si>
  <si>
    <t>X98</t>
  </si>
  <si>
    <t>temperature of cold fluid</t>
  </si>
  <si>
    <t>temperature of hot fluid</t>
  </si>
  <si>
    <t>X101</t>
  </si>
  <si>
    <t>X102</t>
  </si>
  <si>
    <t>X103</t>
  </si>
  <si>
    <t>X104</t>
  </si>
  <si>
    <t>X105</t>
  </si>
  <si>
    <t>X106</t>
  </si>
  <si>
    <t>X107</t>
  </si>
  <si>
    <t>X108</t>
  </si>
  <si>
    <t>X109</t>
  </si>
  <si>
    <t>X110</t>
  </si>
  <si>
    <t>X111</t>
  </si>
  <si>
    <t>X112</t>
  </si>
  <si>
    <t>X113</t>
  </si>
  <si>
    <t>t1 ('C)</t>
  </si>
  <si>
    <t>t2  ('C)</t>
  </si>
  <si>
    <t>T1  ('C)</t>
  </si>
  <si>
    <t>T2  ('C)</t>
  </si>
  <si>
    <t>vm for cold (m/s)</t>
  </si>
  <si>
    <t>vm fo hot (m/s)</t>
  </si>
  <si>
    <t>D for cold (m)</t>
  </si>
  <si>
    <t>D for hot (m)</t>
  </si>
  <si>
    <t>D for cold (in.)</t>
  </si>
  <si>
    <t>D for hot (in)</t>
  </si>
  <si>
    <t>X114</t>
  </si>
  <si>
    <t>X115</t>
  </si>
  <si>
    <t>Outlet Nozzle for Cold</t>
  </si>
  <si>
    <t>Outlet Nozzle for Hot</t>
  </si>
  <si>
    <t>X116</t>
  </si>
  <si>
    <t>X117</t>
  </si>
  <si>
    <t>D for hot (in.)</t>
  </si>
  <si>
    <t>X118</t>
  </si>
  <si>
    <t>X119</t>
  </si>
  <si>
    <t>txtFFCold</t>
  </si>
  <si>
    <t>txtFFHot</t>
  </si>
  <si>
    <t>X11</t>
  </si>
  <si>
    <t>X12</t>
  </si>
  <si>
    <t>&gt;10^4</t>
  </si>
  <si>
    <t>Actual Number of Tubes (roundup)</t>
  </si>
  <si>
    <t>14 BWG (2.11 mm)</t>
  </si>
  <si>
    <t>Tube Clearance (mm) - C'</t>
  </si>
  <si>
    <t>total Hex Volume</t>
  </si>
  <si>
    <t>Drain Auxiiary Nozzle (in.)</t>
  </si>
  <si>
    <t>Vent Auxiiary Nozzle (in.)</t>
  </si>
  <si>
    <t>Introduction</t>
  </si>
  <si>
    <t>Dashboard</t>
  </si>
  <si>
    <t>Data</t>
  </si>
  <si>
    <t>Free Page</t>
  </si>
  <si>
    <t>STRICTLY DO NOT ADD COLUMN AND ROWS</t>
  </si>
  <si>
    <t>% U error</t>
  </si>
  <si>
    <t>% A Error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</si>
  <si>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-K</t>
    </r>
  </si>
  <si>
    <t>%</t>
  </si>
  <si>
    <t>kg/hr</t>
  </si>
  <si>
    <t>"</t>
  </si>
  <si>
    <t>m/s</t>
  </si>
  <si>
    <t>mm</t>
  </si>
  <si>
    <r>
      <t>kg/hr-m</t>
    </r>
    <r>
      <rPr>
        <vertAlign val="superscript"/>
        <sz val="11"/>
        <color theme="1"/>
        <rFont val="Calibri"/>
        <family val="2"/>
        <scheme val="minor"/>
      </rPr>
      <t>2</t>
    </r>
  </si>
  <si>
    <t>Max. Baffle (mm)</t>
  </si>
  <si>
    <t>Min. Baffle (mm)</t>
  </si>
  <si>
    <t>Mid Baffle (mm)</t>
  </si>
  <si>
    <t>Baffle Spacing (mm)</t>
  </si>
  <si>
    <t>bar</t>
  </si>
  <si>
    <t>Made by:</t>
  </si>
  <si>
    <t>John Francis B. Baleda</t>
  </si>
  <si>
    <t>x</t>
  </si>
  <si>
    <t>T(x) - cold</t>
  </si>
  <si>
    <t>T(x) - hot</t>
  </si>
  <si>
    <t>RChE</t>
  </si>
  <si>
    <t>Wrong</t>
  </si>
  <si>
    <t>T(x) - Hot</t>
  </si>
  <si>
    <t>Correct Approach</t>
  </si>
  <si>
    <t>Based on the problem</t>
  </si>
  <si>
    <t>L</t>
  </si>
  <si>
    <t>cold</t>
  </si>
  <si>
    <t>t1</t>
  </si>
  <si>
    <t>t2</t>
  </si>
  <si>
    <t>hot</t>
  </si>
  <si>
    <t>T1</t>
  </si>
  <si>
    <t>T2</t>
  </si>
  <si>
    <t>T cold</t>
  </si>
  <si>
    <t>T hot</t>
  </si>
  <si>
    <t>Start</t>
  </si>
  <si>
    <t>Range</t>
  </si>
  <si>
    <t>Span</t>
  </si>
  <si>
    <t>Approach</t>
  </si>
  <si>
    <t>Tcross</t>
  </si>
  <si>
    <t>tmeet</t>
  </si>
  <si>
    <t>Inlet</t>
  </si>
  <si>
    <t>Trial</t>
  </si>
  <si>
    <t>Shell/Unit</t>
  </si>
  <si>
    <t>Series</t>
  </si>
  <si>
    <t>Parallel</t>
  </si>
  <si>
    <t>TEMA Type</t>
  </si>
  <si>
    <t>Tube O.D.</t>
  </si>
  <si>
    <t>Tube Passes</t>
  </si>
  <si>
    <t>Baffle Type</t>
  </si>
  <si>
    <t>Number of 
Baffles</t>
  </si>
  <si>
    <t>Allowable</t>
  </si>
  <si>
    <t>Calculated</t>
  </si>
  <si>
    <t>10/13 Rule</t>
  </si>
  <si>
    <t>Heat Duty</t>
  </si>
  <si>
    <t>Over Design</t>
  </si>
  <si>
    <t>[m/s]</t>
  </si>
  <si>
    <t>[%]</t>
  </si>
  <si>
    <t>[bar]</t>
  </si>
  <si>
    <t>[C]</t>
  </si>
  <si>
    <t>[mm]</t>
  </si>
  <si>
    <t>[m]</t>
  </si>
  <si>
    <t>Shell 
Diameter</t>
  </si>
  <si>
    <t>Tube 
Thickness</t>
  </si>
  <si>
    <t>Tube 
Number</t>
  </si>
  <si>
    <t>Tube 
Length</t>
  </si>
  <si>
    <t>Tube 
Pattern</t>
  </si>
  <si>
    <t>Tube Pitch 
Ratio</t>
  </si>
  <si>
    <t>Baffle 
Spacing</t>
  </si>
  <si>
    <t>Eff. Area
(A)</t>
  </si>
  <si>
    <t>=</t>
  </si>
  <si>
    <r>
      <t>MTD</t>
    </r>
    <r>
      <rPr>
        <vertAlign val="subscript"/>
        <sz val="11"/>
        <color theme="1"/>
        <rFont val="Calibri"/>
        <family val="2"/>
        <scheme val="minor"/>
      </rPr>
      <t>Corrected</t>
    </r>
  </si>
  <si>
    <r>
      <t>U</t>
    </r>
    <r>
      <rPr>
        <vertAlign val="subscript"/>
        <sz val="11"/>
        <color theme="1"/>
        <rFont val="Calibri"/>
        <family val="2"/>
        <scheme val="minor"/>
      </rPr>
      <t>estimate</t>
    </r>
  </si>
  <si>
    <r>
      <t>A</t>
    </r>
    <r>
      <rPr>
        <vertAlign val="subscript"/>
        <sz val="11"/>
        <color theme="1"/>
        <rFont val="Calibri"/>
        <family val="2"/>
        <scheme val="minor"/>
      </rPr>
      <t>estimate</t>
    </r>
  </si>
  <si>
    <t>[m2]</t>
  </si>
  <si>
    <t>[kJ/hr]</t>
  </si>
  <si>
    <t>Dirt Factor</t>
  </si>
  <si>
    <t>[W/m2-K]</t>
  </si>
  <si>
    <t>Shell Side
Velocity</t>
  </si>
  <si>
    <t>Tube Side
Velocity</t>
  </si>
  <si>
    <t>Cold Side (bar)</t>
  </si>
  <si>
    <t>Hot Side (bar)</t>
  </si>
  <si>
    <t>Others</t>
  </si>
  <si>
    <t>Tube Pitch Ratio</t>
  </si>
  <si>
    <t>Shell Side Velocity</t>
  </si>
  <si>
    <t>Tube Side Velocity</t>
  </si>
  <si>
    <t>Vs (shell velocity)</t>
  </si>
  <si>
    <t>Heat Duty (kJ/hr)</t>
  </si>
  <si>
    <t>AS</t>
  </si>
  <si>
    <t>SS</t>
  </si>
  <si>
    <t>Margin</t>
  </si>
  <si>
    <t>X120</t>
  </si>
  <si>
    <t>X121</t>
  </si>
  <si>
    <t>X122</t>
  </si>
  <si>
    <t>X28</t>
  </si>
  <si>
    <t>X29</t>
  </si>
  <si>
    <t>s</t>
  </si>
  <si>
    <t>This will change pa based on the original dashboard</t>
  </si>
  <si>
    <t>Tube ΔP Calc.</t>
  </si>
  <si>
    <t>Shell ΔP Calc.</t>
  </si>
  <si>
    <t>AEL</t>
  </si>
  <si>
    <t>Single Segmental</t>
  </si>
  <si>
    <t>NEN</t>
  </si>
  <si>
    <t>AEM</t>
  </si>
  <si>
    <t>NEP</t>
  </si>
  <si>
    <t>3.6576 m</t>
  </si>
  <si>
    <t>BEP</t>
  </si>
  <si>
    <t>BEU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</si>
</sst>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₱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Aharoni"/>
      <charset val="177"/>
    </font>
    <font>
      <sz val="8"/>
      <name val="Calibri"/>
      <family val="2"/>
      <scheme val="minor"/>
    </font>
    <font>
      <sz val="10"/>
      <color rgb="FF000000"/>
      <name val="Segoe U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FF0000"/>
      <name val="Aharoni"/>
      <charset val="177"/>
    </font>
    <font>
      <b/>
      <sz val="11"/>
      <color rgb="FFFF0000"/>
      <name val="Calibri"/>
      <family val="2"/>
      <scheme val="minor"/>
    </font>
    <font>
      <sz val="11"/>
      <color theme="0"/>
      <name val="Franklin Gothic Demi"/>
      <family val="2"/>
    </font>
    <font>
      <u/>
      <sz val="11"/>
      <color theme="1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sz val="11"/>
      <color theme="1"/>
      <name val="Franklin Gothic Demi"/>
      <family val="2"/>
    </font>
    <font>
      <sz val="9.5"/>
      <color theme="1"/>
      <name val="Franklin Gothic Demi"/>
      <family val="2"/>
    </font>
    <font>
      <i/>
      <sz val="8"/>
      <color theme="0"/>
      <name val="Calibri"/>
      <family val="2"/>
      <scheme val="minor"/>
    </font>
    <font>
      <b/>
      <sz val="8"/>
      <color theme="0"/>
      <name val="Franklin Gothic Demi"/>
      <family val="2"/>
    </font>
    <font>
      <b/>
      <sz val="8"/>
      <color theme="0"/>
      <name val="Calibri Light"/>
      <family val="2"/>
      <scheme val="maj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42464A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EFE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3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0" fontId="16" fillId="0" borderId="0" applyNumberFormat="0" applyFill="0" applyBorder="0" applyAlignment="0" applyProtection="0"/>
  </cellStyleXfs>
  <cellXfs count="324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quotePrefix="1"/>
    <xf numFmtId="0" fontId="0" fillId="2" borderId="0" xfId="0" applyFill="1"/>
    <xf numFmtId="0" fontId="1" fillId="0" borderId="0" xfId="0" applyFont="1"/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0" fillId="0" borderId="7" xfId="0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 vertical="center" wrapText="1"/>
    </xf>
    <xf numFmtId="0" fontId="0" fillId="3" borderId="31" xfId="0" applyFill="1" applyBorder="1" applyAlignment="1">
      <alignment horizontal="center" vertical="center" wrapText="1"/>
    </xf>
    <xf numFmtId="0" fontId="0" fillId="3" borderId="32" xfId="0" applyFill="1" applyBorder="1" applyAlignment="1">
      <alignment horizontal="center" vertical="center" wrapText="1"/>
    </xf>
    <xf numFmtId="0" fontId="0" fillId="3" borderId="33" xfId="0" applyFill="1" applyBorder="1" applyAlignment="1">
      <alignment horizontal="center" vertical="center" wrapText="1"/>
    </xf>
    <xf numFmtId="0" fontId="0" fillId="3" borderId="34" xfId="0" applyFill="1" applyBorder="1" applyAlignment="1">
      <alignment horizontal="center" vertical="center" wrapText="1"/>
    </xf>
    <xf numFmtId="0" fontId="0" fillId="3" borderId="35" xfId="0" applyFill="1" applyBorder="1" applyAlignment="1">
      <alignment horizontal="center" vertical="center" wrapText="1"/>
    </xf>
    <xf numFmtId="0" fontId="0" fillId="3" borderId="36" xfId="0" applyFill="1" applyBorder="1" applyAlignment="1">
      <alignment horizontal="center" vertical="center" wrapText="1"/>
    </xf>
    <xf numFmtId="0" fontId="0" fillId="3" borderId="37" xfId="0" applyFill="1" applyBorder="1" applyAlignment="1">
      <alignment horizontal="center" vertical="center" wrapText="1"/>
    </xf>
    <xf numFmtId="0" fontId="0" fillId="3" borderId="38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2" xfId="0" applyBorder="1"/>
    <xf numFmtId="0" fontId="0" fillId="0" borderId="36" xfId="0" applyBorder="1"/>
    <xf numFmtId="0" fontId="1" fillId="0" borderId="33" xfId="0" applyFont="1" applyBorder="1"/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2" xfId="0" quotePrefix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horizontal="center" vertical="center"/>
    </xf>
    <xf numFmtId="0" fontId="1" fillId="0" borderId="32" xfId="0" applyFont="1" applyBorder="1"/>
    <xf numFmtId="0" fontId="1" fillId="0" borderId="36" xfId="0" applyFont="1" applyBorder="1"/>
    <xf numFmtId="0" fontId="0" fillId="0" borderId="3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 wrapText="1"/>
    </xf>
    <xf numFmtId="2" fontId="0" fillId="0" borderId="1" xfId="0" quotePrefix="1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0" fontId="0" fillId="0" borderId="30" xfId="0" applyBorder="1"/>
    <xf numFmtId="0" fontId="1" fillId="5" borderId="1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0" fillId="0" borderId="1" xfId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3" borderId="28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wrapText="1"/>
    </xf>
    <xf numFmtId="0" fontId="0" fillId="3" borderId="54" xfId="0" applyFill="1" applyBorder="1" applyAlignment="1">
      <alignment horizontal="center" vertical="center" wrapText="1"/>
    </xf>
    <xf numFmtId="0" fontId="0" fillId="3" borderId="55" xfId="0" applyFill="1" applyBorder="1" applyAlignment="1">
      <alignment horizontal="center" vertical="center" wrapText="1"/>
    </xf>
    <xf numFmtId="0" fontId="0" fillId="3" borderId="56" xfId="0" applyFill="1" applyBorder="1" applyAlignment="1">
      <alignment horizontal="center" vertical="center" wrapText="1"/>
    </xf>
    <xf numFmtId="0" fontId="0" fillId="3" borderId="57" xfId="0" applyFill="1" applyBorder="1" applyAlignment="1">
      <alignment horizontal="center" vertical="center" wrapText="1"/>
    </xf>
    <xf numFmtId="0" fontId="0" fillId="3" borderId="58" xfId="0" applyFill="1" applyBorder="1" applyAlignment="1">
      <alignment horizontal="center" vertical="center" wrapText="1"/>
    </xf>
    <xf numFmtId="0" fontId="0" fillId="3" borderId="5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45" xfId="0" applyFill="1" applyBorder="1" applyAlignment="1">
      <alignment horizontal="center" vertical="center" wrapText="1"/>
    </xf>
    <xf numFmtId="0" fontId="0" fillId="3" borderId="60" xfId="0" applyFill="1" applyBorder="1" applyAlignment="1">
      <alignment horizontal="center" vertical="center" wrapText="1"/>
    </xf>
    <xf numFmtId="0" fontId="0" fillId="3" borderId="46" xfId="0" applyFill="1" applyBorder="1" applyAlignment="1">
      <alignment horizontal="center" vertical="center" wrapText="1"/>
    </xf>
    <xf numFmtId="0" fontId="0" fillId="3" borderId="61" xfId="0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3" borderId="22" xfId="0" applyFill="1" applyBorder="1" applyAlignment="1">
      <alignment horizontal="center" vertical="center" wrapText="1"/>
    </xf>
    <xf numFmtId="0" fontId="0" fillId="3" borderId="62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3" borderId="63" xfId="0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" fillId="0" borderId="60" xfId="0" applyFont="1" applyBorder="1" applyAlignment="1">
      <alignment horizontal="center" vertical="center"/>
    </xf>
    <xf numFmtId="0" fontId="0" fillId="0" borderId="45" xfId="0" applyBorder="1"/>
    <xf numFmtId="0" fontId="0" fillId="0" borderId="60" xfId="0" applyBorder="1"/>
    <xf numFmtId="0" fontId="0" fillId="0" borderId="46" xfId="0" applyBorder="1"/>
    <xf numFmtId="0" fontId="9" fillId="0" borderId="0" xfId="0" applyFont="1"/>
    <xf numFmtId="0" fontId="9" fillId="0" borderId="0" xfId="0" applyFont="1" applyAlignment="1">
      <alignment horizontal="center" vertical="center" wrapText="1"/>
    </xf>
    <xf numFmtId="0" fontId="0" fillId="0" borderId="63" xfId="0" applyBorder="1"/>
    <xf numFmtId="0" fontId="0" fillId="0" borderId="62" xfId="0" applyBorder="1"/>
    <xf numFmtId="0" fontId="0" fillId="0" borderId="64" xfId="0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3" fontId="0" fillId="0" borderId="1" xfId="0" applyNumberFormat="1" applyBorder="1" applyAlignment="1">
      <alignment horizontal="center" vertical="center"/>
    </xf>
    <xf numFmtId="0" fontId="0" fillId="6" borderId="0" xfId="0" applyFill="1"/>
    <xf numFmtId="0" fontId="0" fillId="0" borderId="63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2" borderId="0" xfId="0" quotePrefix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7" fillId="0" borderId="0" xfId="0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0" fillId="7" borderId="21" xfId="0" applyFill="1" applyBorder="1"/>
    <xf numFmtId="0" fontId="0" fillId="7" borderId="22" xfId="0" applyFill="1" applyBorder="1"/>
    <xf numFmtId="0" fontId="17" fillId="8" borderId="0" xfId="0" applyFont="1" applyFill="1"/>
    <xf numFmtId="0" fontId="17" fillId="8" borderId="57" xfId="0" applyFont="1" applyFill="1" applyBorder="1"/>
    <xf numFmtId="0" fontId="18" fillId="8" borderId="0" xfId="0" applyFont="1" applyFill="1"/>
    <xf numFmtId="0" fontId="17" fillId="8" borderId="55" xfId="0" applyFont="1" applyFill="1" applyBorder="1"/>
    <xf numFmtId="0" fontId="17" fillId="8" borderId="59" xfId="0" applyFont="1" applyFill="1" applyBorder="1"/>
    <xf numFmtId="0" fontId="0" fillId="7" borderId="45" xfId="0" applyFill="1" applyBorder="1"/>
    <xf numFmtId="0" fontId="0" fillId="7" borderId="60" xfId="0" applyFill="1" applyBorder="1"/>
    <xf numFmtId="0" fontId="15" fillId="7" borderId="60" xfId="2" applyFont="1" applyFill="1" applyBorder="1" applyAlignment="1">
      <alignment horizontal="center" vertical="center"/>
    </xf>
    <xf numFmtId="0" fontId="15" fillId="6" borderId="60" xfId="0" applyFont="1" applyFill="1" applyBorder="1" applyAlignment="1">
      <alignment horizontal="center" vertical="center"/>
    </xf>
    <xf numFmtId="0" fontId="15" fillId="7" borderId="60" xfId="0" applyFont="1" applyFill="1" applyBorder="1" applyAlignment="1">
      <alignment horizontal="center" vertical="center"/>
    </xf>
    <xf numFmtId="0" fontId="12" fillId="7" borderId="60" xfId="0" applyFont="1" applyFill="1" applyBorder="1" applyAlignment="1">
      <alignment horizontal="center"/>
    </xf>
    <xf numFmtId="0" fontId="0" fillId="7" borderId="46" xfId="0" applyFill="1" applyBorder="1"/>
    <xf numFmtId="0" fontId="21" fillId="7" borderId="60" xfId="0" applyFont="1" applyFill="1" applyBorder="1" applyAlignment="1">
      <alignment horizontal="center" vertical="center"/>
    </xf>
    <xf numFmtId="0" fontId="22" fillId="7" borderId="60" xfId="0" applyFont="1" applyFill="1" applyBorder="1" applyAlignment="1">
      <alignment horizontal="center" vertical="center"/>
    </xf>
    <xf numFmtId="0" fontId="23" fillId="7" borderId="60" xfId="0" applyFont="1" applyFill="1" applyBorder="1" applyAlignment="1">
      <alignment horizontal="center" vertical="center"/>
    </xf>
    <xf numFmtId="0" fontId="15" fillId="6" borderId="60" xfId="2" applyFont="1" applyFill="1" applyBorder="1" applyAlignment="1">
      <alignment horizontal="center" vertical="center"/>
    </xf>
    <xf numFmtId="0" fontId="12" fillId="0" borderId="0" xfId="0" applyFont="1"/>
    <xf numFmtId="0" fontId="15" fillId="7" borderId="45" xfId="0" applyFont="1" applyFill="1" applyBorder="1"/>
    <xf numFmtId="0" fontId="0" fillId="7" borderId="63" xfId="0" applyFill="1" applyBorder="1"/>
    <xf numFmtId="0" fontId="15" fillId="7" borderId="63" xfId="2" applyFont="1" applyFill="1" applyBorder="1" applyAlignment="1">
      <alignment horizontal="center" vertical="center"/>
    </xf>
    <xf numFmtId="0" fontId="15" fillId="6" borderId="63" xfId="0" applyFont="1" applyFill="1" applyBorder="1" applyAlignment="1">
      <alignment horizontal="center" vertical="center"/>
    </xf>
    <xf numFmtId="0" fontId="15" fillId="7" borderId="63" xfId="0" applyFont="1" applyFill="1" applyBorder="1" applyAlignment="1">
      <alignment horizontal="center" vertical="center"/>
    </xf>
    <xf numFmtId="0" fontId="12" fillId="7" borderId="63" xfId="0" applyFont="1" applyFill="1" applyBorder="1" applyAlignment="1">
      <alignment horizontal="center"/>
    </xf>
    <xf numFmtId="0" fontId="23" fillId="7" borderId="63" xfId="0" applyFont="1" applyFill="1" applyBorder="1" applyAlignment="1">
      <alignment horizontal="center" vertical="center"/>
    </xf>
    <xf numFmtId="0" fontId="22" fillId="7" borderId="63" xfId="0" applyFont="1" applyFill="1" applyBorder="1" applyAlignment="1">
      <alignment horizontal="center" vertical="center"/>
    </xf>
    <xf numFmtId="0" fontId="21" fillId="7" borderId="63" xfId="0" applyFont="1" applyFill="1" applyBorder="1" applyAlignment="1">
      <alignment horizontal="center" vertical="center"/>
    </xf>
    <xf numFmtId="0" fontId="0" fillId="7" borderId="62" xfId="0" applyFill="1" applyBorder="1"/>
    <xf numFmtId="0" fontId="19" fillId="0" borderId="0" xfId="0" applyFont="1"/>
    <xf numFmtId="0" fontId="20" fillId="0" borderId="0" xfId="0" quotePrefix="1" applyFont="1" applyAlignment="1">
      <alignment horizontal="left" vertical="center"/>
    </xf>
    <xf numFmtId="0" fontId="20" fillId="0" borderId="0" xfId="0" applyFont="1" applyAlignment="1">
      <alignment horizontal="left"/>
    </xf>
    <xf numFmtId="0" fontId="1" fillId="0" borderId="0" xfId="0" quotePrefix="1" applyFont="1"/>
    <xf numFmtId="0" fontId="20" fillId="0" borderId="0" xfId="0" quotePrefix="1" applyFont="1" applyAlignment="1">
      <alignment horizontal="left"/>
    </xf>
    <xf numFmtId="0" fontId="20" fillId="0" borderId="0" xfId="0" applyFont="1"/>
    <xf numFmtId="0" fontId="0" fillId="8" borderId="20" xfId="0" applyFill="1" applyBorder="1"/>
    <xf numFmtId="0" fontId="0" fillId="8" borderId="21" xfId="0" applyFill="1" applyBorder="1"/>
    <xf numFmtId="0" fontId="0" fillId="8" borderId="22" xfId="0" applyFill="1" applyBorder="1"/>
    <xf numFmtId="0" fontId="0" fillId="8" borderId="63" xfId="0" applyFill="1" applyBorder="1"/>
    <xf numFmtId="0" fontId="0" fillId="8" borderId="57" xfId="0" applyFill="1" applyBorder="1"/>
    <xf numFmtId="0" fontId="0" fillId="8" borderId="62" xfId="0" applyFill="1" applyBorder="1"/>
    <xf numFmtId="0" fontId="0" fillId="8" borderId="55" xfId="0" applyFill="1" applyBorder="1"/>
    <xf numFmtId="0" fontId="0" fillId="8" borderId="59" xfId="0" applyFill="1" applyBorder="1"/>
    <xf numFmtId="0" fontId="26" fillId="0" borderId="0" xfId="0" applyFont="1"/>
    <xf numFmtId="0" fontId="1" fillId="0" borderId="0" xfId="0" applyFont="1" applyAlignment="1">
      <alignment horizontal="right"/>
    </xf>
    <xf numFmtId="0" fontId="20" fillId="9" borderId="0" xfId="0" applyFont="1" applyFill="1" applyAlignment="1">
      <alignment horizontal="left" vertical="center"/>
    </xf>
    <xf numFmtId="0" fontId="0" fillId="9" borderId="0" xfId="0" applyFill="1"/>
    <xf numFmtId="0" fontId="20" fillId="9" borderId="0" xfId="0" applyFont="1" applyFill="1" applyAlignment="1">
      <alignment horizontal="left"/>
    </xf>
    <xf numFmtId="0" fontId="20" fillId="6" borderId="0" xfId="0" applyFont="1" applyFill="1" applyAlignment="1">
      <alignment horizontal="left" vertical="center"/>
    </xf>
    <xf numFmtId="0" fontId="20" fillId="9" borderId="0" xfId="0" quotePrefix="1" applyFont="1" applyFill="1" applyAlignment="1">
      <alignment horizontal="left" vertical="center"/>
    </xf>
    <xf numFmtId="0" fontId="0" fillId="8" borderId="0" xfId="0" applyFill="1"/>
    <xf numFmtId="0" fontId="24" fillId="8" borderId="1" xfId="0" applyFont="1" applyFill="1" applyBorder="1" applyAlignment="1">
      <alignment horizontal="center" vertical="center"/>
    </xf>
    <xf numFmtId="0" fontId="24" fillId="8" borderId="33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33" xfId="0" applyFill="1" applyBorder="1" applyAlignment="1">
      <alignment horizontal="center" vertical="center"/>
    </xf>
    <xf numFmtId="0" fontId="0" fillId="8" borderId="37" xfId="0" applyFill="1" applyBorder="1" applyAlignment="1">
      <alignment horizontal="center" vertical="center"/>
    </xf>
    <xf numFmtId="0" fontId="0" fillId="8" borderId="38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8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0" fillId="0" borderId="16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4" fillId="8" borderId="15" xfId="0" applyFont="1" applyFill="1" applyBorder="1" applyAlignment="1">
      <alignment horizontal="center" vertical="center"/>
    </xf>
    <xf numFmtId="0" fontId="24" fillId="8" borderId="1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horizontal="center" vertical="center" wrapText="1"/>
    </xf>
    <xf numFmtId="0" fontId="24" fillId="8" borderId="31" xfId="0" applyFont="1" applyFill="1" applyBorder="1" applyAlignment="1">
      <alignment horizontal="center" vertical="center" wrapText="1"/>
    </xf>
    <xf numFmtId="0" fontId="24" fillId="8" borderId="33" xfId="0" applyFont="1" applyFill="1" applyBorder="1" applyAlignment="1">
      <alignment horizontal="center" vertical="center"/>
    </xf>
    <xf numFmtId="0" fontId="24" fillId="8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" fillId="0" borderId="42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" fillId="5" borderId="20" xfId="0" applyFont="1" applyFill="1" applyBorder="1" applyAlignment="1">
      <alignment horizontal="center"/>
    </xf>
    <xf numFmtId="0" fontId="1" fillId="5" borderId="21" xfId="0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45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42" xfId="0" applyFont="1" applyFill="1" applyBorder="1" applyAlignment="1">
      <alignment horizontal="center" vertical="center"/>
    </xf>
    <xf numFmtId="0" fontId="1" fillId="5" borderId="43" xfId="0" applyFont="1" applyFill="1" applyBorder="1" applyAlignment="1">
      <alignment horizontal="center" vertical="center"/>
    </xf>
    <xf numFmtId="0" fontId="1" fillId="5" borderId="44" xfId="0" applyFont="1" applyFill="1" applyBorder="1" applyAlignment="1">
      <alignment horizontal="center" vertical="center"/>
    </xf>
    <xf numFmtId="0" fontId="1" fillId="5" borderId="52" xfId="0" applyFont="1" applyFill="1" applyBorder="1" applyAlignment="1">
      <alignment horizontal="center" vertical="center"/>
    </xf>
    <xf numFmtId="0" fontId="1" fillId="5" borderId="53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 wrapText="1"/>
    </xf>
    <xf numFmtId="0" fontId="6" fillId="5" borderId="8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1" fillId="0" borderId="17" xfId="0" applyFont="1" applyBorder="1" applyAlignment="1">
      <alignment horizontal="center"/>
    </xf>
    <xf numFmtId="0" fontId="1" fillId="5" borderId="40" xfId="0" applyFont="1" applyFill="1" applyBorder="1" applyAlignment="1">
      <alignment horizontal="center" vertical="center"/>
    </xf>
    <xf numFmtId="0" fontId="1" fillId="5" borderId="4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" fillId="5" borderId="49" xfId="0" applyFont="1" applyFill="1" applyBorder="1" applyAlignment="1">
      <alignment horizontal="center" vertical="center"/>
    </xf>
    <xf numFmtId="0" fontId="1" fillId="5" borderId="50" xfId="0" applyFont="1" applyFill="1" applyBorder="1" applyAlignment="1">
      <alignment horizontal="center" vertical="center"/>
    </xf>
    <xf numFmtId="0" fontId="1" fillId="5" borderId="5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wrapText="1"/>
    </xf>
    <xf numFmtId="0" fontId="1" fillId="5" borderId="17" xfId="0" applyFont="1" applyFill="1" applyBorder="1" applyAlignment="1">
      <alignment horizontal="center" wrapText="1"/>
    </xf>
    <xf numFmtId="0" fontId="1" fillId="5" borderId="18" xfId="0" applyFont="1" applyFill="1" applyBorder="1" applyAlignment="1">
      <alignment horizontal="center" wrapText="1"/>
    </xf>
    <xf numFmtId="0" fontId="1" fillId="5" borderId="16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 vertical="center" wrapText="1"/>
    </xf>
    <xf numFmtId="0" fontId="1" fillId="5" borderId="23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24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25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27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6" fillId="5" borderId="16" xfId="0" applyFont="1" applyFill="1" applyBorder="1" applyAlignment="1">
      <alignment horizontal="center" vertical="center" wrapText="1"/>
    </xf>
    <xf numFmtId="0" fontId="6" fillId="5" borderId="17" xfId="0" applyFont="1" applyFill="1" applyBorder="1" applyAlignment="1">
      <alignment horizontal="center" vertical="center" wrapText="1"/>
    </xf>
    <xf numFmtId="0" fontId="6" fillId="5" borderId="1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3" fillId="0" borderId="3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2" xfId="0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1" fillId="5" borderId="44" xfId="0" applyFont="1" applyFill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5" borderId="39" xfId="0" applyFont="1" applyFill="1" applyBorder="1" applyAlignment="1">
      <alignment horizontal="center"/>
    </xf>
    <xf numFmtId="0" fontId="1" fillId="5" borderId="40" xfId="0" applyFont="1" applyFill="1" applyBorder="1" applyAlignment="1">
      <alignment horizontal="center"/>
    </xf>
    <xf numFmtId="0" fontId="1" fillId="5" borderId="41" xfId="0" applyFont="1" applyFill="1" applyBorder="1" applyAlignment="1">
      <alignment horizontal="center"/>
    </xf>
    <xf numFmtId="0" fontId="1" fillId="5" borderId="3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33" xfId="0" applyFont="1" applyFill="1" applyBorder="1" applyAlignment="1">
      <alignment horizontal="center"/>
    </xf>
    <xf numFmtId="0" fontId="1" fillId="0" borderId="3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0D998E39-0A83-46FC-A952-E1DE2CB7AB20}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36"/>
      <color rgb="FFD2471C"/>
      <color rgb="FFF7F7F7"/>
      <color rgb="FF000046"/>
      <color rgb="FF3159A1"/>
      <color rgb="FF26457C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59"/>
        <c:overlap val="-27"/>
        <c:axId val="2115781088"/>
        <c:axId val="2115789248"/>
      </c:barChart>
      <c:catAx>
        <c:axId val="211578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789248"/>
        <c:crosses val="autoZero"/>
        <c:auto val="1"/>
        <c:lblAlgn val="ctr"/>
        <c:lblOffset val="100"/>
        <c:noMultiLvlLbl val="0"/>
      </c:catAx>
      <c:valAx>
        <c:axId val="211578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781088"/>
        <c:crosses val="autoZero"/>
        <c:crossBetween val="between"/>
      </c:valAx>
      <c:spPr>
        <a:noFill/>
        <a:ln w="25400"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 sz="1000" b="1">
                <a:latin typeface="Franklin Gothic Demi" panose="020B0703020102020204" pitchFamily="34" charset="0"/>
              </a:rPr>
              <a:t>One-Shell Pass, Two</a:t>
            </a:r>
            <a:r>
              <a:rPr lang="en-PH" sz="1000" b="1" baseline="0">
                <a:latin typeface="Franklin Gothic Demi" panose="020B0703020102020204" pitchFamily="34" charset="0"/>
              </a:rPr>
              <a:t> or More Tube Passes</a:t>
            </a:r>
            <a:endParaRPr lang="en-PH" sz="1000" b="1">
              <a:latin typeface="Franklin Gothic Demi" panose="020B0703020102020204" pitchFamily="34" charset="0"/>
            </a:endParaRPr>
          </a:p>
        </c:rich>
      </c:tx>
      <c:layout>
        <c:manualLayout>
          <c:xMode val="edge"/>
          <c:yMode val="edge"/>
          <c:x val="0.20384886148677142"/>
          <c:y val="3.24497580792969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H"/>
        </a:p>
      </c:txPr>
    </c:title>
    <c:autoTitleDeleted val="0"/>
    <c:plotArea>
      <c:layout>
        <c:manualLayout>
          <c:layoutTarget val="inner"/>
          <c:xMode val="edge"/>
          <c:yMode val="edge"/>
          <c:x val="0.15797575992750795"/>
          <c:y val="0.14562245722842868"/>
          <c:w val="0.80381622365568894"/>
          <c:h val="0.61566380418505406"/>
        </c:manualLayout>
      </c:layout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Factor'!$J$12:$J$112</c:f>
              <c:numCache>
                <c:formatCode>General</c:formatCode>
                <c:ptCount val="101"/>
                <c:pt idx="0">
                  <c:v>1.0000000000045208</c:v>
                </c:pt>
                <c:pt idx="1">
                  <c:v>0.99999831481546297</c:v>
                </c:pt>
                <c:pt idx="2">
                  <c:v>0.99999318368430012</c:v>
                </c:pt>
                <c:pt idx="3">
                  <c:v>0.9999844897483664</c:v>
                </c:pt>
                <c:pt idx="4">
                  <c:v>0.99997211130248032</c:v>
                </c:pt>
                <c:pt idx="5">
                  <c:v>0.99995592154310398</c:v>
                </c:pt>
                <c:pt idx="6">
                  <c:v>0.99993578830106533</c:v>
                </c:pt>
                <c:pt idx="7">
                  <c:v>0.99991157375735551</c:v>
                </c:pt>
                <c:pt idx="8">
                  <c:v>0.9998831341405684</c:v>
                </c:pt>
                <c:pt idx="9">
                  <c:v>0.99985031940468894</c:v>
                </c:pt>
                <c:pt idx="10">
                  <c:v>0.99981297288562754</c:v>
                </c:pt>
                <c:pt idx="11">
                  <c:v>0.99977093093494018</c:v>
                </c:pt>
                <c:pt idx="12">
                  <c:v>0.99972402252883819</c:v>
                </c:pt>
                <c:pt idx="13">
                  <c:v>0.99967206885059712</c:v>
                </c:pt>
                <c:pt idx="14">
                  <c:v>0.99961488284416478</c:v>
                </c:pt>
                <c:pt idx="15">
                  <c:v>0.99955226873663694</c:v>
                </c:pt>
                <c:pt idx="16">
                  <c:v>0.9994840215270363</c:v>
                </c:pt>
                <c:pt idx="17">
                  <c:v>0.9994099264385411</c:v>
                </c:pt>
                <c:pt idx="18">
                  <c:v>0.99932975833111404</c:v>
                </c:pt>
                <c:pt idx="19">
                  <c:v>0.99924328107109384</c:v>
                </c:pt>
                <c:pt idx="20">
                  <c:v>0.99915024685402454</c:v>
                </c:pt>
                <c:pt idx="21">
                  <c:v>0.99905039547660601</c:v>
                </c:pt>
                <c:pt idx="22">
                  <c:v>0.99894345355324021</c:v>
                </c:pt>
                <c:pt idx="23">
                  <c:v>0.99882913367214066</c:v>
                </c:pt>
                <c:pt idx="24">
                  <c:v>0.99870713348548878</c:v>
                </c:pt>
                <c:pt idx="25">
                  <c:v>0.99857713472751852</c:v>
                </c:pt>
                <c:pt idx="26">
                  <c:v>0.99843880215372627</c:v>
                </c:pt>
                <c:pt idx="27">
                  <c:v>0.99829178239370053</c:v>
                </c:pt>
                <c:pt idx="28">
                  <c:v>0.99813570270919016</c:v>
                </c:pt>
                <c:pt idx="29">
                  <c:v>0.99797016964811158</c:v>
                </c:pt>
                <c:pt idx="30">
                  <c:v>0.99779476758413754</c:v>
                </c:pt>
                <c:pt idx="31">
                  <c:v>0.99760905713027404</c:v>
                </c:pt>
                <c:pt idx="32">
                  <c:v>0.99741257341349698</c:v>
                </c:pt>
                <c:pt idx="33">
                  <c:v>0.99720482419597001</c:v>
                </c:pt>
                <c:pt idx="34">
                  <c:v>0.99698528782659124</c:v>
                </c:pt>
                <c:pt idx="35">
                  <c:v>0.99675341100461612</c:v>
                </c:pt>
                <c:pt idx="36">
                  <c:v>0.99650860633482607</c:v>
                </c:pt>
                <c:pt idx="37">
                  <c:v>0.99625024965107545</c:v>
                </c:pt>
                <c:pt idx="38">
                  <c:v>0.99597767708205198</c:v>
                </c:pt>
                <c:pt idx="39">
                  <c:v>0.99569018182965174</c:v>
                </c:pt>
                <c:pt idx="40">
                  <c:v>0.99538701062637081</c:v>
                </c:pt>
                <c:pt idx="41">
                  <c:v>0.99506735983354722</c:v>
                </c:pt>
                <c:pt idx="42">
                  <c:v>0.99473037113698748</c:v>
                </c:pt>
                <c:pt idx="43">
                  <c:v>0.99437512679033802</c:v>
                </c:pt>
                <c:pt idx="44">
                  <c:v>0.9940006443494307</c:v>
                </c:pt>
                <c:pt idx="45">
                  <c:v>0.9936058708324863</c:v>
                </c:pt>
                <c:pt idx="46">
                  <c:v>0.99318967623128662</c:v>
                </c:pt>
                <c:pt idx="47">
                  <c:v>0.99275084628703159</c:v>
                </c:pt>
                <c:pt idx="48">
                  <c:v>0.99228807443111355</c:v>
                </c:pt>
                <c:pt idx="49">
                  <c:v>0.99179995277521438</c:v>
                </c:pt>
                <c:pt idx="50">
                  <c:v>0.99128496201633398</c:v>
                </c:pt>
                <c:pt idx="51">
                  <c:v>0.99074146010009811</c:v>
                </c:pt>
                <c:pt idx="52">
                  <c:v>0.99016766945913048</c:v>
                </c:pt>
                <c:pt idx="53">
                  <c:v>0.98956166261152323</c:v>
                </c:pt>
                <c:pt idx="54">
                  <c:v>0.98892134586633884</c:v>
                </c:pt>
                <c:pt idx="55">
                  <c:v>0.98824444083715313</c:v>
                </c:pt>
                <c:pt idx="56">
                  <c:v>0.98752846340907063</c:v>
                </c:pt>
                <c:pt idx="57">
                  <c:v>0.98677069973713938</c:v>
                </c:pt>
                <c:pt idx="58">
                  <c:v>0.98596817877164444</c:v>
                </c:pt>
                <c:pt idx="59">
                  <c:v>0.98511764070467545</c:v>
                </c:pt>
                <c:pt idx="60">
                  <c:v>0.98421550060775009</c:v>
                </c:pt>
                <c:pt idx="61">
                  <c:v>0.9832578063758961</c:v>
                </c:pt>
                <c:pt idx="62">
                  <c:v>0.98224018990124629</c:v>
                </c:pt>
                <c:pt idx="63">
                  <c:v>0.98115781015822756</c:v>
                </c:pt>
                <c:pt idx="64">
                  <c:v>0.98000528657859387</c:v>
                </c:pt>
                <c:pt idx="65">
                  <c:v>0.97877662070912375</c:v>
                </c:pt>
                <c:pt idx="66">
                  <c:v>0.97746510365237571</c:v>
                </c:pt>
                <c:pt idx="67">
                  <c:v>0.9760632061573723</c:v>
                </c:pt>
                <c:pt idx="68">
                  <c:v>0.97456244740561793</c:v>
                </c:pt>
                <c:pt idx="69">
                  <c:v>0.9729532374640899</c:v>
                </c:pt>
                <c:pt idx="70">
                  <c:v>0.97122468696094466</c:v>
                </c:pt>
                <c:pt idx="71">
                  <c:v>0.96936437565524558</c:v>
                </c:pt>
                <c:pt idx="72">
                  <c:v>0.96735806903884491</c:v>
                </c:pt>
                <c:pt idx="73">
                  <c:v>0.96518936866664995</c:v>
                </c:pt>
                <c:pt idx="74">
                  <c:v>0.96283927718056306</c:v>
                </c:pt>
                <c:pt idx="75">
                  <c:v>0.96028565240797881</c:v>
                </c:pt>
                <c:pt idx="76">
                  <c:v>0.95750251562668054</c:v>
                </c:pt>
                <c:pt idx="77">
                  <c:v>0.95445916578860124</c:v>
                </c:pt>
                <c:pt idx="78">
                  <c:v>0.95111903214400284</c:v>
                </c:pt>
                <c:pt idx="79">
                  <c:v>0.94743816904777278</c:v>
                </c:pt>
                <c:pt idx="80">
                  <c:v>0.94336325344276595</c:v>
                </c:pt>
                <c:pt idx="81">
                  <c:v>0.93882887869735243</c:v>
                </c:pt>
                <c:pt idx="82">
                  <c:v>0.93375383279143309</c:v>
                </c:pt>
                <c:pt idx="83">
                  <c:v>0.92803587703914858</c:v>
                </c:pt>
                <c:pt idx="84">
                  <c:v>0.92154425338230395</c:v>
                </c:pt>
                <c:pt idx="85">
                  <c:v>0.91410864735788122</c:v>
                </c:pt>
                <c:pt idx="86">
                  <c:v>0.90550242597474784</c:v>
                </c:pt>
                <c:pt idx="87">
                  <c:v>0.89541624151267241</c:v>
                </c:pt>
                <c:pt idx="88">
                  <c:v>0.88341460272422001</c:v>
                </c:pt>
                <c:pt idx="89">
                  <c:v>0.8688604412234342</c:v>
                </c:pt>
                <c:pt idx="90">
                  <c:v>0.85077469579380449</c:v>
                </c:pt>
                <c:pt idx="91">
                  <c:v>0.82754971788459031</c:v>
                </c:pt>
                <c:pt idx="92">
                  <c:v>0.79628308652644475</c:v>
                </c:pt>
                <c:pt idx="93">
                  <c:v>0.75088327334990401</c:v>
                </c:pt>
                <c:pt idx="94">
                  <c:v>0.67424300688828087</c:v>
                </c:pt>
                <c:pt idx="95">
                  <c:v>0.36355125112718173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BC-4800-9D3A-D2FF512C7CD6}"/>
            </c:ext>
          </c:extLst>
        </c:ser>
        <c:ser>
          <c:idx val="1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Factor'!$K$12:$K$112</c:f>
              <c:numCache>
                <c:formatCode>General</c:formatCode>
                <c:ptCount val="101"/>
                <c:pt idx="0">
                  <c:v>0.99999999998865596</c:v>
                </c:pt>
                <c:pt idx="1">
                  <c:v>0.99999662624729835</c:v>
                </c:pt>
                <c:pt idx="2">
                  <c:v>0.99998633988762675</c:v>
                </c:pt>
                <c:pt idx="3">
                  <c:v>0.99996888532284955</c:v>
                </c:pt>
                <c:pt idx="4">
                  <c:v>0.99994399591353633</c:v>
                </c:pt>
                <c:pt idx="5">
                  <c:v>0.99991139339045354</c:v>
                </c:pt>
                <c:pt idx="6">
                  <c:v>0.99987078722806522</c:v>
                </c:pt>
                <c:pt idx="7">
                  <c:v>0.99982187397715871</c:v>
                </c:pt>
                <c:pt idx="8">
                  <c:v>0.99976433655344721</c:v>
                </c:pt>
                <c:pt idx="9">
                  <c:v>0.99969784347871948</c:v>
                </c:pt>
                <c:pt idx="10">
                  <c:v>0.9996220480707394</c:v>
                </c:pt>
                <c:pt idx="11">
                  <c:v>0.99953658757785724</c:v>
                </c:pt>
                <c:pt idx="12">
                  <c:v>0.99944108225380812</c:v>
                </c:pt>
                <c:pt idx="13">
                  <c:v>0.99933513436786758</c:v>
                </c:pt>
                <c:pt idx="14">
                  <c:v>0.99921832714493086</c:v>
                </c:pt>
                <c:pt idx="15">
                  <c:v>0.99909022362970379</c:v>
                </c:pt>
                <c:pt idx="16">
                  <c:v>0.99895036546852234</c:v>
                </c:pt>
                <c:pt idx="17">
                  <c:v>0.99879827160173063</c:v>
                </c:pt>
                <c:pt idx="18">
                  <c:v>0.99863343685881745</c:v>
                </c:pt>
                <c:pt idx="19">
                  <c:v>0.99845533044774704</c:v>
                </c:pt>
                <c:pt idx="20">
                  <c:v>0.99826339432898759</c:v>
                </c:pt>
                <c:pt idx="21">
                  <c:v>0.99805704146383445</c:v>
                </c:pt>
                <c:pt idx="22">
                  <c:v>0.99783565392543894</c:v>
                </c:pt>
                <c:pt idx="23">
                  <c:v>0.99759858085977626</c:v>
                </c:pt>
                <c:pt idx="24">
                  <c:v>0.99734513628238786</c:v>
                </c:pt>
                <c:pt idx="25">
                  <c:v>0.99707459669514609</c:v>
                </c:pt>
                <c:pt idx="26">
                  <c:v>0.99678619850557748</c:v>
                </c:pt>
                <c:pt idx="27">
                  <c:v>0.99647913522926768</c:v>
                </c:pt>
                <c:pt idx="28">
                  <c:v>0.99615255445363604</c:v>
                </c:pt>
                <c:pt idx="29">
                  <c:v>0.99580555453885689</c:v>
                </c:pt>
                <c:pt idx="30">
                  <c:v>0.99543718102881218</c:v>
                </c:pt>
                <c:pt idx="31">
                  <c:v>0.99504642274169142</c:v>
                </c:pt>
                <c:pt idx="32">
                  <c:v>0.99463220750616754</c:v>
                </c:pt>
                <c:pt idx="33">
                  <c:v>0.99419339750480484</c:v>
                </c:pt>
                <c:pt idx="34">
                  <c:v>0.99372878418154709</c:v>
                </c:pt>
                <c:pt idx="35">
                  <c:v>0.99323708266455357</c:v>
                </c:pt>
                <c:pt idx="36">
                  <c:v>0.99271692564931635</c:v>
                </c:pt>
                <c:pt idx="37">
                  <c:v>0.99216685667964222</c:v>
                </c:pt>
                <c:pt idx="38">
                  <c:v>0.99158532275565303</c:v>
                </c:pt>
                <c:pt idx="39">
                  <c:v>0.9909706661881873</c:v>
                </c:pt>
                <c:pt idx="40">
                  <c:v>0.99032111560767888</c:v>
                </c:pt>
                <c:pt idx="41">
                  <c:v>0.98963477602243888</c:v>
                </c:pt>
                <c:pt idx="42">
                  <c:v>0.98890961780596576</c:v>
                </c:pt>
                <c:pt idx="43">
                  <c:v>0.98814346447500201</c:v>
                </c:pt>
                <c:pt idx="44">
                  <c:v>0.98733397909912557</c:v>
                </c:pt>
                <c:pt idx="45">
                  <c:v>0.9864786491580162</c:v>
                </c:pt>
                <c:pt idx="46">
                  <c:v>0.98557476963351376</c:v>
                </c:pt>
                <c:pt idx="47">
                  <c:v>0.98461942408925385</c:v>
                </c:pt>
                <c:pt idx="48">
                  <c:v>0.98360946344991662</c:v>
                </c:pt>
                <c:pt idx="49">
                  <c:v>0.9825414821436087</c:v>
                </c:pt>
                <c:pt idx="50">
                  <c:v>0.9814117912128838</c:v>
                </c:pt>
                <c:pt idx="51">
                  <c:v>0.98021638793032106</c:v>
                </c:pt>
                <c:pt idx="52">
                  <c:v>0.97895092137070738</c:v>
                </c:pt>
                <c:pt idx="53">
                  <c:v>0.97761065329042085</c:v>
                </c:pt>
                <c:pt idx="54">
                  <c:v>0.97619041354128555</c:v>
                </c:pt>
                <c:pt idx="55">
                  <c:v>0.97468454909560232</c:v>
                </c:pt>
                <c:pt idx="56">
                  <c:v>0.97308686557430668</c:v>
                </c:pt>
                <c:pt idx="57">
                  <c:v>0.97139055994232681</c:v>
                </c:pt>
                <c:pt idx="58">
                  <c:v>0.9695881427526295</c:v>
                </c:pt>
                <c:pt idx="59">
                  <c:v>0.96767134796797039</c:v>
                </c:pt>
                <c:pt idx="60">
                  <c:v>0.96563102794706701</c:v>
                </c:pt>
                <c:pt idx="61">
                  <c:v>0.96345703062329713</c:v>
                </c:pt>
                <c:pt idx="62">
                  <c:v>0.96113805519365147</c:v>
                </c:pt>
                <c:pt idx="63">
                  <c:v>0.95866148172574595</c:v>
                </c:pt>
                <c:pt idx="64">
                  <c:v>0.95601316891603072</c:v>
                </c:pt>
                <c:pt idx="65">
                  <c:v>0.95317721270337852</c:v>
                </c:pt>
                <c:pt idx="66">
                  <c:v>0.95013565643427289</c:v>
                </c:pt>
                <c:pt idx="67">
                  <c:v>0.94686814061360425</c:v>
                </c:pt>
                <c:pt idx="68">
                  <c:v>0.94335147670898278</c:v>
                </c:pt>
                <c:pt idx="69">
                  <c:v>0.93955912464627822</c:v>
                </c:pt>
                <c:pt idx="70">
                  <c:v>0.935460547012536</c:v>
                </c:pt>
                <c:pt idx="71">
                  <c:v>0.93102040378547901</c:v>
                </c:pt>
                <c:pt idx="72">
                  <c:v>0.92619753845076092</c:v>
                </c:pt>
                <c:pt idx="73">
                  <c:v>0.92094368782192793</c:v>
                </c:pt>
                <c:pt idx="74">
                  <c:v>0.91520182087004409</c:v>
                </c:pt>
                <c:pt idx="75">
                  <c:v>0.90890397177678728</c:v>
                </c:pt>
                <c:pt idx="76">
                  <c:v>0.90196837161810717</c:v>
                </c:pt>
                <c:pt idx="77">
                  <c:v>0.89429558861793679</c:v>
                </c:pt>
                <c:pt idx="78">
                  <c:v>0.88576323609867536</c:v>
                </c:pt>
                <c:pt idx="79">
                  <c:v>0.87621855889056044</c:v>
                </c:pt>
                <c:pt idx="80">
                  <c:v>0.86546778502899291</c:v>
                </c:pt>
                <c:pt idx="81">
                  <c:v>0.85326037509847463</c:v>
                </c:pt>
                <c:pt idx="82">
                  <c:v>0.83926489092599532</c:v>
                </c:pt>
                <c:pt idx="83">
                  <c:v>0.82303040670025929</c:v>
                </c:pt>
                <c:pt idx="84">
                  <c:v>0.8039214149679148</c:v>
                </c:pt>
                <c:pt idx="85">
                  <c:v>0.78100022369818345</c:v>
                </c:pt>
                <c:pt idx="86">
                  <c:v>0.75279409869310021</c:v>
                </c:pt>
                <c:pt idx="87">
                  <c:v>0.71677058974207397</c:v>
                </c:pt>
                <c:pt idx="88">
                  <c:v>0.66789585116559691</c:v>
                </c:pt>
                <c:pt idx="89">
                  <c:v>0.59296826196632102</c:v>
                </c:pt>
                <c:pt idx="90">
                  <c:v>0.39804193175954172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BC-4800-9D3A-D2FF512C7CD6}"/>
            </c:ext>
          </c:extLst>
        </c:ser>
        <c:ser>
          <c:idx val="2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Factor'!$L$12:$L$112</c:f>
              <c:numCache>
                <c:formatCode>General</c:formatCode>
                <c:ptCount val="101"/>
                <c:pt idx="0">
                  <c:v>0.9999999999969279</c:v>
                </c:pt>
                <c:pt idx="1">
                  <c:v>0.99999493428570363</c:v>
                </c:pt>
                <c:pt idx="2">
                  <c:v>0.99997946844908092</c:v>
                </c:pt>
                <c:pt idx="3">
                  <c:v>0.99995318589234494</c:v>
                </c:pt>
                <c:pt idx="4">
                  <c:v>0.99991565115268188</c:v>
                </c:pt>
                <c:pt idx="5">
                  <c:v>0.99986640886253797</c:v>
                </c:pt>
                <c:pt idx="6">
                  <c:v>0.99980498264085338</c:v>
                </c:pt>
                <c:pt idx="7">
                  <c:v>0.99973087390969884</c:v>
                </c:pt>
                <c:pt idx="8">
                  <c:v>0.99964356063057958</c:v>
                </c:pt>
                <c:pt idx="9">
                  <c:v>0.99954249595384548</c:v>
                </c:pt>
                <c:pt idx="10">
                  <c:v>0.99942710677413771</c:v>
                </c:pt>
                <c:pt idx="11">
                  <c:v>0.99929679218417677</c:v>
                </c:pt>
                <c:pt idx="12">
                  <c:v>0.99915092181836984</c:v>
                </c:pt>
                <c:pt idx="13">
                  <c:v>0.99898883407698291</c:v>
                </c:pt>
                <c:pt idx="14">
                  <c:v>0.99880983422062153</c:v>
                </c:pt>
                <c:pt idx="15">
                  <c:v>0.99861319232382095</c:v>
                </c:pt>
                <c:pt idx="16">
                  <c:v>0.9983981410753674</c:v>
                </c:pt>
                <c:pt idx="17">
                  <c:v>0.99816387341174195</c:v>
                </c:pt>
                <c:pt idx="18">
                  <c:v>0.99790953996864573</c:v>
                </c:pt>
                <c:pt idx="19">
                  <c:v>0.99763424633398889</c:v>
                </c:pt>
                <c:pt idx="20">
                  <c:v>0.99733705008396056</c:v>
                </c:pt>
                <c:pt idx="21">
                  <c:v>0.9970169575818344</c:v>
                </c:pt>
                <c:pt idx="22">
                  <c:v>0.99667292051689127</c:v>
                </c:pt>
                <c:pt idx="23">
                  <c:v>0.99630383215836005</c:v>
                </c:pt>
                <c:pt idx="24">
                  <c:v>0.99590852329642687</c:v>
                </c:pt>
                <c:pt idx="25">
                  <c:v>0.99548575783919324</c:v>
                </c:pt>
                <c:pt idx="26">
                  <c:v>0.99503422803079611</c:v>
                </c:pt>
                <c:pt idx="27">
                  <c:v>0.99455254925183567</c:v>
                </c:pt>
                <c:pt idx="28">
                  <c:v>0.99403925435857743</c:v>
                </c:pt>
                <c:pt idx="29">
                  <c:v>0.99349278751208026</c:v>
                </c:pt>
                <c:pt idx="30">
                  <c:v>0.9929114974423584</c:v>
                </c:pt>
                <c:pt idx="31">
                  <c:v>0.99229363008575922</c:v>
                </c:pt>
                <c:pt idx="32">
                  <c:v>0.99163732052580145</c:v>
                </c:pt>
                <c:pt idx="33">
                  <c:v>0.99094058415863806</c:v>
                </c:pt>
                <c:pt idx="34">
                  <c:v>0.99020130699381548</c:v>
                </c:pt>
                <c:pt idx="35">
                  <c:v>0.98941723498893652</c:v>
                </c:pt>
                <c:pt idx="36">
                  <c:v>0.98858596230285944</c:v>
                </c:pt>
                <c:pt idx="37">
                  <c:v>0.98770491833587093</c:v>
                </c:pt>
                <c:pt idx="38">
                  <c:v>0.98677135340646827</c:v>
                </c:pt>
                <c:pt idx="39">
                  <c:v>0.98578232289240852</c:v>
                </c:pt>
                <c:pt idx="40">
                  <c:v>0.98473466963806655</c:v>
                </c:pt>
                <c:pt idx="41">
                  <c:v>0.98362500440004685</c:v>
                </c:pt>
                <c:pt idx="42">
                  <c:v>0.98244968406761646</c:v>
                </c:pt>
                <c:pt idx="43">
                  <c:v>0.98120478735275862</c:v>
                </c:pt>
                <c:pt idx="44">
                  <c:v>0.97988608759521334</c:v>
                </c:pt>
                <c:pt idx="45">
                  <c:v>0.97848902226908041</c:v>
                </c:pt>
                <c:pt idx="46">
                  <c:v>0.97700865870745113</c:v>
                </c:pt>
                <c:pt idx="47">
                  <c:v>0.97543965547757228</c:v>
                </c:pt>
                <c:pt idx="48">
                  <c:v>0.97377621873804754</c:v>
                </c:pt>
                <c:pt idx="49">
                  <c:v>0.97201205278763758</c:v>
                </c:pt>
                <c:pt idx="50">
                  <c:v>0.97014030386722838</c:v>
                </c:pt>
                <c:pt idx="51">
                  <c:v>0.96815349609615853</c:v>
                </c:pt>
                <c:pt idx="52">
                  <c:v>0.9660434582030728</c:v>
                </c:pt>
                <c:pt idx="53">
                  <c:v>0.96380123943923901</c:v>
                </c:pt>
                <c:pt idx="54">
                  <c:v>0.9614170127250401</c:v>
                </c:pt>
                <c:pt idx="55">
                  <c:v>0.95887996266017206</c:v>
                </c:pt>
                <c:pt idx="56">
                  <c:v>0.95617815550119578</c:v>
                </c:pt>
                <c:pt idx="57">
                  <c:v>0.95329838754492235</c:v>
                </c:pt>
                <c:pt idx="58">
                  <c:v>0.95022600751044739</c:v>
                </c:pt>
                <c:pt idx="59">
                  <c:v>0.94694470742918346</c:v>
                </c:pt>
                <c:pt idx="60">
                  <c:v>0.9434362751527926</c:v>
                </c:pt>
                <c:pt idx="61">
                  <c:v>0.93968029976537426</c:v>
                </c:pt>
                <c:pt idx="62">
                  <c:v>0.93565381878780141</c:v>
                </c:pt>
                <c:pt idx="63">
                  <c:v>0.9313308928750107</c:v>
                </c:pt>
                <c:pt idx="64">
                  <c:v>0.92668208942557895</c:v>
                </c:pt>
                <c:pt idx="65">
                  <c:v>0.92167385070207042</c:v>
                </c:pt>
                <c:pt idx="66">
                  <c:v>0.9162677140437121</c:v>
                </c:pt>
                <c:pt idx="67">
                  <c:v>0.91041934055348128</c:v>
                </c:pt>
                <c:pt idx="68">
                  <c:v>0.9040772927506272</c:v>
                </c:pt>
                <c:pt idx="69">
                  <c:v>0.89718147874055332</c:v>
                </c:pt>
                <c:pt idx="70">
                  <c:v>0.88966114670389995</c:v>
                </c:pt>
                <c:pt idx="71">
                  <c:v>0.88143226278396714</c:v>
                </c:pt>
                <c:pt idx="72">
                  <c:v>0.87239402738220628</c:v>
                </c:pt>
                <c:pt idx="73">
                  <c:v>0.86242416143205614</c:v>
                </c:pt>
                <c:pt idx="74">
                  <c:v>0.85137239296826162</c:v>
                </c:pt>
                <c:pt idx="75">
                  <c:v>0.83905123442333052</c:v>
                </c:pt>
                <c:pt idx="76">
                  <c:v>0.82522254309480381</c:v>
                </c:pt>
                <c:pt idx="77">
                  <c:v>0.80957725327451679</c:v>
                </c:pt>
                <c:pt idx="78">
                  <c:v>0.79170350998452965</c:v>
                </c:pt>
                <c:pt idx="79">
                  <c:v>0.77103390806086702</c:v>
                </c:pt>
                <c:pt idx="80">
                  <c:v>0.74675218529590492</c:v>
                </c:pt>
                <c:pt idx="81">
                  <c:v>0.71761321590753879</c:v>
                </c:pt>
                <c:pt idx="82">
                  <c:v>0.68155125227320112</c:v>
                </c:pt>
                <c:pt idx="83">
                  <c:v>0.63465906250047288</c:v>
                </c:pt>
                <c:pt idx="84">
                  <c:v>0.56756766609477549</c:v>
                </c:pt>
                <c:pt idx="85">
                  <c:v>0.43773091978557399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BC-4800-9D3A-D2FF512C7CD6}"/>
            </c:ext>
          </c:extLst>
        </c:ser>
        <c:ser>
          <c:idx val="3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Factor'!$M$12:$M$112</c:f>
              <c:numCache>
                <c:formatCode>General</c:formatCode>
                <c:ptCount val="101"/>
                <c:pt idx="0">
                  <c:v>1.0000000000012075</c:v>
                </c:pt>
                <c:pt idx="1">
                  <c:v>0.99999323892071745</c:v>
                </c:pt>
                <c:pt idx="2">
                  <c:v>0.99997256920650124</c:v>
                </c:pt>
                <c:pt idx="3">
                  <c:v>0.99993739061597431</c:v>
                </c:pt>
                <c:pt idx="4">
                  <c:v>0.9998870742970617</c:v>
                </c:pt>
                <c:pt idx="5">
                  <c:v>0.99982096114706986</c:v>
                </c:pt>
                <c:pt idx="6">
                  <c:v>0.99973836005997652</c:v>
                </c:pt>
                <c:pt idx="7">
                  <c:v>0.99963854605188207</c:v>
                </c:pt>
                <c:pt idx="8">
                  <c:v>0.99952075825448528</c:v>
                </c:pt>
                <c:pt idx="9">
                  <c:v>0.99938419776573084</c:v>
                </c:pt>
                <c:pt idx="10">
                  <c:v>0.99922802534548838</c:v>
                </c:pt>
                <c:pt idx="11">
                  <c:v>0.99905135894310093</c:v>
                </c:pt>
                <c:pt idx="12">
                  <c:v>0.99885327104225341</c:v>
                </c:pt>
                <c:pt idx="13">
                  <c:v>0.9986327858071985</c:v>
                </c:pt>
                <c:pt idx="14">
                  <c:v>0.99838887601265569</c:v>
                </c:pt>
                <c:pt idx="15">
                  <c:v>0.99812045973799701</c:v>
                </c:pt>
                <c:pt idx="16">
                  <c:v>0.99782639680419449</c:v>
                </c:pt>
                <c:pt idx="17">
                  <c:v>0.99750548492976343</c:v>
                </c:pt>
                <c:pt idx="18">
                  <c:v>0.99715645557937316</c:v>
                </c:pt>
                <c:pt idx="19">
                  <c:v>0.99677796947588293</c:v>
                </c:pt>
                <c:pt idx="20">
                  <c:v>0.99636861174334079</c:v>
                </c:pt>
                <c:pt idx="21">
                  <c:v>0.99592688664480611</c:v>
                </c:pt>
                <c:pt idx="22">
                  <c:v>0.99545121187470642</c:v>
                </c:pt>
                <c:pt idx="23">
                  <c:v>0.99493991236078372</c:v>
                </c:pt>
                <c:pt idx="24">
                  <c:v>0.99439121352531357</c:v>
                </c:pt>
                <c:pt idx="25">
                  <c:v>0.99380323394928338</c:v>
                </c:pt>
                <c:pt idx="26">
                  <c:v>0.99317397737631252</c:v>
                </c:pt>
                <c:pt idx="27">
                  <c:v>0.99250132398523561</c:v>
                </c:pt>
                <c:pt idx="28">
                  <c:v>0.99178302085128267</c:v>
                </c:pt>
                <c:pt idx="29">
                  <c:v>0.99101667150550954</c:v>
                </c:pt>
                <c:pt idx="30">
                  <c:v>0.99019972449026017</c:v>
                </c:pt>
                <c:pt idx="31">
                  <c:v>0.98932946079484096</c:v>
                </c:pt>
                <c:pt idx="32">
                  <c:v>0.98840298003981408</c:v>
                </c:pt>
                <c:pt idx="33">
                  <c:v>0.98741718526011546</c:v>
                </c:pt>
                <c:pt idx="34">
                  <c:v>0.98636876611603053</c:v>
                </c:pt>
                <c:pt idx="35">
                  <c:v>0.98525418033640955</c:v>
                </c:pt>
                <c:pt idx="36">
                  <c:v>0.98406963316978946</c:v>
                </c:pt>
                <c:pt idx="37">
                  <c:v>0.98281105458534213</c:v>
                </c:pt>
                <c:pt idx="38">
                  <c:v>0.98147407392603647</c:v>
                </c:pt>
                <c:pt idx="39">
                  <c:v>0.98005399166971352</c:v>
                </c:pt>
                <c:pt idx="40">
                  <c:v>0.97854574789857862</c:v>
                </c:pt>
                <c:pt idx="41">
                  <c:v>0.97694388701208024</c:v>
                </c:pt>
                <c:pt idx="42">
                  <c:v>0.97524251813999574</c:v>
                </c:pt>
                <c:pt idx="43">
                  <c:v>0.97343527061909696</c:v>
                </c:pt>
                <c:pt idx="44">
                  <c:v>0.97151524378435894</c:v>
                </c:pt>
                <c:pt idx="45">
                  <c:v>0.96947495019009844</c:v>
                </c:pt>
                <c:pt idx="46">
                  <c:v>0.96730625121189928</c:v>
                </c:pt>
                <c:pt idx="47">
                  <c:v>0.96500028377973657</c:v>
                </c:pt>
                <c:pt idx="48">
                  <c:v>0.96254737674708113</c:v>
                </c:pt>
                <c:pt idx="49">
                  <c:v>0.95993695509820987</c:v>
                </c:pt>
                <c:pt idx="50">
                  <c:v>0.95715742982101482</c:v>
                </c:pt>
                <c:pt idx="51">
                  <c:v>0.95419607080516744</c:v>
                </c:pt>
                <c:pt idx="52">
                  <c:v>0.95103885953879075</c:v>
                </c:pt>
                <c:pt idx="53">
                  <c:v>0.94767031763533027</c:v>
                </c:pt>
                <c:pt idx="54">
                  <c:v>0.94407330627808961</c:v>
                </c:pt>
                <c:pt idx="55">
                  <c:v>0.94022879045790875</c:v>
                </c:pt>
                <c:pt idx="56">
                  <c:v>0.9361155603103114</c:v>
                </c:pt>
                <c:pt idx="57">
                  <c:v>0.93170989980800112</c:v>
                </c:pt>
                <c:pt idx="58">
                  <c:v>0.92698519035850868</c:v>
                </c:pt>
                <c:pt idx="59">
                  <c:v>0.92191143324672775</c:v>
                </c:pt>
                <c:pt idx="60">
                  <c:v>0.91645466998960901</c:v>
                </c:pt>
                <c:pt idx="61">
                  <c:v>0.91057627300998478</c:v>
                </c:pt>
                <c:pt idx="62">
                  <c:v>0.90423206980537429</c:v>
                </c:pt>
                <c:pt idx="63">
                  <c:v>0.89737125079775204</c:v>
                </c:pt>
                <c:pt idx="64">
                  <c:v>0.88993499246325092</c:v>
                </c:pt>
                <c:pt idx="65">
                  <c:v>0.88185470024908574</c:v>
                </c:pt>
                <c:pt idx="66">
                  <c:v>0.87304973547847864</c:v>
                </c:pt>
                <c:pt idx="67">
                  <c:v>0.86342442908507999</c:v>
                </c:pt>
                <c:pt idx="68">
                  <c:v>0.85286408916749901</c:v>
                </c:pt>
                <c:pt idx="69">
                  <c:v>0.84122955517753573</c:v>
                </c:pt>
                <c:pt idx="70">
                  <c:v>0.82834959512562012</c:v>
                </c:pt>
                <c:pt idx="71">
                  <c:v>0.81400999889762793</c:v>
                </c:pt>
                <c:pt idx="72">
                  <c:v>0.79793741911467486</c:v>
                </c:pt>
                <c:pt idx="73">
                  <c:v>0.77977448165793173</c:v>
                </c:pt>
                <c:pt idx="74">
                  <c:v>0.75903957656785714</c:v>
                </c:pt>
                <c:pt idx="75">
                  <c:v>0.73505788740695666</c:v>
                </c:pt>
                <c:pt idx="76">
                  <c:v>0.70683352923783915</c:v>
                </c:pt>
                <c:pt idx="77">
                  <c:v>0.67278626818190412</c:v>
                </c:pt>
                <c:pt idx="78">
                  <c:v>0.63012105173788258</c:v>
                </c:pt>
                <c:pt idx="79">
                  <c:v>0.57290736821995158</c:v>
                </c:pt>
                <c:pt idx="80">
                  <c:v>0.48262502831672122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ABC-4800-9D3A-D2FF512C7CD6}"/>
            </c:ext>
          </c:extLst>
        </c:ser>
        <c:ser>
          <c:idx val="4"/>
          <c:order val="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Factor'!$N$12:$N$112</c:f>
              <c:numCache>
                <c:formatCode>General</c:formatCode>
                <c:ptCount val="101"/>
                <c:pt idx="0">
                  <c:v>0.99999999997620559</c:v>
                </c:pt>
                <c:pt idx="1">
                  <c:v>0.99999154014245117</c:v>
                </c:pt>
                <c:pt idx="2">
                  <c:v>0.99996564199644</c:v>
                </c:pt>
                <c:pt idx="3">
                  <c:v>0.99992149864287561</c:v>
                </c:pt>
                <c:pt idx="4">
                  <c:v>0.99985826258061516</c:v>
                </c:pt>
                <c:pt idx="5">
                  <c:v>0.99977504329567535</c:v>
                </c:pt>
                <c:pt idx="6">
                  <c:v>0.99967090465644115</c:v>
                </c:pt>
                <c:pt idx="7">
                  <c:v>0.99954486212044769</c:v>
                </c:pt>
                <c:pt idx="8">
                  <c:v>0.99939587973644317</c:v>
                </c:pt>
                <c:pt idx="9">
                  <c:v>0.99922286692419837</c:v>
                </c:pt>
                <c:pt idx="10">
                  <c:v>0.99902467501237913</c:v>
                </c:pt>
                <c:pt idx="11">
                  <c:v>0.99880009351315269</c:v>
                </c:pt>
                <c:pt idx="12">
                  <c:v>0.99854784610972014</c:v>
                </c:pt>
                <c:pt idx="13">
                  <c:v>0.99826658633058352</c:v>
                </c:pt>
                <c:pt idx="14">
                  <c:v>0.99795489288155481</c:v>
                </c:pt>
                <c:pt idx="15">
                  <c:v>0.99761126460335703</c:v>
                </c:pt>
                <c:pt idx="16">
                  <c:v>0.99723411501912618</c:v>
                </c:pt>
                <c:pt idx="17">
                  <c:v>0.996821766432199</c:v>
                </c:pt>
                <c:pt idx="18">
                  <c:v>0.99637244353000054</c:v>
                </c:pt>
                <c:pt idx="19">
                  <c:v>0.99588426644486072</c:v>
                </c:pt>
                <c:pt idx="20">
                  <c:v>0.9953552432167293</c:v>
                </c:pt>
                <c:pt idx="21">
                  <c:v>0.99478326159635111</c:v>
                </c:pt>
                <c:pt idx="22">
                  <c:v>0.9941660801199268</c:v>
                </c:pt>
                <c:pt idx="23">
                  <c:v>0.99350131837787192</c:v>
                </c:pt>
                <c:pt idx="24">
                  <c:v>0.99278644639060809</c:v>
                </c:pt>
                <c:pt idx="25">
                  <c:v>0.9920187729932316</c:v>
                </c:pt>
                <c:pt idx="26">
                  <c:v>0.99119543311818714</c:v>
                </c:pt>
                <c:pt idx="27">
                  <c:v>0.9903133738504668</c:v>
                </c:pt>
                <c:pt idx="28">
                  <c:v>0.98936933911295688</c:v>
                </c:pt>
                <c:pt idx="29">
                  <c:v>0.98835985282006189</c:v>
                </c:pt>
                <c:pt idx="30">
                  <c:v>0.98728120031509048</c:v>
                </c:pt>
                <c:pt idx="31">
                  <c:v>0.98612940788058723</c:v>
                </c:pt>
                <c:pt idx="32">
                  <c:v>0.98490022008006084</c:v>
                </c:pt>
                <c:pt idx="33">
                  <c:v>0.98358907465368761</c:v>
                </c:pt>
                <c:pt idx="34">
                  <c:v>0.98219107464834421</c:v>
                </c:pt>
                <c:pt idx="35">
                  <c:v>0.98070095741268193</c:v>
                </c:pt>
                <c:pt idx="36">
                  <c:v>0.97911306002923226</c:v>
                </c:pt>
                <c:pt idx="37">
                  <c:v>0.97742128068582312</c:v>
                </c:pt>
                <c:pt idx="38">
                  <c:v>0.97561903540564388</c:v>
                </c:pt>
                <c:pt idx="39">
                  <c:v>0.97369920945595079</c:v>
                </c:pt>
                <c:pt idx="40">
                  <c:v>0.97165410263621865</c:v>
                </c:pt>
                <c:pt idx="41">
                  <c:v>0.96947536750256658</c:v>
                </c:pt>
                <c:pt idx="42">
                  <c:v>0.96715393941083561</c:v>
                </c:pt>
                <c:pt idx="43">
                  <c:v>0.96467995704797882</c:v>
                </c:pt>
                <c:pt idx="44">
                  <c:v>0.96204267186090142</c:v>
                </c:pt>
                <c:pt idx="45">
                  <c:v>0.95923034447077726</c:v>
                </c:pt>
                <c:pt idx="46">
                  <c:v>0.95623012576287791</c:v>
                </c:pt>
                <c:pt idx="47">
                  <c:v>0.9530279198453937</c:v>
                </c:pt>
                <c:pt idx="48">
                  <c:v>0.94960822544703249</c:v>
                </c:pt>
                <c:pt idx="49">
                  <c:v>0.94595395153407602</c:v>
                </c:pt>
                <c:pt idx="50">
                  <c:v>0.94204620192142863</c:v>
                </c:pt>
                <c:pt idx="51">
                  <c:v>0.93786402235864774</c:v>
                </c:pt>
                <c:pt idx="52">
                  <c:v>0.93338410189402909</c:v>
                </c:pt>
                <c:pt idx="53">
                  <c:v>0.92858041812237435</c:v>
                </c:pt>
                <c:pt idx="54">
                  <c:v>0.9234238130143636</c:v>
                </c:pt>
                <c:pt idx="55">
                  <c:v>0.91788148213475018</c:v>
                </c:pt>
                <c:pt idx="56">
                  <c:v>0.91191635478693556</c:v>
                </c:pt>
                <c:pt idx="57">
                  <c:v>0.90548633538952072</c:v>
                </c:pt>
                <c:pt idx="58">
                  <c:v>0.89854336632117804</c:v>
                </c:pt>
                <c:pt idx="59">
                  <c:v>0.89103225822715726</c:v>
                </c:pt>
                <c:pt idx="60">
                  <c:v>0.88288921327985237</c:v>
                </c:pt>
                <c:pt idx="61">
                  <c:v>0.87403993680348879</c:v>
                </c:pt>
                <c:pt idx="62">
                  <c:v>0.8643971875739177</c:v>
                </c:pt>
                <c:pt idx="63">
                  <c:v>0.85385754785025025</c:v>
                </c:pt>
                <c:pt idx="64">
                  <c:v>0.84229708493162803</c:v>
                </c:pt>
                <c:pt idx="65">
                  <c:v>0.82956539826811004</c:v>
                </c:pt>
                <c:pt idx="66">
                  <c:v>0.81547724658110399</c:v>
                </c:pt>
                <c:pt idx="67">
                  <c:v>0.79980042359285197</c:v>
                </c:pt>
                <c:pt idx="68">
                  <c:v>0.78223758270817256</c:v>
                </c:pt>
                <c:pt idx="69">
                  <c:v>0.76239782374368459</c:v>
                </c:pt>
                <c:pt idx="70">
                  <c:v>0.73974991341155638</c:v>
                </c:pt>
                <c:pt idx="71">
                  <c:v>0.71354004269853499</c:v>
                </c:pt>
                <c:pt idx="72">
                  <c:v>0.68263424259840122</c:v>
                </c:pt>
                <c:pt idx="73">
                  <c:v>0.64517850405897748</c:v>
                </c:pt>
                <c:pt idx="74">
                  <c:v>0.59772547063410975</c:v>
                </c:pt>
                <c:pt idx="75">
                  <c:v>0.53222101393961629</c:v>
                </c:pt>
                <c:pt idx="76">
                  <c:v>0.4151020124042068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ABC-4800-9D3A-D2FF512C7CD6}"/>
            </c:ext>
          </c:extLst>
        </c:ser>
        <c:ser>
          <c:idx val="5"/>
          <c:order val="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Factor'!$O$12:$O$112</c:f>
              <c:numCache>
                <c:formatCode>General</c:formatCode>
                <c:ptCount val="101"/>
                <c:pt idx="0">
                  <c:v>0.99999999998627787</c:v>
                </c:pt>
                <c:pt idx="1">
                  <c:v>0.99998983794090124</c:v>
                </c:pt>
                <c:pt idx="2">
                  <c:v>0.99995868665419296</c:v>
                </c:pt>
                <c:pt idx="3">
                  <c:v>0.99990550911212539</c:v>
                </c:pt>
                <c:pt idx="4">
                  <c:v>0.99982921319320173</c:v>
                </c:pt>
                <c:pt idx="5">
                  <c:v>0.99972864822046947</c:v>
                </c:pt>
                <c:pt idx="6">
                  <c:v>0.9996026012410425</c:v>
                </c:pt>
                <c:pt idx="7">
                  <c:v>0.99944979302399783</c:v>
                </c:pt>
                <c:pt idx="8">
                  <c:v>0.99926887375161488</c:v>
                </c:pt>
                <c:pt idx="9">
                  <c:v>0.99905841837613119</c:v>
                </c:pt>
                <c:pt idx="10">
                  <c:v>0.99881692161134372</c:v>
                </c:pt>
                <c:pt idx="11">
                  <c:v>0.99854279252511013</c:v>
                </c:pt>
                <c:pt idx="12">
                  <c:v>0.99823434869507599</c:v>
                </c:pt>
                <c:pt idx="13">
                  <c:v>0.99788980988576637</c:v>
                </c:pt>
                <c:pt idx="14">
                  <c:v>0.99750729120061055</c:v>
                </c:pt>
                <c:pt idx="15">
                  <c:v>0.99708479565703989</c:v>
                </c:pt>
                <c:pt idx="16">
                  <c:v>0.99662020612689495</c:v>
                </c:pt>
                <c:pt idx="17">
                  <c:v>0.99611127657756737</c:v>
                </c:pt>
                <c:pt idx="18">
                  <c:v>0.99555562254154584</c:v>
                </c:pt>
                <c:pt idx="19">
                  <c:v>0.99495071073331398</c:v>
                </c:pt>
                <c:pt idx="20">
                  <c:v>0.99429384772243534</c:v>
                </c:pt>
                <c:pt idx="21">
                  <c:v>0.99358216756028339</c:v>
                </c:pt>
                <c:pt idx="22">
                  <c:v>0.99281261824464329</c:v>
                </c:pt>
                <c:pt idx="23">
                  <c:v>0.99198194689132935</c:v>
                </c:pt>
                <c:pt idx="24">
                  <c:v>0.99108668346458362</c:v>
                </c:pt>
                <c:pt idx="25">
                  <c:v>0.99012312289782733</c:v>
                </c:pt>
                <c:pt idx="26">
                  <c:v>0.9890873054131355</c:v>
                </c:pt>
                <c:pt idx="27">
                  <c:v>0.98797499482063278</c:v>
                </c:pt>
                <c:pt idx="28">
                  <c:v>0.98678165454755573</c:v>
                </c:pt>
                <c:pt idx="29">
                  <c:v>0.98550242110980635</c:v>
                </c:pt>
                <c:pt idx="30">
                  <c:v>0.98413207469559238</c:v>
                </c:pt>
                <c:pt idx="31">
                  <c:v>0.98266500647991917</c:v>
                </c:pt>
                <c:pt idx="32">
                  <c:v>0.98109518222854197</c:v>
                </c:pt>
                <c:pt idx="33">
                  <c:v>0.9794161016788473</c:v>
                </c:pt>
                <c:pt idx="34">
                  <c:v>0.97762075310032492</c:v>
                </c:pt>
                <c:pt idx="35">
                  <c:v>0.975701562336037</c:v>
                </c:pt>
                <c:pt idx="36">
                  <c:v>0.97365033550490498</c:v>
                </c:pt>
                <c:pt idx="37">
                  <c:v>0.97145819439807424</c:v>
                </c:pt>
                <c:pt idx="38">
                  <c:v>0.96911550342499586</c:v>
                </c:pt>
                <c:pt idx="39">
                  <c:v>0.96661178674858628</c:v>
                </c:pt>
                <c:pt idx="40">
                  <c:v>0.96393563398397109</c:v>
                </c:pt>
                <c:pt idx="41">
                  <c:v>0.96107459250915594</c:v>
                </c:pt>
                <c:pt idx="42">
                  <c:v>0.95801504403185134</c:v>
                </c:pt>
                <c:pt idx="43">
                  <c:v>0.95474206255269878</c:v>
                </c:pt>
                <c:pt idx="44">
                  <c:v>0.95123925023230094</c:v>
                </c:pt>
                <c:pt idx="45">
                  <c:v>0.94748854686896655</c:v>
                </c:pt>
                <c:pt idx="46">
                  <c:v>0.94347000767346823</c:v>
                </c:pt>
                <c:pt idx="47">
                  <c:v>0.93916154271497132</c:v>
                </c:pt>
                <c:pt idx="48">
                  <c:v>0.93453860970996827</c:v>
                </c:pt>
                <c:pt idx="49">
                  <c:v>0.92957384959603584</c:v>
                </c:pt>
                <c:pt idx="50">
                  <c:v>0.92423665138012789</c:v>
                </c:pt>
                <c:pt idx="51">
                  <c:v>0.91849262879868021</c:v>
                </c:pt>
                <c:pt idx="52">
                  <c:v>0.91230298596957349</c:v>
                </c:pt>
                <c:pt idx="53">
                  <c:v>0.90562374185689032</c:v>
                </c:pt>
                <c:pt idx="54">
                  <c:v>0.89840477311170308</c:v>
                </c:pt>
                <c:pt idx="55">
                  <c:v>0.89058862032308161</c:v>
                </c:pt>
                <c:pt idx="56">
                  <c:v>0.8821089817684179</c:v>
                </c:pt>
                <c:pt idx="57">
                  <c:v>0.87288878796219727</c:v>
                </c:pt>
                <c:pt idx="58">
                  <c:v>0.86283770404639804</c:v>
                </c:pt>
                <c:pt idx="59">
                  <c:v>0.85184883586472016</c:v>
                </c:pt>
                <c:pt idx="60">
                  <c:v>0.83979430291982859</c:v>
                </c:pt>
                <c:pt idx="61">
                  <c:v>0.82651915757214767</c:v>
                </c:pt>
                <c:pt idx="62">
                  <c:v>0.8118328188984496</c:v>
                </c:pt>
                <c:pt idx="63">
                  <c:v>0.79549664151293165</c:v>
                </c:pt>
                <c:pt idx="64">
                  <c:v>0.77720522539899362</c:v>
                </c:pt>
                <c:pt idx="65">
                  <c:v>0.75655708418453549</c:v>
                </c:pt>
                <c:pt idx="66">
                  <c:v>0.73300610623984064</c:v>
                </c:pt>
                <c:pt idx="67">
                  <c:v>0.70577563846320923</c:v>
                </c:pt>
                <c:pt idx="68">
                  <c:v>0.67369233825504149</c:v>
                </c:pt>
                <c:pt idx="69">
                  <c:v>0.63482308153505473</c:v>
                </c:pt>
                <c:pt idx="70">
                  <c:v>0.5855227477966507</c:v>
                </c:pt>
                <c:pt idx="71">
                  <c:v>0.51702111451137545</c:v>
                </c:pt>
                <c:pt idx="72">
                  <c:v>0.38838648949975768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ABC-4800-9D3A-D2FF512C7CD6}"/>
            </c:ext>
          </c:extLst>
        </c:ser>
        <c:ser>
          <c:idx val="6"/>
          <c:order val="6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Factor'!$P$12:$P$112</c:f>
              <c:numCache>
                <c:formatCode>General</c:formatCode>
                <c:ptCount val="101"/>
                <c:pt idx="0">
                  <c:v>0.99999999999146294</c:v>
                </c:pt>
                <c:pt idx="1">
                  <c:v>0.99998813230606576</c:v>
                </c:pt>
                <c:pt idx="2">
                  <c:v>0.99995170301374992</c:v>
                </c:pt>
                <c:pt idx="3">
                  <c:v>0.99988942115256374</c:v>
                </c:pt>
                <c:pt idx="4">
                  <c:v>0.99979992327970735</c:v>
                </c:pt>
                <c:pt idx="5">
                  <c:v>0.99968176869051995</c:v>
                </c:pt>
                <c:pt idx="6">
                  <c:v>0.99953343425332486</c:v>
                </c:pt>
                <c:pt idx="7">
                  <c:v>0.99935330883384565</c:v>
                </c:pt>
                <c:pt idx="8">
                  <c:v>0.9991396872709003</c:v>
                </c:pt>
                <c:pt idx="9">
                  <c:v>0.99889076386059461</c:v>
                </c:pt>
                <c:pt idx="10">
                  <c:v>0.99860462530172667</c:v>
                </c:pt>
                <c:pt idx="11">
                  <c:v>0.99827924304963322</c:v>
                </c:pt>
                <c:pt idx="12">
                  <c:v>0.99791246501973774</c:v>
                </c:pt>
                <c:pt idx="13">
                  <c:v>0.99750200657516164</c:v>
                </c:pt>
                <c:pt idx="14">
                  <c:v>0.99704544072507473</c:v>
                </c:pt>
                <c:pt idx="15">
                  <c:v>0.99654018745160278</c:v>
                </c:pt>
                <c:pt idx="16">
                  <c:v>0.99598350207300534</c:v>
                </c:pt>
                <c:pt idx="17">
                  <c:v>0.99537246253941136</c:v>
                </c:pt>
                <c:pt idx="18">
                  <c:v>0.99470395554420821</c:v>
                </c:pt>
                <c:pt idx="19">
                  <c:v>0.99397466131911449</c:v>
                </c:pt>
                <c:pt idx="20">
                  <c:v>0.99318103696351667</c:v>
                </c:pt>
                <c:pt idx="21">
                  <c:v>0.99231929813871778</c:v>
                </c:pt>
                <c:pt idx="22">
                  <c:v>0.99138539893447208</c:v>
                </c:pt>
                <c:pt idx="23">
                  <c:v>0.99037500968834213</c:v>
                </c:pt>
                <c:pt idx="24">
                  <c:v>0.98928349250708525</c:v>
                </c:pt>
                <c:pt idx="25">
                  <c:v>0.98810587420278717</c:v>
                </c:pt>
                <c:pt idx="26">
                  <c:v>0.98683681631369702</c:v>
                </c:pt>
                <c:pt idx="27">
                  <c:v>0.98547058182942948</c:v>
                </c:pt>
                <c:pt idx="28">
                  <c:v>0.98400099818105702</c:v>
                </c:pt>
                <c:pt idx="29">
                  <c:v>0.98242141598638189</c:v>
                </c:pt>
                <c:pt idx="30">
                  <c:v>0.9807246629575046</c:v>
                </c:pt>
                <c:pt idx="31">
                  <c:v>0.97890299227830635</c:v>
                </c:pt>
                <c:pt idx="32">
                  <c:v>0.97694802464046193</c:v>
                </c:pt>
                <c:pt idx="33">
                  <c:v>0.97485068298320465</c:v>
                </c:pt>
                <c:pt idx="34">
                  <c:v>0.97260111880868316</c:v>
                </c:pt>
                <c:pt idx="35">
                  <c:v>0.97018862873397327</c:v>
                </c:pt>
                <c:pt idx="36">
                  <c:v>0.96760155968312844</c:v>
                </c:pt>
                <c:pt idx="37">
                  <c:v>0.96482720080593798</c:v>
                </c:pt>
                <c:pt idx="38">
                  <c:v>0.96185165981836174</c:v>
                </c:pt>
                <c:pt idx="39">
                  <c:v>0.95865972097199059</c:v>
                </c:pt>
                <c:pt idx="40">
                  <c:v>0.95523468124883837</c:v>
                </c:pt>
                <c:pt idx="41">
                  <c:v>0.95155816060634935</c:v>
                </c:pt>
                <c:pt idx="42">
                  <c:v>0.94760988111586075</c:v>
                </c:pt>
                <c:pt idx="43">
                  <c:v>0.94336740857857371</c:v>
                </c:pt>
                <c:pt idx="44">
                  <c:v>0.93880584857271876</c:v>
                </c:pt>
                <c:pt idx="45">
                  <c:v>0.93389748675490336</c:v>
                </c:pt>
                <c:pt idx="46">
                  <c:v>0.92861136042440073</c:v>
                </c:pt>
                <c:pt idx="47">
                  <c:v>0.92291274460073813</c:v>
                </c:pt>
                <c:pt idx="48">
                  <c:v>0.91676253078371261</c:v>
                </c:pt>
                <c:pt idx="49">
                  <c:v>0.9101164696043974</c:v>
                </c:pt>
                <c:pt idx="50">
                  <c:v>0.90292423890178786</c:v>
                </c:pt>
                <c:pt idx="51">
                  <c:v>0.89512828510100761</c:v>
                </c:pt>
                <c:pt idx="52">
                  <c:v>0.88666236614584915</c:v>
                </c:pt>
                <c:pt idx="53">
                  <c:v>0.87744969549975083</c:v>
                </c:pt>
                <c:pt idx="54">
                  <c:v>0.86740054373298814</c:v>
                </c:pt>
                <c:pt idx="55">
                  <c:v>0.85640908833393448</c:v>
                </c:pt>
                <c:pt idx="56">
                  <c:v>0.84434919869407399</c:v>
                </c:pt>
                <c:pt idx="57">
                  <c:v>0.83106867497958725</c:v>
                </c:pt>
                <c:pt idx="58">
                  <c:v>0.8163811769618099</c:v>
                </c:pt>
                <c:pt idx="59">
                  <c:v>0.80005458453223233</c:v>
                </c:pt>
                <c:pt idx="60">
                  <c:v>0.78179362527558216</c:v>
                </c:pt>
                <c:pt idx="61">
                  <c:v>0.7612128470063273</c:v>
                </c:pt>
                <c:pt idx="62">
                  <c:v>0.73779236624255484</c:v>
                </c:pt>
                <c:pt idx="63">
                  <c:v>0.71080059222246639</c:v>
                </c:pt>
                <c:pt idx="64">
                  <c:v>0.67914743910324415</c:v>
                </c:pt>
                <c:pt idx="65">
                  <c:v>0.64107152276094015</c:v>
                </c:pt>
                <c:pt idx="66">
                  <c:v>0.59335113516310378</c:v>
                </c:pt>
                <c:pt idx="67">
                  <c:v>0.52867178515034752</c:v>
                </c:pt>
                <c:pt idx="68">
                  <c:v>0.41916599539031796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ABC-4800-9D3A-D2FF512C7CD6}"/>
            </c:ext>
          </c:extLst>
        </c:ser>
        <c:ser>
          <c:idx val="7"/>
          <c:order val="7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Factor'!$Q$12:$Q$112</c:f>
              <c:numCache>
                <c:formatCode>General</c:formatCode>
                <c:ptCount val="101"/>
                <c:pt idx="0">
                  <c:v>0.99999999994471145</c:v>
                </c:pt>
                <c:pt idx="1">
                  <c:v>0.99998642322792752</c:v>
                </c:pt>
                <c:pt idx="2">
                  <c:v>0.9999446909077947</c:v>
                </c:pt>
                <c:pt idx="3">
                  <c:v>0.99987323388263494</c:v>
                </c:pt>
                <c:pt idx="4">
                  <c:v>0.99977038993915024</c:v>
                </c:pt>
                <c:pt idx="5">
                  <c:v>0.99963439732820181</c:v>
                </c:pt>
                <c:pt idx="6">
                  <c:v>0.9994633877501462</c:v>
                </c:pt>
                <c:pt idx="7">
                  <c:v>0.99925537875355019</c:v>
                </c:pt>
                <c:pt idx="8">
                  <c:v>0.99900826548934329</c:v>
                </c:pt>
                <c:pt idx="9">
                  <c:v>0.99871981175557722</c:v>
                </c:pt>
                <c:pt idx="10">
                  <c:v>0.99838764026100169</c:v>
                </c:pt>
                <c:pt idx="11">
                  <c:v>0.99800922202658948</c:v>
                </c:pt>
                <c:pt idx="12">
                  <c:v>0.99758186483446154</c:v>
                </c:pt>
                <c:pt idx="13">
                  <c:v>0.99710270062277306</c:v>
                </c:pt>
                <c:pt idx="14">
                  <c:v>0.9965686717119755</c:v>
                </c:pt>
                <c:pt idx="15">
                  <c:v>0.99597651573361412</c:v>
                </c:pt>
                <c:pt idx="16">
                  <c:v>0.99532274911581164</c:v>
                </c:pt>
                <c:pt idx="17">
                  <c:v>0.99460364896043307</c:v>
                </c:pt>
                <c:pt idx="18">
                  <c:v>0.9938152331244684</c:v>
                </c:pt>
                <c:pt idx="19">
                  <c:v>0.99295323829246251</c:v>
                </c:pt>
                <c:pt idx="20">
                  <c:v>0.99201309579673802</c:v>
                </c:pt>
                <c:pt idx="21">
                  <c:v>0.99098990490726691</c:v>
                </c:pt>
                <c:pt idx="22">
                  <c:v>0.98987840327215793</c:v>
                </c:pt>
                <c:pt idx="23">
                  <c:v>0.98867293414191171</c:v>
                </c:pt>
                <c:pt idx="24">
                  <c:v>0.98736740995420647</c:v>
                </c:pt>
                <c:pt idx="25">
                  <c:v>0.98595527178951969</c:v>
                </c:pt>
                <c:pt idx="26">
                  <c:v>0.98442944412904543</c:v>
                </c:pt>
                <c:pt idx="27">
                  <c:v>0.98278228425247194</c:v>
                </c:pt>
                <c:pt idx="28">
                  <c:v>0.98100552550116338</c:v>
                </c:pt>
                <c:pt idx="29">
                  <c:v>0.97909021349755299</c:v>
                </c:pt>
                <c:pt idx="30">
                  <c:v>0.97702663424922254</c:v>
                </c:pt>
                <c:pt idx="31">
                  <c:v>0.97480423286928919</c:v>
                </c:pt>
                <c:pt idx="32">
                  <c:v>0.97241152140482712</c:v>
                </c:pt>
                <c:pt idx="33">
                  <c:v>0.96983597397113619</c:v>
                </c:pt>
                <c:pt idx="34">
                  <c:v>0.96706390702729161</c:v>
                </c:pt>
                <c:pt idx="35">
                  <c:v>0.96408034217904126</c:v>
                </c:pt>
                <c:pt idx="36">
                  <c:v>0.96086884833383612</c:v>
                </c:pt>
                <c:pt idx="37">
                  <c:v>0.95741135932704979</c:v>
                </c:pt>
                <c:pt idx="38">
                  <c:v>0.95368796224406094</c:v>
                </c:pt>
                <c:pt idx="39">
                  <c:v>0.94967665052039174</c:v>
                </c:pt>
                <c:pt idx="40">
                  <c:v>0.94535303442968854</c:v>
                </c:pt>
                <c:pt idx="41">
                  <c:v>0.94068999965432787</c:v>
                </c:pt>
                <c:pt idx="42">
                  <c:v>0.93565730211709774</c:v>
                </c:pt>
                <c:pt idx="43">
                  <c:v>0.93022108391038616</c:v>
                </c:pt>
                <c:pt idx="44">
                  <c:v>0.9243432906677882</c:v>
                </c:pt>
                <c:pt idx="45">
                  <c:v>0.91798096460947876</c:v>
                </c:pt>
                <c:pt idx="46">
                  <c:v>0.91108537905477471</c:v>
                </c:pt>
                <c:pt idx="47">
                  <c:v>0.90360096837119541</c:v>
                </c:pt>
                <c:pt idx="48">
                  <c:v>0.89546399048159098</c:v>
                </c:pt>
                <c:pt idx="49">
                  <c:v>0.88660083460001748</c:v>
                </c:pt>
                <c:pt idx="50">
                  <c:v>0.87692585065155426</c:v>
                </c:pt>
                <c:pt idx="51">
                  <c:v>0.86633852195957484</c:v>
                </c:pt>
                <c:pt idx="52">
                  <c:v>0.85471971750177123</c:v>
                </c:pt>
                <c:pt idx="53">
                  <c:v>0.84192662362290471</c:v>
                </c:pt>
                <c:pt idx="54">
                  <c:v>0.82778572962485686</c:v>
                </c:pt>
                <c:pt idx="55">
                  <c:v>0.81208285468209473</c:v>
                </c:pt>
                <c:pt idx="56">
                  <c:v>0.79454850958230006</c:v>
                </c:pt>
                <c:pt idx="57">
                  <c:v>0.77483557624105237</c:v>
                </c:pt>
                <c:pt idx="58">
                  <c:v>0.75248365429426489</c:v>
                </c:pt>
                <c:pt idx="59">
                  <c:v>0.72685871290216097</c:v>
                </c:pt>
                <c:pt idx="60">
                  <c:v>0.69704305439520231</c:v>
                </c:pt>
                <c:pt idx="61">
                  <c:v>0.66161371408930236</c:v>
                </c:pt>
                <c:pt idx="62">
                  <c:v>0.61812877407118305</c:v>
                </c:pt>
                <c:pt idx="63">
                  <c:v>0.56164557076879773</c:v>
                </c:pt>
                <c:pt idx="64">
                  <c:v>0.47827736317999447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ABC-4800-9D3A-D2FF512C7CD6}"/>
            </c:ext>
          </c:extLst>
        </c:ser>
        <c:ser>
          <c:idx val="8"/>
          <c:order val="8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Factor'!$R$12:$R$112</c:f>
              <c:numCache>
                <c:formatCode>General</c:formatCode>
                <c:ptCount val="101"/>
                <c:pt idx="0">
                  <c:v>0.99999999996228306</c:v>
                </c:pt>
                <c:pt idx="1">
                  <c:v>0.99998471069625461</c:v>
                </c:pt>
                <c:pt idx="2">
                  <c:v>0.99993765016769987</c:v>
                </c:pt>
                <c:pt idx="3">
                  <c:v>0.99985694641019041</c:v>
                </c:pt>
                <c:pt idx="4">
                  <c:v>0.99974061022378391</c:v>
                </c:pt>
                <c:pt idx="5">
                  <c:v>0.99958652660546743</c:v>
                </c:pt>
                <c:pt idx="6">
                  <c:v>0.99939244539375793</c:v>
                </c:pt>
                <c:pt idx="7">
                  <c:v>0.99915597108714049</c:v>
                </c:pt>
                <c:pt idx="8">
                  <c:v>0.99887455175089457</c:v>
                </c:pt>
                <c:pt idx="9">
                  <c:v>0.9985454669158873</c:v>
                </c:pt>
                <c:pt idx="10">
                  <c:v>0.99816581436026108</c:v>
                </c:pt>
                <c:pt idx="11">
                  <c:v>0.99773249565285749</c:v>
                </c:pt>
                <c:pt idx="12">
                  <c:v>0.99724220031968214</c:v>
                </c:pt>
                <c:pt idx="13">
                  <c:v>0.99669138847818051</c:v>
                </c:pt>
                <c:pt idx="14">
                  <c:v>0.99607627176240088</c:v>
                </c:pt>
                <c:pt idx="15">
                  <c:v>0.99539279233858813</c:v>
                </c:pt>
                <c:pt idx="16">
                  <c:v>0.9946365997827421</c:v>
                </c:pt>
                <c:pt idx="17">
                  <c:v>0.99380302555942723</c:v>
                </c:pt>
                <c:pt idx="18">
                  <c:v>0.99288705480339767</c:v>
                </c:pt>
                <c:pt idx="19">
                  <c:v>0.99188329506164641</c:v>
                </c:pt>
                <c:pt idx="20">
                  <c:v>0.99078594160164968</c:v>
                </c:pt>
                <c:pt idx="21">
                  <c:v>0.98958873883088194</c:v>
                </c:pt>
                <c:pt idx="22">
                  <c:v>0.98828493730070233</c:v>
                </c:pt>
                <c:pt idx="23">
                  <c:v>0.98686724568225981</c:v>
                </c:pt>
                <c:pt idx="24">
                  <c:v>0.98532777700081031</c:v>
                </c:pt>
                <c:pt idx="25">
                  <c:v>0.98365798829271378</c:v>
                </c:pt>
                <c:pt idx="26">
                  <c:v>0.98184861270386725</c:v>
                </c:pt>
                <c:pt idx="27">
                  <c:v>0.9798895828714842</c:v>
                </c:pt>
                <c:pt idx="28">
                  <c:v>0.97776994421727204</c:v>
                </c:pt>
                <c:pt idx="29">
                  <c:v>0.97547775651882385</c:v>
                </c:pt>
                <c:pt idx="30">
                  <c:v>0.97299998180557468</c:v>
                </c:pt>
                <c:pt idx="31">
                  <c:v>0.97032235623015695</c:v>
                </c:pt>
                <c:pt idx="32">
                  <c:v>0.96742924307454747</c:v>
                </c:pt>
                <c:pt idx="33">
                  <c:v>0.96430346343598883</c:v>
                </c:pt>
                <c:pt idx="34">
                  <c:v>0.9609261003633417</c:v>
                </c:pt>
                <c:pt idx="35">
                  <c:v>0.95727627123183567</c:v>
                </c:pt>
                <c:pt idx="36">
                  <c:v>0.95333086188597271</c:v>
                </c:pt>
                <c:pt idx="37">
                  <c:v>0.9490642144555308</c:v>
                </c:pt>
                <c:pt idx="38">
                  <c:v>0.94444775863099961</c:v>
                </c:pt>
                <c:pt idx="39">
                  <c:v>0.93944957339395319</c:v>
                </c:pt>
                <c:pt idx="40">
                  <c:v>0.93403386248002074</c:v>
                </c:pt>
                <c:pt idx="41">
                  <c:v>0.92816032184028219</c:v>
                </c:pt>
                <c:pt idx="42">
                  <c:v>0.921783370520453</c:v>
                </c:pt>
                <c:pt idx="43">
                  <c:v>0.91485120689181088</c:v>
                </c:pt>
                <c:pt idx="44">
                  <c:v>0.90730463881792189</c:v>
                </c:pt>
                <c:pt idx="45">
                  <c:v>0.89907561722869811</c:v>
                </c:pt>
                <c:pt idx="46">
                  <c:v>0.8900853746864591</c:v>
                </c:pt>
                <c:pt idx="47">
                  <c:v>0.88024202897521719</c:v>
                </c:pt>
                <c:pt idx="48">
                  <c:v>0.869437448356427</c:v>
                </c:pt>
                <c:pt idx="49">
                  <c:v>0.85754307585426981</c:v>
                </c:pt>
                <c:pt idx="50">
                  <c:v>0.84440424972448591</c:v>
                </c:pt>
                <c:pt idx="51">
                  <c:v>0.82983228975782242</c:v>
                </c:pt>
                <c:pt idx="52">
                  <c:v>0.81359315448120928</c:v>
                </c:pt>
                <c:pt idx="53">
                  <c:v>0.79539062946441097</c:v>
                </c:pt>
                <c:pt idx="54">
                  <c:v>0.77484038448252013</c:v>
                </c:pt>
                <c:pt idx="55">
                  <c:v>0.75142790961959771</c:v>
                </c:pt>
                <c:pt idx="56">
                  <c:v>0.72443593778765547</c:v>
                </c:pt>
                <c:pt idx="57">
                  <c:v>0.69280870098995795</c:v>
                </c:pt>
                <c:pt idx="58">
                  <c:v>0.65486871369737876</c:v>
                </c:pt>
                <c:pt idx="59">
                  <c:v>0.60762453558511831</c:v>
                </c:pt>
                <c:pt idx="60">
                  <c:v>0.54458481777151668</c:v>
                </c:pt>
                <c:pt idx="61">
                  <c:v>0.44398175901487924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ABC-4800-9D3A-D2FF512C7CD6}"/>
            </c:ext>
          </c:extLst>
        </c:ser>
        <c:ser>
          <c:idx val="9"/>
          <c:order val="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Factor'!$S$12:$S$112</c:f>
              <c:numCache>
                <c:formatCode>General</c:formatCode>
                <c:ptCount val="101"/>
                <c:pt idx="0">
                  <c:v>1.0000011847387122</c:v>
                </c:pt>
                <c:pt idx="1">
                  <c:v>0.99998299403885771</c:v>
                </c:pt>
                <c:pt idx="2">
                  <c:v>0.99993057953712716</c:v>
                </c:pt>
                <c:pt idx="3">
                  <c:v>0.99984055624042878</c:v>
                </c:pt>
                <c:pt idx="4">
                  <c:v>0.99971057832224264</c:v>
                </c:pt>
                <c:pt idx="5">
                  <c:v>0.99953814401723384</c:v>
                </c:pt>
                <c:pt idx="6">
                  <c:v>0.99932058288836723</c:v>
                </c:pt>
                <c:pt idx="7">
                  <c:v>0.99905504285170121</c:v>
                </c:pt>
                <c:pt idx="8">
                  <c:v>0.99873847389263737</c:v>
                </c:pt>
                <c:pt idx="9">
                  <c:v>0.99836761259093887</c:v>
                </c:pt>
                <c:pt idx="10">
                  <c:v>0.99793896587895448</c:v>
                </c:pt>
                <c:pt idx="11">
                  <c:v>0.9974487899772716</c:v>
                </c:pt>
                <c:pt idx="12">
                  <c:v>0.99689306955825296</c:v>
                </c:pt>
                <c:pt idx="13">
                  <c:v>0.99626749368489997</c:v>
                </c:pt>
                <c:pt idx="14">
                  <c:v>0.99556743065235098</c:v>
                </c:pt>
                <c:pt idx="15">
                  <c:v>0.99478789792707312</c:v>
                </c:pt>
                <c:pt idx="16">
                  <c:v>0.99392353118257393</c:v>
                </c:pt>
                <c:pt idx="17">
                  <c:v>0.9929685480229431</c:v>
                </c:pt>
                <c:pt idx="18">
                  <c:v>0.99191670863191717</c:v>
                </c:pt>
                <c:pt idx="19">
                  <c:v>0.9907612716662777</c:v>
                </c:pt>
                <c:pt idx="20">
                  <c:v>0.98949494495306511</c:v>
                </c:pt>
                <c:pt idx="21">
                  <c:v>0.98810983011173614</c:v>
                </c:pt>
                <c:pt idx="22">
                  <c:v>0.98659736023081435</c:v>
                </c:pt>
                <c:pt idx="23">
                  <c:v>0.98494823044631818</c:v>
                </c:pt>
                <c:pt idx="24">
                  <c:v>0.98315231839862793</c:v>
                </c:pt>
                <c:pt idx="25">
                  <c:v>0.98119859511845364</c:v>
                </c:pt>
                <c:pt idx="26">
                  <c:v>0.97907502343142994</c:v>
                </c:pt>
                <c:pt idx="27">
                  <c:v>0.97676844204642144</c:v>
                </c:pt>
                <c:pt idx="28">
                  <c:v>0.97426443300449705</c:v>
                </c:pt>
                <c:pt idx="29">
                  <c:v>0.97154716979899913</c:v>
                </c:pt>
                <c:pt idx="30">
                  <c:v>0.96859924234274763</c:v>
                </c:pt>
                <c:pt idx="31">
                  <c:v>0.96540145360366791</c:v>
                </c:pt>
                <c:pt idx="32">
                  <c:v>0.96193258425209693</c:v>
                </c:pt>
                <c:pt idx="33">
                  <c:v>0.958169116814097</c:v>
                </c:pt>
                <c:pt idx="34">
                  <c:v>0.95408491187554845</c:v>
                </c:pt>
                <c:pt idx="35">
                  <c:v>0.94965082559225555</c:v>
                </c:pt>
                <c:pt idx="36">
                  <c:v>0.94483425455377135</c:v>
                </c:pt>
                <c:pt idx="37">
                  <c:v>0.93959859122394185</c:v>
                </c:pt>
                <c:pt idx="38">
                  <c:v>0.93390256652879311</c:v>
                </c:pt>
                <c:pt idx="39">
                  <c:v>0.92769945086587791</c:v>
                </c:pt>
                <c:pt idx="40">
                  <c:v>0.92093607265203148</c:v>
                </c:pt>
                <c:pt idx="41">
                  <c:v>0.91355160201825569</c:v>
                </c:pt>
                <c:pt idx="42">
                  <c:v>0.90547602536116512</c:v>
                </c:pt>
                <c:pt idx="43">
                  <c:v>0.89662820867667126</c:v>
                </c:pt>
                <c:pt idx="44">
                  <c:v>0.88691340337405011</c:v>
                </c:pt>
                <c:pt idx="45">
                  <c:v>0.87621998290428071</c:v>
                </c:pt>
                <c:pt idx="46">
                  <c:v>0.86441509408319539</c:v>
                </c:pt>
                <c:pt idx="47">
                  <c:v>0.85133873999541843</c:v>
                </c:pt>
                <c:pt idx="48">
                  <c:v>0.83679553069397783</c:v>
                </c:pt>
                <c:pt idx="49">
                  <c:v>0.82054285167942653</c:v>
                </c:pt>
                <c:pt idx="50">
                  <c:v>0.80227331141827563</c:v>
                </c:pt>
                <c:pt idx="51">
                  <c:v>0.78158762176718022</c:v>
                </c:pt>
                <c:pt idx="52">
                  <c:v>0.75795054999769029</c:v>
                </c:pt>
                <c:pt idx="53">
                  <c:v>0.73061473313348246</c:v>
                </c:pt>
                <c:pt idx="54">
                  <c:v>0.69847768706794855</c:v>
                </c:pt>
                <c:pt idx="55">
                  <c:v>0.65978190226820221</c:v>
                </c:pt>
                <c:pt idx="56">
                  <c:v>0.61137563704079068</c:v>
                </c:pt>
                <c:pt idx="57">
                  <c:v>0.54634231516197651</c:v>
                </c:pt>
                <c:pt idx="58">
                  <c:v>0.44067968090236265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ABC-4800-9D3A-D2FF512C7CD6}"/>
            </c:ext>
          </c:extLst>
        </c:ser>
        <c:ser>
          <c:idx val="10"/>
          <c:order val="1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Factor'!$T$12:$T$112</c:f>
              <c:numCache>
                <c:formatCode>General</c:formatCode>
                <c:ptCount val="101"/>
                <c:pt idx="0">
                  <c:v>1.000000000049625</c:v>
                </c:pt>
                <c:pt idx="1">
                  <c:v>0.99997955227947077</c:v>
                </c:pt>
                <c:pt idx="2">
                  <c:v>0.99991635443598836</c:v>
                </c:pt>
                <c:pt idx="3">
                  <c:v>0.99980747369537815</c:v>
                </c:pt>
                <c:pt idx="4">
                  <c:v>0.9996497626290034</c:v>
                </c:pt>
                <c:pt idx="5">
                  <c:v>0.99943984065566549</c:v>
                </c:pt>
                <c:pt idx="6">
                  <c:v>0.99917407364744404</c:v>
                </c:pt>
                <c:pt idx="7">
                  <c:v>0.99884855141039863</c:v>
                </c:pt>
                <c:pt idx="8">
                  <c:v>0.99845906277724317</c:v>
                </c:pt>
                <c:pt idx="9">
                  <c:v>0.99800106801206068</c:v>
                </c:pt>
                <c:pt idx="10">
                  <c:v>0.99746966818200611</c:v>
                </c:pt>
                <c:pt idx="11">
                  <c:v>0.99685957109895107</c:v>
                </c:pt>
                <c:pt idx="12">
                  <c:v>0.99616505337304584</c:v>
                </c:pt>
                <c:pt idx="13">
                  <c:v>0.99537991804740922</c:v>
                </c:pt>
                <c:pt idx="14">
                  <c:v>0.99449744719783684</c:v>
                </c:pt>
                <c:pt idx="15">
                  <c:v>0.99351034877901312</c:v>
                </c:pt>
                <c:pt idx="16">
                  <c:v>0.99241069687752437</c:v>
                </c:pt>
                <c:pt idx="17">
                  <c:v>0.99118986438531675</c:v>
                </c:pt>
                <c:pt idx="18">
                  <c:v>0.98983844693191825</c:v>
                </c:pt>
                <c:pt idx="19">
                  <c:v>0.98834617670034552</c:v>
                </c:pt>
                <c:pt idx="20">
                  <c:v>0.98670182449275834</c:v>
                </c:pt>
                <c:pt idx="21">
                  <c:v>0.98489308809484455</c:v>
                </c:pt>
                <c:pt idx="22">
                  <c:v>0.98290646459815334</c:v>
                </c:pt>
                <c:pt idx="23">
                  <c:v>0.9807271038569525</c:v>
                </c:pt>
                <c:pt idx="24">
                  <c:v>0.97833863965522183</c:v>
                </c:pt>
                <c:pt idx="25">
                  <c:v>0.97572299440546106</c:v>
                </c:pt>
                <c:pt idx="26">
                  <c:v>0.97286015224876743</c:v>
                </c:pt>
                <c:pt idx="27">
                  <c:v>0.96972789421274064</c:v>
                </c:pt>
                <c:pt idx="28">
                  <c:v>0.96630148752674427</c:v>
                </c:pt>
                <c:pt idx="29">
                  <c:v>0.9625533191760286</c:v>
                </c:pt>
                <c:pt idx="30">
                  <c:v>0.9584524611361801</c:v>
                </c:pt>
                <c:pt idx="31">
                  <c:v>0.95396415123800971</c:v>
                </c:pt>
                <c:pt idx="32">
                  <c:v>0.949049168943774</c:v>
                </c:pt>
                <c:pt idx="33">
                  <c:v>0.94366307899242674</c:v>
                </c:pt>
                <c:pt idx="34">
                  <c:v>0.93775530719289646</c:v>
                </c:pt>
                <c:pt idx="35">
                  <c:v>0.93126800055490322</c:v>
                </c:pt>
                <c:pt idx="36">
                  <c:v>0.92413460683086068</c:v>
                </c:pt>
                <c:pt idx="37">
                  <c:v>0.91627808387325715</c:v>
                </c:pt>
                <c:pt idx="38">
                  <c:v>0.90760861294430351</c:v>
                </c:pt>
                <c:pt idx="39">
                  <c:v>0.89802063560670553</c:v>
                </c:pt>
                <c:pt idx="40">
                  <c:v>0.88738894985131289</c:v>
                </c:pt>
                <c:pt idx="41">
                  <c:v>0.87556346809220353</c:v>
                </c:pt>
                <c:pt idx="42">
                  <c:v>0.86236202213707258</c:v>
                </c:pt>
                <c:pt idx="43">
                  <c:v>0.8475602313569931</c:v>
                </c:pt>
                <c:pt idx="44">
                  <c:v>0.83087679771037903</c:v>
                </c:pt>
                <c:pt idx="45">
                  <c:v>0.81195137805157602</c:v>
                </c:pt>
                <c:pt idx="46">
                  <c:v>0.79030979065409779</c:v>
                </c:pt>
                <c:pt idx="47">
                  <c:v>0.76530623666732001</c:v>
                </c:pt>
                <c:pt idx="48">
                  <c:v>0.73602043248361471</c:v>
                </c:pt>
                <c:pt idx="49">
                  <c:v>0.70105679388174269</c:v>
                </c:pt>
                <c:pt idx="50">
                  <c:v>0.65809871606561232</c:v>
                </c:pt>
                <c:pt idx="51">
                  <c:v>0.60270737126659313</c:v>
                </c:pt>
                <c:pt idx="52">
                  <c:v>0.52376344338458503</c:v>
                </c:pt>
                <c:pt idx="53">
                  <c:v>0.35612166716346072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ABC-4800-9D3A-D2FF512C7CD6}"/>
            </c:ext>
          </c:extLst>
        </c:ser>
        <c:ser>
          <c:idx val="11"/>
          <c:order val="1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Factor'!$U$12:$U$112</c:f>
              <c:numCache>
                <c:formatCode>General</c:formatCode>
                <c:ptCount val="101"/>
                <c:pt idx="0">
                  <c:v>1.00000000000283</c:v>
                </c:pt>
                <c:pt idx="1">
                  <c:v>0.99997609588089875</c:v>
                </c:pt>
                <c:pt idx="2">
                  <c:v>0.99990201095848519</c:v>
                </c:pt>
                <c:pt idx="3">
                  <c:v>0.99977397402845503</c:v>
                </c:pt>
                <c:pt idx="4">
                  <c:v>0.99958790945527387</c:v>
                </c:pt>
                <c:pt idx="5">
                  <c:v>0.99933940807563626</c:v>
                </c:pt>
                <c:pt idx="6">
                  <c:v>0.99902369478022046</c:v>
                </c:pt>
                <c:pt idx="7">
                  <c:v>0.99863559232430243</c:v>
                </c:pt>
                <c:pt idx="8">
                  <c:v>0.99816948084538748</c:v>
                </c:pt>
                <c:pt idx="9">
                  <c:v>0.99761925248173478</c:v>
                </c:pt>
                <c:pt idx="10">
                  <c:v>0.99697826038434456</c:v>
                </c:pt>
                <c:pt idx="11">
                  <c:v>0.99623926129448959</c:v>
                </c:pt>
                <c:pt idx="12">
                  <c:v>0.99539435071423255</c:v>
                </c:pt>
                <c:pt idx="13">
                  <c:v>0.99443488952307868</c:v>
                </c:pt>
                <c:pt idx="14">
                  <c:v>0.99335142068305649</c:v>
                </c:pt>
                <c:pt idx="15">
                  <c:v>0.99213357441810557</c:v>
                </c:pt>
                <c:pt idx="16">
                  <c:v>0.99076995994014971</c:v>
                </c:pt>
                <c:pt idx="17">
                  <c:v>0.9892480414090733</c:v>
                </c:pt>
                <c:pt idx="18">
                  <c:v>0.98755399533747723</c:v>
                </c:pt>
                <c:pt idx="19">
                  <c:v>0.98567254605883869</c:v>
                </c:pt>
                <c:pt idx="20">
                  <c:v>0.98358677513604853</c:v>
                </c:pt>
                <c:pt idx="21">
                  <c:v>0.98127789965217349</c:v>
                </c:pt>
                <c:pt idx="22">
                  <c:v>0.97872501313750515</c:v>
                </c:pt>
                <c:pt idx="23">
                  <c:v>0.97590478136580761</c:v>
                </c:pt>
                <c:pt idx="24">
                  <c:v>0.9727910832877471</c:v>
                </c:pt>
                <c:pt idx="25">
                  <c:v>0.96935458480776271</c:v>
                </c:pt>
                <c:pt idx="26">
                  <c:v>0.96556222973672767</c:v>
                </c:pt>
                <c:pt idx="27">
                  <c:v>0.96137662776086386</c:v>
                </c:pt>
                <c:pt idx="28">
                  <c:v>0.95675531321554774</c:v>
                </c:pt>
                <c:pt idx="29">
                  <c:v>0.95164984019347865</c:v>
                </c:pt>
                <c:pt idx="30">
                  <c:v>0.9460046680848877</c:v>
                </c:pt>
                <c:pt idx="31">
                  <c:v>0.93975577557753764</c:v>
                </c:pt>
                <c:pt idx="32">
                  <c:v>0.93282891816545799</c:v>
                </c:pt>
                <c:pt idx="33">
                  <c:v>0.92513741073073408</c:v>
                </c:pt>
                <c:pt idx="34">
                  <c:v>0.91657926693189351</c:v>
                </c:pt>
                <c:pt idx="35">
                  <c:v>0.90703345120954904</c:v>
                </c:pt>
                <c:pt idx="36">
                  <c:v>0.89635488043381684</c:v>
                </c:pt>
                <c:pt idx="37">
                  <c:v>0.88436762069048191</c:v>
                </c:pt>
                <c:pt idx="38">
                  <c:v>0.87085540506174475</c:v>
                </c:pt>
                <c:pt idx="39">
                  <c:v>0.85554804311968136</c:v>
                </c:pt>
                <c:pt idx="40">
                  <c:v>0.83810128267952433</c:v>
                </c:pt>
                <c:pt idx="41">
                  <c:v>0.81806574148432953</c:v>
                </c:pt>
                <c:pt idx="42">
                  <c:v>0.79483653087058759</c:v>
                </c:pt>
                <c:pt idx="43">
                  <c:v>0.76756626620508328</c:v>
                </c:pt>
                <c:pt idx="44">
                  <c:v>0.73500198886514001</c:v>
                </c:pt>
                <c:pt idx="45">
                  <c:v>0.69514314924824394</c:v>
                </c:pt>
                <c:pt idx="46">
                  <c:v>0.64439659643324587</c:v>
                </c:pt>
                <c:pt idx="47">
                  <c:v>0.57484443810365249</c:v>
                </c:pt>
                <c:pt idx="48">
                  <c:v>0.45840046190875705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ABC-4800-9D3A-D2FF512C7CD6}"/>
            </c:ext>
          </c:extLst>
        </c:ser>
        <c:ser>
          <c:idx val="12"/>
          <c:order val="1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Factor'!$V$12:$V$112</c:f>
              <c:numCache>
                <c:formatCode>General</c:formatCode>
                <c:ptCount val="101"/>
                <c:pt idx="0">
                  <c:v>0.9999999999857031</c:v>
                </c:pt>
                <c:pt idx="1">
                  <c:v>0.99997262542311049</c:v>
                </c:pt>
                <c:pt idx="2">
                  <c:v>0.99988754878179753</c:v>
                </c:pt>
                <c:pt idx="3">
                  <c:v>0.99974005120682552</c:v>
                </c:pt>
                <c:pt idx="4">
                  <c:v>0.99952499583140852</c:v>
                </c:pt>
                <c:pt idx="5">
                  <c:v>0.99923678366282986</c:v>
                </c:pt>
                <c:pt idx="6">
                  <c:v>0.99886930386243344</c:v>
                </c:pt>
                <c:pt idx="7">
                  <c:v>0.99841587758990757</c:v>
                </c:pt>
                <c:pt idx="8">
                  <c:v>0.99786919441856625</c:v>
                </c:pt>
                <c:pt idx="9">
                  <c:v>0.99722124014668856</c:v>
                </c:pt>
                <c:pt idx="10">
                  <c:v>0.9964632146109218</c:v>
                </c:pt>
                <c:pt idx="11">
                  <c:v>0.99558543783980302</c:v>
                </c:pt>
                <c:pt idx="12">
                  <c:v>0.99457724255812863</c:v>
                </c:pt>
                <c:pt idx="13">
                  <c:v>0.99342685064919412</c:v>
                </c:pt>
                <c:pt idx="14">
                  <c:v>0.99212123068224489</c:v>
                </c:pt>
                <c:pt idx="15">
                  <c:v>0.990645932989898</c:v>
                </c:pt>
                <c:pt idx="16">
                  <c:v>0.98898489799937495</c:v>
                </c:pt>
                <c:pt idx="17">
                  <c:v>0.98712023253539283</c:v>
                </c:pt>
                <c:pt idx="18">
                  <c:v>0.98503194755828438</c:v>
                </c:pt>
                <c:pt idx="19">
                  <c:v>0.98269764919271507</c:v>
                </c:pt>
                <c:pt idx="20">
                  <c:v>0.98009217282280647</c:v>
                </c:pt>
                <c:pt idx="21">
                  <c:v>0.97718714731582756</c:v>
                </c:pt>
                <c:pt idx="22">
                  <c:v>0.973950472860316</c:v>
                </c:pt>
                <c:pt idx="23">
                  <c:v>0.97034569114083391</c:v>
                </c:pt>
                <c:pt idx="24">
                  <c:v>0.96633122015221984</c:v>
                </c:pt>
                <c:pt idx="25">
                  <c:v>0.96185941719563195</c:v>
                </c:pt>
                <c:pt idx="26">
                  <c:v>0.95687542147647187</c:v>
                </c:pt>
                <c:pt idx="27">
                  <c:v>0.95131571069361331</c:v>
                </c:pt>
                <c:pt idx="28">
                  <c:v>0.94510628167817845</c:v>
                </c:pt>
                <c:pt idx="29">
                  <c:v>0.93816032972701613</c:v>
                </c:pt>
                <c:pt idx="30">
                  <c:v>0.93037524865526233</c:v>
                </c:pt>
                <c:pt idx="31">
                  <c:v>0.92162869356738475</c:v>
                </c:pt>
                <c:pt idx="32">
                  <c:v>0.91177332341770878</c:v>
                </c:pt>
                <c:pt idx="33">
                  <c:v>0.9006296395163369</c:v>
                </c:pt>
                <c:pt idx="34">
                  <c:v>0.88797600181222047</c:v>
                </c:pt>
                <c:pt idx="35">
                  <c:v>0.87353432607704973</c:v>
                </c:pt>
                <c:pt idx="36">
                  <c:v>0.85694891599684442</c:v>
                </c:pt>
                <c:pt idx="37">
                  <c:v>0.83775387490960662</c:v>
                </c:pt>
                <c:pt idx="38">
                  <c:v>0.81532042952719597</c:v>
                </c:pt>
                <c:pt idx="39">
                  <c:v>0.78876636042652981</c:v>
                </c:pt>
                <c:pt idx="40">
                  <c:v>0.7567871901189015</c:v>
                </c:pt>
                <c:pt idx="41">
                  <c:v>0.71730485990166437</c:v>
                </c:pt>
                <c:pt idx="42">
                  <c:v>0.66660898083819098</c:v>
                </c:pt>
                <c:pt idx="43">
                  <c:v>0.59662672365069203</c:v>
                </c:pt>
                <c:pt idx="44">
                  <c:v>0.4797163863829948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ABC-4800-9D3A-D2FF512C7CD6}"/>
            </c:ext>
          </c:extLst>
        </c:ser>
        <c:ser>
          <c:idx val="13"/>
          <c:order val="1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Factor'!$W$12:$W$112</c:f>
              <c:numCache>
                <c:formatCode>General</c:formatCode>
                <c:ptCount val="101"/>
                <c:pt idx="0">
                  <c:v>0.99999999996978384</c:v>
                </c:pt>
                <c:pt idx="1">
                  <c:v>0.99996914082286892</c:v>
                </c:pt>
                <c:pt idx="2">
                  <c:v>0.99987296647412627</c:v>
                </c:pt>
                <c:pt idx="3">
                  <c:v>0.99970569741810733</c:v>
                </c:pt>
                <c:pt idx="4">
                  <c:v>0.99946099510825892</c:v>
                </c:pt>
                <c:pt idx="5">
                  <c:v>0.99913189709582517</c:v>
                </c:pt>
                <c:pt idx="6">
                  <c:v>0.99871074305088936</c:v>
                </c:pt>
                <c:pt idx="7">
                  <c:v>0.99818909017490609</c:v>
                </c:pt>
                <c:pt idx="8">
                  <c:v>0.99755761618365579</c:v>
                </c:pt>
                <c:pt idx="9">
                  <c:v>0.99680600766938421</c:v>
                </c:pt>
                <c:pt idx="10">
                  <c:v>0.995922831193363</c:v>
                </c:pt>
                <c:pt idx="11">
                  <c:v>0.99489538389024124</c:v>
                </c:pt>
                <c:pt idx="12">
                  <c:v>0.99370951965188148</c:v>
                </c:pt>
                <c:pt idx="13">
                  <c:v>0.99234944605850728</c:v>
                </c:pt>
                <c:pt idx="14">
                  <c:v>0.99079748608252649</c:v>
                </c:pt>
                <c:pt idx="15">
                  <c:v>0.98903379712876183</c:v>
                </c:pt>
                <c:pt idx="16">
                  <c:v>0.9870360380899712</c:v>
                </c:pt>
                <c:pt idx="17">
                  <c:v>0.98477897264473779</c:v>
                </c:pt>
                <c:pt idx="18">
                  <c:v>0.98223399380567755</c:v>
                </c:pt>
                <c:pt idx="19">
                  <c:v>0.97936855045672755</c:v>
                </c:pt>
                <c:pt idx="20">
                  <c:v>0.97614545089433169</c:v>
                </c:pt>
                <c:pt idx="21">
                  <c:v>0.97252201062164756</c:v>
                </c:pt>
                <c:pt idx="22">
                  <c:v>0.96844900097201791</c:v>
                </c:pt>
                <c:pt idx="23">
                  <c:v>0.96386934026027893</c:v>
                </c:pt>
                <c:pt idx="24">
                  <c:v>0.95871644809593748</c:v>
                </c:pt>
                <c:pt idx="25">
                  <c:v>0.9529121531495417</c:v>
                </c:pt>
                <c:pt idx="26">
                  <c:v>0.94636400011143473</c:v>
                </c:pt>
                <c:pt idx="27">
                  <c:v>0.93896173475150524</c:v>
                </c:pt>
                <c:pt idx="28">
                  <c:v>0.93057264329759037</c:v>
                </c:pt>
                <c:pt idx="29">
                  <c:v>0.92103526019709925</c:v>
                </c:pt>
                <c:pt idx="30">
                  <c:v>0.9101506941868529</c:v>
                </c:pt>
                <c:pt idx="31">
                  <c:v>0.89767037661558913</c:v>
                </c:pt>
                <c:pt idx="32">
                  <c:v>0.88327825083734002</c:v>
                </c:pt>
                <c:pt idx="33">
                  <c:v>0.86656396949715109</c:v>
                </c:pt>
                <c:pt idx="34">
                  <c:v>0.84698081790212854</c:v>
                </c:pt>
                <c:pt idx="35">
                  <c:v>0.82377607503291883</c:v>
                </c:pt>
                <c:pt idx="36">
                  <c:v>0.79586766069836534</c:v>
                </c:pt>
                <c:pt idx="37">
                  <c:v>0.76160495044037446</c:v>
                </c:pt>
                <c:pt idx="38">
                  <c:v>0.71824223432042911</c:v>
                </c:pt>
                <c:pt idx="39">
                  <c:v>0.66053291822114513</c:v>
                </c:pt>
                <c:pt idx="40">
                  <c:v>0.57544873314024869</c:v>
                </c:pt>
                <c:pt idx="41">
                  <c:v>0.3878383410802228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ABC-4800-9D3A-D2FF512C7CD6}"/>
            </c:ext>
          </c:extLst>
        </c:ser>
        <c:ser>
          <c:idx val="14"/>
          <c:order val="1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Factor'!$X$12:$X$112</c:f>
              <c:numCache>
                <c:formatCode>General</c:formatCode>
                <c:ptCount val="101"/>
                <c:pt idx="0">
                  <c:v>0.99999999997057121</c:v>
                </c:pt>
                <c:pt idx="1">
                  <c:v>0.99996564199643456</c:v>
                </c:pt>
                <c:pt idx="2">
                  <c:v>0.99985826258061061</c:v>
                </c:pt>
                <c:pt idx="3">
                  <c:v>0.99967090465644082</c:v>
                </c:pt>
                <c:pt idx="4">
                  <c:v>0.9993958797364435</c:v>
                </c:pt>
                <c:pt idx="5">
                  <c:v>0.99902467501238068</c:v>
                </c:pt>
                <c:pt idx="6">
                  <c:v>0.99854784610971981</c:v>
                </c:pt>
                <c:pt idx="7">
                  <c:v>0.99795489288155481</c:v>
                </c:pt>
                <c:pt idx="8">
                  <c:v>0.99723411501912662</c:v>
                </c:pt>
                <c:pt idx="9">
                  <c:v>0.99637244352999987</c:v>
                </c:pt>
                <c:pt idx="10">
                  <c:v>0.99535524321672986</c:v>
                </c:pt>
                <c:pt idx="11">
                  <c:v>0.9941660801199268</c:v>
                </c:pt>
                <c:pt idx="12">
                  <c:v>0.99278644639060842</c:v>
                </c:pt>
                <c:pt idx="13">
                  <c:v>0.9911954331181867</c:v>
                </c:pt>
                <c:pt idx="14">
                  <c:v>0.98936933911295644</c:v>
                </c:pt>
                <c:pt idx="15">
                  <c:v>0.9872812003150907</c:v>
                </c:pt>
                <c:pt idx="16">
                  <c:v>0.98490022008006106</c:v>
                </c:pt>
                <c:pt idx="17">
                  <c:v>0.98219107464834388</c:v>
                </c:pt>
                <c:pt idx="18">
                  <c:v>0.97911306002923182</c:v>
                </c:pt>
                <c:pt idx="19">
                  <c:v>0.9756190354056441</c:v>
                </c:pt>
                <c:pt idx="20">
                  <c:v>0.97165410263621854</c:v>
                </c:pt>
                <c:pt idx="21">
                  <c:v>0.96715393941083561</c:v>
                </c:pt>
                <c:pt idx="22">
                  <c:v>0.96204267186090131</c:v>
                </c:pt>
                <c:pt idx="23">
                  <c:v>0.9562301257628778</c:v>
                </c:pt>
                <c:pt idx="24">
                  <c:v>0.94960822544703249</c:v>
                </c:pt>
                <c:pt idx="25">
                  <c:v>0.94204620192142852</c:v>
                </c:pt>
                <c:pt idx="26">
                  <c:v>0.93338410189402943</c:v>
                </c:pt>
                <c:pt idx="27">
                  <c:v>0.9234238130143636</c:v>
                </c:pt>
                <c:pt idx="28">
                  <c:v>0.91191635478693556</c:v>
                </c:pt>
                <c:pt idx="29">
                  <c:v>0.89854336632117804</c:v>
                </c:pt>
                <c:pt idx="30">
                  <c:v>0.88288921327985237</c:v>
                </c:pt>
                <c:pt idx="31">
                  <c:v>0.8643971875739177</c:v>
                </c:pt>
                <c:pt idx="32">
                  <c:v>0.84229708493162803</c:v>
                </c:pt>
                <c:pt idx="33">
                  <c:v>0.81547724658110399</c:v>
                </c:pt>
                <c:pt idx="34">
                  <c:v>0.78223758270817256</c:v>
                </c:pt>
                <c:pt idx="35">
                  <c:v>0.73974991341155638</c:v>
                </c:pt>
                <c:pt idx="36">
                  <c:v>0.68263424259840133</c:v>
                </c:pt>
                <c:pt idx="37">
                  <c:v>0.59772547063410975</c:v>
                </c:pt>
                <c:pt idx="38">
                  <c:v>0.4151020124042068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ABC-4800-9D3A-D2FF512C7CD6}"/>
            </c:ext>
          </c:extLst>
        </c:ser>
        <c:ser>
          <c:idx val="15"/>
          <c:order val="1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Factor'!$Y$12:$Y$112</c:f>
              <c:numCache>
                <c:formatCode>General</c:formatCode>
                <c:ptCount val="101"/>
                <c:pt idx="0">
                  <c:v>0.99999999996049549</c:v>
                </c:pt>
                <c:pt idx="1">
                  <c:v>0.99995683213476927</c:v>
                </c:pt>
                <c:pt idx="2">
                  <c:v>0.99982096114707164</c:v>
                </c:pt>
                <c:pt idx="3">
                  <c:v>0.99958194789059052</c:v>
                </c:pt>
                <c:pt idx="4">
                  <c:v>0.99922802534548993</c:v>
                </c:pt>
                <c:pt idx="5">
                  <c:v>0.99874589105110056</c:v>
                </c:pt>
                <c:pt idx="6">
                  <c:v>0.9981204597379979</c:v>
                </c:pt>
                <c:pt idx="7">
                  <c:v>0.9973345669308411</c:v>
                </c:pt>
                <c:pt idx="8">
                  <c:v>0.99636861174334057</c:v>
                </c:pt>
                <c:pt idx="9">
                  <c:v>0.99520012370676758</c:v>
                </c:pt>
                <c:pt idx="10">
                  <c:v>0.99380323394928261</c:v>
                </c:pt>
                <c:pt idx="11">
                  <c:v>0.9921480249221647</c:v>
                </c:pt>
                <c:pt idx="12">
                  <c:v>0.99019972449026084</c:v>
                </c:pt>
                <c:pt idx="13">
                  <c:v>0.98791769858999545</c:v>
                </c:pt>
                <c:pt idx="14">
                  <c:v>0.9852541803364101</c:v>
                </c:pt>
                <c:pt idx="15">
                  <c:v>0.98215265017503817</c:v>
                </c:pt>
                <c:pt idx="16">
                  <c:v>0.97854574789857907</c:v>
                </c:pt>
                <c:pt idx="17">
                  <c:v>0.97435254744936717</c:v>
                </c:pt>
                <c:pt idx="18">
                  <c:v>0.96947495019009899</c:v>
                </c:pt>
                <c:pt idx="19">
                  <c:v>0.96379283625284862</c:v>
                </c:pt>
                <c:pt idx="20">
                  <c:v>0.9571574298210147</c:v>
                </c:pt>
                <c:pt idx="21">
                  <c:v>0.94938203460236192</c:v>
                </c:pt>
                <c:pt idx="22">
                  <c:v>0.94022879045790919</c:v>
                </c:pt>
                <c:pt idx="23">
                  <c:v>0.92938921566458543</c:v>
                </c:pt>
                <c:pt idx="24">
                  <c:v>0.91645466998960878</c:v>
                </c:pt>
                <c:pt idx="25">
                  <c:v>0.90086970746563866</c:v>
                </c:pt>
                <c:pt idx="26">
                  <c:v>0.88185470024908552</c:v>
                </c:pt>
                <c:pt idx="27">
                  <c:v>0.85826918599543423</c:v>
                </c:pt>
                <c:pt idx="28">
                  <c:v>0.82834959512562012</c:v>
                </c:pt>
                <c:pt idx="29">
                  <c:v>0.78914381359151253</c:v>
                </c:pt>
                <c:pt idx="30">
                  <c:v>0.73505788740695699</c:v>
                </c:pt>
                <c:pt idx="31">
                  <c:v>0.65278721881982338</c:v>
                </c:pt>
                <c:pt idx="32">
                  <c:v>0.48262502831672238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ABC-4800-9D3A-D2FF512C7CD6}"/>
            </c:ext>
          </c:extLst>
        </c:ser>
        <c:ser>
          <c:idx val="16"/>
          <c:order val="16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Factor'!$Z$12:$Z$112</c:f>
              <c:numCache>
                <c:formatCode>General</c:formatCode>
                <c:ptCount val="101"/>
                <c:pt idx="0">
                  <c:v>0.99999999994525057</c:v>
                </c:pt>
                <c:pt idx="1">
                  <c:v>0.99994793149157069</c:v>
                </c:pt>
                <c:pt idx="2">
                  <c:v>0.99978286672708394</c:v>
                </c:pt>
                <c:pt idx="3">
                  <c:v>0.99949006173002308</c:v>
                </c:pt>
                <c:pt idx="4">
                  <c:v>0.99905255087998079</c:v>
                </c:pt>
                <c:pt idx="5">
                  <c:v>0.99845072932336143</c:v>
                </c:pt>
                <c:pt idx="6">
                  <c:v>0.99766183807411779</c:v>
                </c:pt>
                <c:pt idx="7">
                  <c:v>0.99665932415310732</c:v>
                </c:pt>
                <c:pt idx="8">
                  <c:v>0.99541203867919237</c:v>
                </c:pt>
                <c:pt idx="9">
                  <c:v>0.99388322257024131</c:v>
                </c:pt>
                <c:pt idx="10">
                  <c:v>0.99202921062105953</c:v>
                </c:pt>
                <c:pt idx="11">
                  <c:v>0.98979775737212694</c:v>
                </c:pt>
                <c:pt idx="12">
                  <c:v>0.98712584788290259</c:v>
                </c:pt>
                <c:pt idx="13">
                  <c:v>0.98393679599519746</c:v>
                </c:pt>
                <c:pt idx="14">
                  <c:v>0.98013633979666337</c:v>
                </c:pt>
                <c:pt idx="15">
                  <c:v>0.97560729802838309</c:v>
                </c:pt>
                <c:pt idx="16">
                  <c:v>0.97020211548421686</c:v>
                </c:pt>
                <c:pt idx="17">
                  <c:v>0.96373223295002075</c:v>
                </c:pt>
                <c:pt idx="18">
                  <c:v>0.95595254000385743</c:v>
                </c:pt>
                <c:pt idx="19">
                  <c:v>0.94653795116497907</c:v>
                </c:pt>
                <c:pt idx="20">
                  <c:v>0.93504684611931677</c:v>
                </c:pt>
                <c:pt idx="21">
                  <c:v>0.92086150841343861</c:v>
                </c:pt>
                <c:pt idx="22">
                  <c:v>0.90308577671270052</c:v>
                </c:pt>
                <c:pt idx="23">
                  <c:v>0.88035670196015592</c:v>
                </c:pt>
                <c:pt idx="24">
                  <c:v>0.85046459937456298</c:v>
                </c:pt>
                <c:pt idx="25">
                  <c:v>0.80947914319617598</c:v>
                </c:pt>
                <c:pt idx="26">
                  <c:v>0.7492782950075263</c:v>
                </c:pt>
                <c:pt idx="27">
                  <c:v>0.64719119382737877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ABC-4800-9D3A-D2FF512C7CD6}"/>
            </c:ext>
          </c:extLst>
        </c:ser>
        <c:ser>
          <c:idx val="17"/>
          <c:order val="17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Factor'!$AA$12:$AA$112</c:f>
              <c:numCache>
                <c:formatCode>General</c:formatCode>
                <c:ptCount val="101"/>
                <c:pt idx="0">
                  <c:v>0.99999999993296629</c:v>
                </c:pt>
                <c:pt idx="1">
                  <c:v>0.99992985237376963</c:v>
                </c:pt>
                <c:pt idx="2">
                  <c:v>0.99970419885523387</c:v>
                </c:pt>
                <c:pt idx="3">
                  <c:v>0.99929692113263136</c:v>
                </c:pt>
                <c:pt idx="4">
                  <c:v>0.99867663230088433</c:v>
                </c:pt>
                <c:pt idx="5">
                  <c:v>0.99780531613463852</c:v>
                </c:pt>
                <c:pt idx="6">
                  <c:v>0.99663652194251384</c:v>
                </c:pt>
                <c:pt idx="7">
                  <c:v>0.99511293480510332</c:v>
                </c:pt>
                <c:pt idx="8">
                  <c:v>0.9931630516397032</c:v>
                </c:pt>
                <c:pt idx="9">
                  <c:v>0.99069655055466366</c:v>
                </c:pt>
                <c:pt idx="10">
                  <c:v>0.98759770568992811</c:v>
                </c:pt>
                <c:pt idx="11">
                  <c:v>0.98371580013649185</c:v>
                </c:pt>
                <c:pt idx="12">
                  <c:v>0.97885078565471839</c:v>
                </c:pt>
                <c:pt idx="13">
                  <c:v>0.97273114470868249</c:v>
                </c:pt>
                <c:pt idx="14">
                  <c:v>0.96497841368589354</c:v>
                </c:pt>
                <c:pt idx="15">
                  <c:v>0.95504771198275007</c:v>
                </c:pt>
                <c:pt idx="16">
                  <c:v>0.94212235920016874</c:v>
                </c:pt>
                <c:pt idx="17">
                  <c:v>0.92491349844008108</c:v>
                </c:pt>
                <c:pt idx="18">
                  <c:v>0.90124185755481145</c:v>
                </c:pt>
                <c:pt idx="19">
                  <c:v>0.86704258098693732</c:v>
                </c:pt>
                <c:pt idx="20">
                  <c:v>0.81346445021204372</c:v>
                </c:pt>
                <c:pt idx="21">
                  <c:v>0.71447336439088105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ABC-4800-9D3A-D2FF512C7CD6}"/>
            </c:ext>
          </c:extLst>
        </c:ser>
        <c:ser>
          <c:idx val="18"/>
          <c:order val="18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Factor'!$AB$12:$AB$112</c:f>
              <c:numCache>
                <c:formatCode>General</c:formatCode>
                <c:ptCount val="101"/>
                <c:pt idx="0">
                  <c:v>0.99999999990098254</c:v>
                </c:pt>
                <c:pt idx="1">
                  <c:v>0.99989254282659512</c:v>
                </c:pt>
                <c:pt idx="2">
                  <c:v>0.99953618495351293</c:v>
                </c:pt>
                <c:pt idx="3">
                  <c:v>0.99886853180215862</c:v>
                </c:pt>
                <c:pt idx="4">
                  <c:v>0.99780714359654832</c:v>
                </c:pt>
                <c:pt idx="5">
                  <c:v>0.99624090053410042</c:v>
                </c:pt>
                <c:pt idx="6">
                  <c:v>0.99401645984581899</c:v>
                </c:pt>
                <c:pt idx="7">
                  <c:v>0.99091617783426744</c:v>
                </c:pt>
                <c:pt idx="8">
                  <c:v>0.98662041124752853</c:v>
                </c:pt>
                <c:pt idx="9">
                  <c:v>0.98063939478055817</c:v>
                </c:pt>
                <c:pt idx="10">
                  <c:v>0.97218108142668591</c:v>
                </c:pt>
                <c:pt idx="11">
                  <c:v>0.95987001456839505</c:v>
                </c:pt>
                <c:pt idx="12">
                  <c:v>0.9410695305834611</c:v>
                </c:pt>
                <c:pt idx="13">
                  <c:v>0.90991878702037332</c:v>
                </c:pt>
                <c:pt idx="14">
                  <c:v>0.84960328004081676</c:v>
                </c:pt>
                <c:pt idx="15">
                  <c:v>0.66705044688487947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ABC-4800-9D3A-D2FF512C7CD6}"/>
            </c:ext>
          </c:extLst>
        </c:ser>
        <c:ser>
          <c:idx val="19"/>
          <c:order val="1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Factor'!$AC$12:$AC$112</c:f>
              <c:numCache>
                <c:formatCode>General</c:formatCode>
                <c:ptCount val="101"/>
                <c:pt idx="0">
                  <c:v>0.99999999986804833</c:v>
                </c:pt>
                <c:pt idx="1">
                  <c:v>0.99985361763865321</c:v>
                </c:pt>
                <c:pt idx="2">
                  <c:v>0.99935229858870644</c:v>
                </c:pt>
                <c:pt idx="3">
                  <c:v>0.99837331997539192</c:v>
                </c:pt>
                <c:pt idx="4">
                  <c:v>0.99673636133340593</c:v>
                </c:pt>
                <c:pt idx="5">
                  <c:v>0.99416542640381622</c:v>
                </c:pt>
                <c:pt idx="6">
                  <c:v>0.99021563398687262</c:v>
                </c:pt>
                <c:pt idx="7">
                  <c:v>0.98411962531198016</c:v>
                </c:pt>
                <c:pt idx="8">
                  <c:v>0.97442545950810089</c:v>
                </c:pt>
                <c:pt idx="9">
                  <c:v>0.95798924515718786</c:v>
                </c:pt>
                <c:pt idx="10">
                  <c:v>0.92634165125815016</c:v>
                </c:pt>
                <c:pt idx="11">
                  <c:v>0.84394605086819119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ABC-4800-9D3A-D2FF512C7CD6}"/>
            </c:ext>
          </c:extLst>
        </c:ser>
        <c:ser>
          <c:idx val="20"/>
          <c:order val="2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Factor'!$AD$12:$AD$112</c:f>
              <c:numCache>
                <c:formatCode>General</c:formatCode>
                <c:ptCount val="101"/>
                <c:pt idx="0">
                  <c:v>0.99999999983468746</c:v>
                </c:pt>
                <c:pt idx="1">
                  <c:v>0.99981297288562732</c:v>
                </c:pt>
                <c:pt idx="2">
                  <c:v>0.99915024685402398</c:v>
                </c:pt>
                <c:pt idx="3">
                  <c:v>0.99779476758413743</c:v>
                </c:pt>
                <c:pt idx="4">
                  <c:v>0.99538701062637081</c:v>
                </c:pt>
                <c:pt idx="5">
                  <c:v>0.9912849620163332</c:v>
                </c:pt>
                <c:pt idx="6">
                  <c:v>0.98421550060775009</c:v>
                </c:pt>
                <c:pt idx="7">
                  <c:v>0.97122468696094455</c:v>
                </c:pt>
                <c:pt idx="8">
                  <c:v>0.94336325344276606</c:v>
                </c:pt>
                <c:pt idx="9">
                  <c:v>0.85077469579380405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ABC-4800-9D3A-D2FF512C7CD6}"/>
            </c:ext>
          </c:extLst>
        </c:ser>
        <c:ser>
          <c:idx val="21"/>
          <c:order val="2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Factor'!$AE$12:$AE$112</c:f>
              <c:numCache>
                <c:formatCode>General</c:formatCode>
                <c:ptCount val="101"/>
                <c:pt idx="0">
                  <c:v>0.99999999974989573</c:v>
                </c:pt>
                <c:pt idx="1">
                  <c:v>0.99970307088409005</c:v>
                </c:pt>
                <c:pt idx="2">
                  <c:v>0.99854605372989524</c:v>
                </c:pt>
                <c:pt idx="3">
                  <c:v>0.99581309238292803</c:v>
                </c:pt>
                <c:pt idx="4">
                  <c:v>0.98975565599382942</c:v>
                </c:pt>
                <c:pt idx="5">
                  <c:v>0.97459809749764581</c:v>
                </c:pt>
                <c:pt idx="6">
                  <c:v>0.90994893848570091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ABC-4800-9D3A-D2FF512C7CD6}"/>
            </c:ext>
          </c:extLst>
        </c:ser>
        <c:ser>
          <c:idx val="22"/>
          <c:order val="2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'Correction Factor'!$AF$12:$AF$112</c:f>
              <c:numCache>
                <c:formatCode>General</c:formatCode>
                <c:ptCount val="101"/>
                <c:pt idx="0">
                  <c:v>0.99999999966743858</c:v>
                </c:pt>
                <c:pt idx="1">
                  <c:v>0.99957961894497949</c:v>
                </c:pt>
                <c:pt idx="2">
                  <c:v>0.99774636062568456</c:v>
                </c:pt>
                <c:pt idx="3">
                  <c:v>0.99241721663994475</c:v>
                </c:pt>
                <c:pt idx="4">
                  <c:v>0.97370373127107945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ABC-4800-9D3A-D2FF512C7CD6}"/>
            </c:ext>
          </c:extLst>
        </c:ser>
        <c:ser>
          <c:idx val="23"/>
          <c:order val="23"/>
          <c:tx>
            <c:v>ft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'Correction Factor'!$F$28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ABC-4800-9D3A-D2FF512C7CD6}"/>
            </c:ext>
          </c:extLst>
        </c:ser>
        <c:ser>
          <c:idx val="24"/>
          <c:order val="24"/>
          <c:tx>
            <c:v>R and fT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10"/>
              <c:spPr>
                <a:solidFill>
                  <a:srgbClr val="FF0000">
                    <a:alpha val="97000"/>
                  </a:srgbClr>
                </a:solidFill>
                <a:ln w="190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EABC-4800-9D3A-D2FF512C7CD6}"/>
              </c:ext>
            </c:extLst>
          </c:dPt>
          <c:dLbls>
            <c:dLbl>
              <c:idx val="0"/>
              <c:layout>
                <c:manualLayout>
                  <c:x val="-0.10151219469633956"/>
                  <c:y val="-8.424996283786302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64A929E-9CB6-489C-B9A8-DF2699B3304C}" type="YVALUE">
                      <a:rPr lang="en-US" sz="800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[Y VALUE]</a:t>
                    </a:fld>
                    <a:endParaRPr lang="en-PH"/>
                  </a:p>
                </c:rich>
              </c:tx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H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A-EABC-4800-9D3A-D2FF512C7C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 w="19050" cap="rnd">
                <a:solidFill>
                  <a:schemeClr val="accent1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Dashboard!$X$5</c:f>
              <c:numCache>
                <c:formatCode>General</c:formatCode>
                <c:ptCount val="1"/>
                <c:pt idx="0">
                  <c:v>0.3034</c:v>
                </c:pt>
              </c:numCache>
            </c:numRef>
          </c:xVal>
          <c:yVal>
            <c:numRef>
              <c:f>Dashboard!$X$7</c:f>
              <c:numCache>
                <c:formatCode>General</c:formatCode>
                <c:ptCount val="1"/>
                <c:pt idx="0">
                  <c:v>0.87980000000000003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ABC-4800-9D3A-D2FF512C7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557407"/>
        <c:axId val="1200566047"/>
      </c:scatterChart>
      <c:valAx>
        <c:axId val="120055740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sz="800" b="1"/>
                  <a:t>S</a:t>
                </a:r>
              </a:p>
            </c:rich>
          </c:tx>
          <c:layout>
            <c:manualLayout>
              <c:xMode val="edge"/>
              <c:yMode val="edge"/>
              <c:x val="0.49158249635302914"/>
              <c:y val="0.898341037340799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566047"/>
        <c:crosses val="autoZero"/>
        <c:crossBetween val="midCat"/>
        <c:majorUnit val="5.000000000000001E-2"/>
      </c:valAx>
      <c:valAx>
        <c:axId val="1200566047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sz="800" b="1">
                    <a:latin typeface="Franklin Gothic Demi" panose="020B0703020102020204" pitchFamily="34" charset="0"/>
                  </a:rPr>
                  <a:t>Ft, MTD Correction</a:t>
                </a:r>
                <a:r>
                  <a:rPr lang="en-PH" sz="800" b="1" baseline="0">
                    <a:latin typeface="Franklin Gothic Demi" panose="020B0703020102020204" pitchFamily="34" charset="0"/>
                  </a:rPr>
                  <a:t> Factor</a:t>
                </a:r>
                <a:endParaRPr lang="en-PH" sz="800" b="1">
                  <a:latin typeface="Franklin Gothic Demi" panose="020B07030201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4528120337033308E-2"/>
              <c:y val="0.276462399979016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557407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40000"/>
                <a:lumOff val="60000"/>
              </a:schemeClr>
            </a:solidFill>
            <a:ln w="25400"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Dashboard!$W$44:$W$45</c:f>
              <c:strCache>
                <c:ptCount val="2"/>
                <c:pt idx="0">
                  <c:v>Bundle diameter (mm.)</c:v>
                </c:pt>
                <c:pt idx="1">
                  <c:v>Shell Diameter (mm.)</c:v>
                </c:pt>
              </c:strCache>
            </c:strRef>
          </c:cat>
          <c:val>
            <c:numRef>
              <c:f>Dashboard!$X$44:$X$45</c:f>
              <c:numCache>
                <c:formatCode>General</c:formatCode>
                <c:ptCount val="2"/>
                <c:pt idx="0">
                  <c:v>806.79</c:v>
                </c:pt>
                <c:pt idx="1">
                  <c:v>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F-4925-9214-C304A1E93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9"/>
        <c:overlap val="-27"/>
        <c:axId val="2115781088"/>
        <c:axId val="2115789248"/>
      </c:barChart>
      <c:catAx>
        <c:axId val="211578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789248"/>
        <c:crosses val="autoZero"/>
        <c:auto val="1"/>
        <c:lblAlgn val="ctr"/>
        <c:lblOffset val="100"/>
        <c:noMultiLvlLbl val="0"/>
      </c:catAx>
      <c:valAx>
        <c:axId val="211578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7810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Dashboard!$AB$49:$AB$52</c:f>
              <c:strCache>
                <c:ptCount val="4"/>
                <c:pt idx="0">
                  <c:v>Min. Baffle (mm)</c:v>
                </c:pt>
                <c:pt idx="1">
                  <c:v>Max. Baffle (mm)</c:v>
                </c:pt>
                <c:pt idx="2">
                  <c:v>Mid Baffle (mm)</c:v>
                </c:pt>
                <c:pt idx="3">
                  <c:v>Baffle Spacing (mm)</c:v>
                </c:pt>
              </c:strCache>
            </c:strRef>
          </c:cat>
          <c:val>
            <c:numRef>
              <c:f>Dashboard!$AC$49:$AC$52</c:f>
              <c:numCache>
                <c:formatCode>General</c:formatCode>
                <c:ptCount val="4"/>
                <c:pt idx="0">
                  <c:v>177.8</c:v>
                </c:pt>
                <c:pt idx="1">
                  <c:v>674.77</c:v>
                </c:pt>
                <c:pt idx="2">
                  <c:v>426.28999999999996</c:v>
                </c:pt>
                <c:pt idx="3">
                  <c:v>406.4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0-410A-9CD7-9FBEA5CDC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9"/>
        <c:axId val="1987748752"/>
        <c:axId val="1987751632"/>
      </c:barChart>
      <c:catAx>
        <c:axId val="198774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751632"/>
        <c:crosses val="autoZero"/>
        <c:auto val="1"/>
        <c:lblAlgn val="ctr"/>
        <c:lblOffset val="100"/>
        <c:noMultiLvlLbl val="0"/>
      </c:catAx>
      <c:valAx>
        <c:axId val="198775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7487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>
                <a:lumMod val="75000"/>
              </a:schemeClr>
            </a:solidFill>
            <a:ln w="25400">
              <a:solidFill>
                <a:schemeClr val="tx1">
                  <a:alpha val="94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(Dashboard!$W$66:$W$67,Dashboard!$W$78)</c:f>
              <c:strCache>
                <c:ptCount val="3"/>
                <c:pt idx="0">
                  <c:v>hi</c:v>
                </c:pt>
                <c:pt idx="1">
                  <c:v>hio</c:v>
                </c:pt>
                <c:pt idx="2">
                  <c:v>ho</c:v>
                </c:pt>
              </c:strCache>
            </c:strRef>
          </c:cat>
          <c:val>
            <c:numRef>
              <c:f>(Dashboard!$X$66:$X$67,Dashboard!$X$78)</c:f>
              <c:numCache>
                <c:formatCode>General</c:formatCode>
                <c:ptCount val="3"/>
                <c:pt idx="0">
                  <c:v>9452.7100000000009</c:v>
                </c:pt>
                <c:pt idx="1">
                  <c:v>7358.7300000000005</c:v>
                </c:pt>
                <c:pt idx="2">
                  <c:v>2909.8135000000002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20-40B4-8E89-F2A102815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9"/>
        <c:axId val="149412064"/>
        <c:axId val="149417344"/>
      </c:barChart>
      <c:catAx>
        <c:axId val="149412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17344"/>
        <c:crosses val="autoZero"/>
        <c:auto val="1"/>
        <c:lblAlgn val="ctr"/>
        <c:lblOffset val="100"/>
        <c:noMultiLvlLbl val="0"/>
      </c:catAx>
      <c:valAx>
        <c:axId val="149417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12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Franklin Gothic Demi" panose="020B0703020102020204" pitchFamily="34" charset="0"/>
              </a:rPr>
              <a:t>Temperature Profile (</a:t>
            </a:r>
            <a:r>
              <a:rPr lang="en-PH" sz="1400" b="0" i="0" u="none" strike="noStrike" baseline="0">
                <a:effectLst/>
              </a:rPr>
              <a:t>°</a:t>
            </a:r>
            <a:r>
              <a:rPr lang="en-PH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Franklin Gothic Demi" panose="020B0703020102020204" pitchFamily="34" charset="0"/>
              </a:rPr>
              <a:t>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01591313317695"/>
          <c:y val="0.16760590689325186"/>
          <c:w val="0.84578596818583884"/>
          <c:h val="0.54036439601953956"/>
        </c:manualLayout>
      </c:layout>
      <c:lineChart>
        <c:grouping val="standard"/>
        <c:varyColors val="0"/>
        <c:ser>
          <c:idx val="0"/>
          <c:order val="0"/>
          <c:tx>
            <c:v>Cold Fluid</c:v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8.3388597430055344E-3"/>
                  <c:y val="5.48643116292900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EF1-4D94-B0B7-66114138031F}"/>
                </c:ext>
              </c:extLst>
            </c:dLbl>
            <c:dLbl>
              <c:idx val="199"/>
              <c:layout>
                <c:manualLayout>
                  <c:x val="-2.5016579229016605E-2"/>
                  <c:y val="6.85803895366125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F1-4D94-B0B7-6611413803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Database!$CY$69:$CY$268</c:f>
              <c:numCache>
                <c:formatCode>General</c:formatCode>
                <c:ptCount val="200"/>
                <c:pt idx="0">
                  <c:v>0</c:v>
                </c:pt>
                <c:pt idx="1">
                  <c:v>1.84E-2</c:v>
                </c:pt>
                <c:pt idx="2">
                  <c:v>3.6800000000000006E-2</c:v>
                </c:pt>
                <c:pt idx="3">
                  <c:v>5.5200000000000006E-2</c:v>
                </c:pt>
                <c:pt idx="4">
                  <c:v>7.3599999999999999E-2</c:v>
                </c:pt>
                <c:pt idx="5">
                  <c:v>9.1900000000000009E-2</c:v>
                </c:pt>
                <c:pt idx="6">
                  <c:v>0.11030000000000001</c:v>
                </c:pt>
                <c:pt idx="7">
                  <c:v>0.12869999999999998</c:v>
                </c:pt>
                <c:pt idx="8">
                  <c:v>0.14709999999999998</c:v>
                </c:pt>
                <c:pt idx="9">
                  <c:v>0.16549999999999998</c:v>
                </c:pt>
                <c:pt idx="10">
                  <c:v>0.18379999999999999</c:v>
                </c:pt>
                <c:pt idx="11">
                  <c:v>0.20219999999999999</c:v>
                </c:pt>
                <c:pt idx="12">
                  <c:v>0.22059999999999999</c:v>
                </c:pt>
                <c:pt idx="13">
                  <c:v>0.23899999999999999</c:v>
                </c:pt>
                <c:pt idx="14">
                  <c:v>0.25739999999999996</c:v>
                </c:pt>
                <c:pt idx="15">
                  <c:v>0.2757</c:v>
                </c:pt>
                <c:pt idx="16">
                  <c:v>0.29409999999999997</c:v>
                </c:pt>
                <c:pt idx="17">
                  <c:v>0.3125</c:v>
                </c:pt>
                <c:pt idx="18">
                  <c:v>0.33089999999999997</c:v>
                </c:pt>
                <c:pt idx="19">
                  <c:v>0.3493</c:v>
                </c:pt>
                <c:pt idx="20">
                  <c:v>0.36759999999999998</c:v>
                </c:pt>
                <c:pt idx="21">
                  <c:v>0.38600000000000001</c:v>
                </c:pt>
                <c:pt idx="22">
                  <c:v>0.40439999999999998</c:v>
                </c:pt>
                <c:pt idx="23">
                  <c:v>0.42280000000000001</c:v>
                </c:pt>
                <c:pt idx="24">
                  <c:v>0.44119999999999998</c:v>
                </c:pt>
                <c:pt idx="25">
                  <c:v>0.45949999999999996</c:v>
                </c:pt>
                <c:pt idx="26">
                  <c:v>0.47789999999999999</c:v>
                </c:pt>
                <c:pt idx="27">
                  <c:v>0.49629999999999996</c:v>
                </c:pt>
                <c:pt idx="28">
                  <c:v>0.51469999999999994</c:v>
                </c:pt>
                <c:pt idx="29">
                  <c:v>0.53310000000000002</c:v>
                </c:pt>
                <c:pt idx="30">
                  <c:v>0.5514</c:v>
                </c:pt>
                <c:pt idx="31">
                  <c:v>0.56979999999999997</c:v>
                </c:pt>
                <c:pt idx="32">
                  <c:v>0.58819999999999995</c:v>
                </c:pt>
                <c:pt idx="33">
                  <c:v>0.60660000000000003</c:v>
                </c:pt>
                <c:pt idx="34">
                  <c:v>0.625</c:v>
                </c:pt>
                <c:pt idx="35">
                  <c:v>0.64329999999999998</c:v>
                </c:pt>
                <c:pt idx="36">
                  <c:v>0.66169999999999995</c:v>
                </c:pt>
                <c:pt idx="37">
                  <c:v>0.68010000000000004</c:v>
                </c:pt>
                <c:pt idx="38">
                  <c:v>0.69850000000000001</c:v>
                </c:pt>
                <c:pt idx="39">
                  <c:v>0.71689999999999998</c:v>
                </c:pt>
                <c:pt idx="40">
                  <c:v>0.73519999999999996</c:v>
                </c:pt>
                <c:pt idx="41">
                  <c:v>0.75359999999999994</c:v>
                </c:pt>
                <c:pt idx="42">
                  <c:v>0.77200000000000002</c:v>
                </c:pt>
                <c:pt idx="43">
                  <c:v>0.79039999999999999</c:v>
                </c:pt>
                <c:pt idx="44">
                  <c:v>0.80879999999999996</c:v>
                </c:pt>
                <c:pt idx="45">
                  <c:v>0.82709999999999995</c:v>
                </c:pt>
                <c:pt idx="46">
                  <c:v>0.84550000000000003</c:v>
                </c:pt>
                <c:pt idx="47">
                  <c:v>0.8639</c:v>
                </c:pt>
                <c:pt idx="48">
                  <c:v>0.88229999999999997</c:v>
                </c:pt>
                <c:pt idx="49">
                  <c:v>0.90069999999999995</c:v>
                </c:pt>
                <c:pt idx="50">
                  <c:v>0.91900000000000004</c:v>
                </c:pt>
                <c:pt idx="51">
                  <c:v>0.93740000000000001</c:v>
                </c:pt>
                <c:pt idx="52">
                  <c:v>0.95579999999999998</c:v>
                </c:pt>
                <c:pt idx="53">
                  <c:v>0.97419999999999995</c:v>
                </c:pt>
                <c:pt idx="54">
                  <c:v>0.99260000000000004</c:v>
                </c:pt>
                <c:pt idx="55">
                  <c:v>1.0108999999999999</c:v>
                </c:pt>
                <c:pt idx="56">
                  <c:v>1.0292999999999999</c:v>
                </c:pt>
                <c:pt idx="57">
                  <c:v>1.0477000000000001</c:v>
                </c:pt>
                <c:pt idx="58">
                  <c:v>1.0661</c:v>
                </c:pt>
                <c:pt idx="59">
                  <c:v>1.0845</c:v>
                </c:pt>
                <c:pt idx="60">
                  <c:v>1.1028</c:v>
                </c:pt>
                <c:pt idx="61">
                  <c:v>1.1212</c:v>
                </c:pt>
                <c:pt idx="62">
                  <c:v>1.1395999999999999</c:v>
                </c:pt>
                <c:pt idx="63">
                  <c:v>1.1579999999999999</c:v>
                </c:pt>
                <c:pt idx="64">
                  <c:v>1.1763999999999999</c:v>
                </c:pt>
                <c:pt idx="65">
                  <c:v>1.1947000000000001</c:v>
                </c:pt>
                <c:pt idx="66">
                  <c:v>1.2131000000000001</c:v>
                </c:pt>
                <c:pt idx="67">
                  <c:v>1.2315</c:v>
                </c:pt>
                <c:pt idx="68">
                  <c:v>1.2499</c:v>
                </c:pt>
                <c:pt idx="69">
                  <c:v>1.2683</c:v>
                </c:pt>
                <c:pt idx="70">
                  <c:v>1.2866</c:v>
                </c:pt>
                <c:pt idx="71">
                  <c:v>1.3049999999999999</c:v>
                </c:pt>
                <c:pt idx="72">
                  <c:v>1.3233999999999999</c:v>
                </c:pt>
                <c:pt idx="73">
                  <c:v>1.3417999999999999</c:v>
                </c:pt>
                <c:pt idx="74">
                  <c:v>1.3602000000000001</c:v>
                </c:pt>
                <c:pt idx="75">
                  <c:v>1.3785000000000001</c:v>
                </c:pt>
                <c:pt idx="76">
                  <c:v>1.3969</c:v>
                </c:pt>
                <c:pt idx="77">
                  <c:v>1.4153</c:v>
                </c:pt>
                <c:pt idx="78">
                  <c:v>1.4337</c:v>
                </c:pt>
                <c:pt idx="79">
                  <c:v>1.4520999999999999</c:v>
                </c:pt>
                <c:pt idx="80">
                  <c:v>1.4703999999999999</c:v>
                </c:pt>
                <c:pt idx="81">
                  <c:v>1.4887999999999999</c:v>
                </c:pt>
                <c:pt idx="82">
                  <c:v>1.5072000000000001</c:v>
                </c:pt>
                <c:pt idx="83">
                  <c:v>1.5256000000000001</c:v>
                </c:pt>
                <c:pt idx="84">
                  <c:v>1.544</c:v>
                </c:pt>
                <c:pt idx="85">
                  <c:v>1.5623</c:v>
                </c:pt>
                <c:pt idx="86">
                  <c:v>1.5807</c:v>
                </c:pt>
                <c:pt idx="87">
                  <c:v>1.5991</c:v>
                </c:pt>
                <c:pt idx="88">
                  <c:v>1.6174999999999999</c:v>
                </c:pt>
                <c:pt idx="89">
                  <c:v>1.6358999999999999</c:v>
                </c:pt>
                <c:pt idx="90">
                  <c:v>1.6541999999999999</c:v>
                </c:pt>
                <c:pt idx="91">
                  <c:v>1.6726000000000001</c:v>
                </c:pt>
                <c:pt idx="92">
                  <c:v>1.6910000000000001</c:v>
                </c:pt>
                <c:pt idx="93">
                  <c:v>1.7094</c:v>
                </c:pt>
                <c:pt idx="94">
                  <c:v>1.7278</c:v>
                </c:pt>
                <c:pt idx="95">
                  <c:v>1.7461</c:v>
                </c:pt>
                <c:pt idx="96">
                  <c:v>1.7645</c:v>
                </c:pt>
                <c:pt idx="97">
                  <c:v>1.7828999999999999</c:v>
                </c:pt>
                <c:pt idx="98">
                  <c:v>1.8012999999999999</c:v>
                </c:pt>
                <c:pt idx="99">
                  <c:v>1.8197000000000001</c:v>
                </c:pt>
                <c:pt idx="100">
                  <c:v>1.8380000000000001</c:v>
                </c:pt>
                <c:pt idx="101">
                  <c:v>1.8564000000000001</c:v>
                </c:pt>
                <c:pt idx="102">
                  <c:v>1.8748</c:v>
                </c:pt>
                <c:pt idx="103">
                  <c:v>1.8932</c:v>
                </c:pt>
                <c:pt idx="104">
                  <c:v>1.9116</c:v>
                </c:pt>
                <c:pt idx="105">
                  <c:v>1.9298999999999999</c:v>
                </c:pt>
                <c:pt idx="106">
                  <c:v>1.9482999999999999</c:v>
                </c:pt>
                <c:pt idx="107">
                  <c:v>1.9666999999999999</c:v>
                </c:pt>
                <c:pt idx="108">
                  <c:v>1.9851000000000001</c:v>
                </c:pt>
                <c:pt idx="109">
                  <c:v>2.0035000000000003</c:v>
                </c:pt>
                <c:pt idx="110">
                  <c:v>2.0218000000000003</c:v>
                </c:pt>
                <c:pt idx="111">
                  <c:v>2.0402</c:v>
                </c:pt>
                <c:pt idx="112">
                  <c:v>2.0586000000000002</c:v>
                </c:pt>
                <c:pt idx="113">
                  <c:v>2.0770000000000004</c:v>
                </c:pt>
                <c:pt idx="114">
                  <c:v>2.0954000000000002</c:v>
                </c:pt>
                <c:pt idx="115">
                  <c:v>2.1137000000000001</c:v>
                </c:pt>
                <c:pt idx="116">
                  <c:v>2.1321000000000003</c:v>
                </c:pt>
                <c:pt idx="117">
                  <c:v>2.1505000000000001</c:v>
                </c:pt>
                <c:pt idx="118">
                  <c:v>2.1689000000000003</c:v>
                </c:pt>
                <c:pt idx="119">
                  <c:v>2.1873</c:v>
                </c:pt>
                <c:pt idx="120">
                  <c:v>2.2056</c:v>
                </c:pt>
                <c:pt idx="121">
                  <c:v>2.2240000000000002</c:v>
                </c:pt>
                <c:pt idx="122">
                  <c:v>2.2424000000000004</c:v>
                </c:pt>
                <c:pt idx="123">
                  <c:v>2.2608000000000001</c:v>
                </c:pt>
                <c:pt idx="124">
                  <c:v>2.2792000000000003</c:v>
                </c:pt>
                <c:pt idx="125">
                  <c:v>2.2975000000000003</c:v>
                </c:pt>
                <c:pt idx="126">
                  <c:v>2.3159000000000001</c:v>
                </c:pt>
                <c:pt idx="127">
                  <c:v>2.3343000000000003</c:v>
                </c:pt>
                <c:pt idx="128">
                  <c:v>2.3527</c:v>
                </c:pt>
                <c:pt idx="129">
                  <c:v>2.3711000000000002</c:v>
                </c:pt>
                <c:pt idx="130">
                  <c:v>2.3894000000000002</c:v>
                </c:pt>
                <c:pt idx="131">
                  <c:v>2.4078000000000004</c:v>
                </c:pt>
                <c:pt idx="132">
                  <c:v>2.4262000000000001</c:v>
                </c:pt>
                <c:pt idx="133">
                  <c:v>2.4446000000000003</c:v>
                </c:pt>
                <c:pt idx="134">
                  <c:v>2.4630000000000001</c:v>
                </c:pt>
                <c:pt idx="135">
                  <c:v>2.4813000000000001</c:v>
                </c:pt>
                <c:pt idx="136">
                  <c:v>2.4997000000000003</c:v>
                </c:pt>
                <c:pt idx="137">
                  <c:v>2.5181</c:v>
                </c:pt>
                <c:pt idx="138">
                  <c:v>2.5365000000000002</c:v>
                </c:pt>
                <c:pt idx="139">
                  <c:v>2.5549000000000004</c:v>
                </c:pt>
                <c:pt idx="140">
                  <c:v>2.5732000000000004</c:v>
                </c:pt>
                <c:pt idx="141">
                  <c:v>2.5916000000000001</c:v>
                </c:pt>
                <c:pt idx="142">
                  <c:v>2.6100000000000003</c:v>
                </c:pt>
                <c:pt idx="143">
                  <c:v>2.6284000000000001</c:v>
                </c:pt>
                <c:pt idx="144">
                  <c:v>2.6468000000000003</c:v>
                </c:pt>
                <c:pt idx="145">
                  <c:v>2.6651000000000002</c:v>
                </c:pt>
                <c:pt idx="146">
                  <c:v>2.6835</c:v>
                </c:pt>
                <c:pt idx="147">
                  <c:v>2.7019000000000002</c:v>
                </c:pt>
                <c:pt idx="148">
                  <c:v>2.7203000000000004</c:v>
                </c:pt>
                <c:pt idx="149">
                  <c:v>2.7387000000000001</c:v>
                </c:pt>
                <c:pt idx="150">
                  <c:v>2.7570000000000001</c:v>
                </c:pt>
                <c:pt idx="151">
                  <c:v>2.7754000000000003</c:v>
                </c:pt>
                <c:pt idx="152">
                  <c:v>2.7938000000000001</c:v>
                </c:pt>
                <c:pt idx="153">
                  <c:v>2.8122000000000003</c:v>
                </c:pt>
                <c:pt idx="154">
                  <c:v>2.8306</c:v>
                </c:pt>
                <c:pt idx="155">
                  <c:v>2.8489000000000004</c:v>
                </c:pt>
                <c:pt idx="156">
                  <c:v>2.8673000000000002</c:v>
                </c:pt>
                <c:pt idx="157">
                  <c:v>2.8857000000000004</c:v>
                </c:pt>
                <c:pt idx="158">
                  <c:v>2.9041000000000001</c:v>
                </c:pt>
                <c:pt idx="159">
                  <c:v>2.9225000000000003</c:v>
                </c:pt>
                <c:pt idx="160">
                  <c:v>2.9408000000000003</c:v>
                </c:pt>
                <c:pt idx="161">
                  <c:v>2.9592000000000001</c:v>
                </c:pt>
                <c:pt idx="162">
                  <c:v>2.9776000000000002</c:v>
                </c:pt>
                <c:pt idx="163">
                  <c:v>2.996</c:v>
                </c:pt>
                <c:pt idx="164">
                  <c:v>3.0144000000000002</c:v>
                </c:pt>
                <c:pt idx="165">
                  <c:v>3.0327000000000002</c:v>
                </c:pt>
                <c:pt idx="166">
                  <c:v>3.0511000000000004</c:v>
                </c:pt>
                <c:pt idx="167">
                  <c:v>3.0695000000000001</c:v>
                </c:pt>
                <c:pt idx="168">
                  <c:v>3.0879000000000003</c:v>
                </c:pt>
                <c:pt idx="169">
                  <c:v>3.1063000000000001</c:v>
                </c:pt>
                <c:pt idx="170">
                  <c:v>3.1246</c:v>
                </c:pt>
                <c:pt idx="171">
                  <c:v>3.1430000000000002</c:v>
                </c:pt>
                <c:pt idx="172">
                  <c:v>3.1614000000000004</c:v>
                </c:pt>
                <c:pt idx="173">
                  <c:v>3.1798000000000002</c:v>
                </c:pt>
                <c:pt idx="174">
                  <c:v>3.1982000000000004</c:v>
                </c:pt>
                <c:pt idx="175">
                  <c:v>3.2165000000000004</c:v>
                </c:pt>
                <c:pt idx="176">
                  <c:v>3.2349000000000001</c:v>
                </c:pt>
                <c:pt idx="177">
                  <c:v>3.2533000000000003</c:v>
                </c:pt>
                <c:pt idx="178">
                  <c:v>3.2717000000000001</c:v>
                </c:pt>
                <c:pt idx="179">
                  <c:v>3.2901000000000002</c:v>
                </c:pt>
                <c:pt idx="180">
                  <c:v>3.3084000000000002</c:v>
                </c:pt>
                <c:pt idx="181">
                  <c:v>3.3268000000000004</c:v>
                </c:pt>
                <c:pt idx="182">
                  <c:v>3.3452000000000002</c:v>
                </c:pt>
                <c:pt idx="183">
                  <c:v>3.3636000000000004</c:v>
                </c:pt>
                <c:pt idx="184">
                  <c:v>3.3820000000000001</c:v>
                </c:pt>
                <c:pt idx="185">
                  <c:v>3.4003000000000001</c:v>
                </c:pt>
                <c:pt idx="186">
                  <c:v>3.4187000000000003</c:v>
                </c:pt>
                <c:pt idx="187">
                  <c:v>3.4371</c:v>
                </c:pt>
                <c:pt idx="188">
                  <c:v>3.4555000000000002</c:v>
                </c:pt>
                <c:pt idx="189">
                  <c:v>3.4739000000000004</c:v>
                </c:pt>
                <c:pt idx="190">
                  <c:v>3.4922000000000004</c:v>
                </c:pt>
                <c:pt idx="191">
                  <c:v>3.5106000000000002</c:v>
                </c:pt>
                <c:pt idx="192">
                  <c:v>3.5290000000000004</c:v>
                </c:pt>
                <c:pt idx="193">
                  <c:v>3.5474000000000001</c:v>
                </c:pt>
                <c:pt idx="194">
                  <c:v>3.5658000000000003</c:v>
                </c:pt>
                <c:pt idx="195">
                  <c:v>3.5841000000000003</c:v>
                </c:pt>
                <c:pt idx="196">
                  <c:v>3.6025</c:v>
                </c:pt>
                <c:pt idx="197">
                  <c:v>3.6209000000000002</c:v>
                </c:pt>
                <c:pt idx="198">
                  <c:v>3.6393000000000004</c:v>
                </c:pt>
                <c:pt idx="199">
                  <c:v>3.6577000000000002</c:v>
                </c:pt>
              </c:numCache>
            </c:numRef>
          </c:cat>
          <c:val>
            <c:numRef>
              <c:f>Database!$CZ$69:$CZ$268</c:f>
              <c:numCache>
                <c:formatCode>General</c:formatCode>
                <c:ptCount val="200"/>
                <c:pt idx="0">
                  <c:v>32.22</c:v>
                </c:pt>
                <c:pt idx="1">
                  <c:v>32.279361329833769</c:v>
                </c:pt>
                <c:pt idx="2">
                  <c:v>32.338722659667539</c:v>
                </c:pt>
                <c:pt idx="3">
                  <c:v>32.398083989501309</c:v>
                </c:pt>
                <c:pt idx="4">
                  <c:v>32.457445319335079</c:v>
                </c:pt>
                <c:pt idx="5">
                  <c:v>32.516484033245845</c:v>
                </c:pt>
                <c:pt idx="6">
                  <c:v>32.575845363079615</c:v>
                </c:pt>
                <c:pt idx="7">
                  <c:v>32.635206692913385</c:v>
                </c:pt>
                <c:pt idx="8">
                  <c:v>32.694568022747156</c:v>
                </c:pt>
                <c:pt idx="9">
                  <c:v>32.753929352580926</c:v>
                </c:pt>
                <c:pt idx="10">
                  <c:v>32.812968066491685</c:v>
                </c:pt>
                <c:pt idx="11">
                  <c:v>32.872329396325455</c:v>
                </c:pt>
                <c:pt idx="12">
                  <c:v>32.931690726159232</c:v>
                </c:pt>
                <c:pt idx="13">
                  <c:v>32.991052055993002</c:v>
                </c:pt>
                <c:pt idx="14">
                  <c:v>33.050413385826772</c:v>
                </c:pt>
                <c:pt idx="15">
                  <c:v>33.109452099737531</c:v>
                </c:pt>
                <c:pt idx="16">
                  <c:v>33.168813429571301</c:v>
                </c:pt>
                <c:pt idx="17">
                  <c:v>33.228174759405071</c:v>
                </c:pt>
                <c:pt idx="18">
                  <c:v>33.287536089238841</c:v>
                </c:pt>
                <c:pt idx="19">
                  <c:v>33.346897419072619</c:v>
                </c:pt>
                <c:pt idx="20">
                  <c:v>33.405936132983378</c:v>
                </c:pt>
                <c:pt idx="21">
                  <c:v>33.465297462817148</c:v>
                </c:pt>
                <c:pt idx="22">
                  <c:v>33.524658792650918</c:v>
                </c:pt>
                <c:pt idx="23">
                  <c:v>33.584020122484688</c:v>
                </c:pt>
                <c:pt idx="24">
                  <c:v>33.643381452318458</c:v>
                </c:pt>
                <c:pt idx="25">
                  <c:v>33.702420166229217</c:v>
                </c:pt>
                <c:pt idx="26">
                  <c:v>33.761781496062994</c:v>
                </c:pt>
                <c:pt idx="27">
                  <c:v>33.821142825896764</c:v>
                </c:pt>
                <c:pt idx="28">
                  <c:v>33.880504155730534</c:v>
                </c:pt>
                <c:pt idx="29">
                  <c:v>33.939865485564304</c:v>
                </c:pt>
                <c:pt idx="30">
                  <c:v>33.998904199475064</c:v>
                </c:pt>
                <c:pt idx="31">
                  <c:v>34.058265529308834</c:v>
                </c:pt>
                <c:pt idx="32">
                  <c:v>34.117626859142604</c:v>
                </c:pt>
                <c:pt idx="33">
                  <c:v>34.176988188976381</c:v>
                </c:pt>
                <c:pt idx="34">
                  <c:v>34.236349518810151</c:v>
                </c:pt>
                <c:pt idx="35">
                  <c:v>34.29538823272091</c:v>
                </c:pt>
                <c:pt idx="36">
                  <c:v>34.35474956255468</c:v>
                </c:pt>
                <c:pt idx="37">
                  <c:v>34.41411089238845</c:v>
                </c:pt>
                <c:pt idx="38">
                  <c:v>34.47347222222222</c:v>
                </c:pt>
                <c:pt idx="39">
                  <c:v>34.53283355205599</c:v>
                </c:pt>
                <c:pt idx="40">
                  <c:v>34.591872265966757</c:v>
                </c:pt>
                <c:pt idx="41">
                  <c:v>34.651233595800527</c:v>
                </c:pt>
                <c:pt idx="42">
                  <c:v>34.710594925634297</c:v>
                </c:pt>
                <c:pt idx="43">
                  <c:v>34.769956255468067</c:v>
                </c:pt>
                <c:pt idx="44">
                  <c:v>34.829317585301837</c:v>
                </c:pt>
                <c:pt idx="45">
                  <c:v>34.888356299212596</c:v>
                </c:pt>
                <c:pt idx="46">
                  <c:v>34.947717629046366</c:v>
                </c:pt>
                <c:pt idx="47">
                  <c:v>35.007078958880143</c:v>
                </c:pt>
                <c:pt idx="48">
                  <c:v>35.066440288713913</c:v>
                </c:pt>
                <c:pt idx="49">
                  <c:v>35.125801618547683</c:v>
                </c:pt>
                <c:pt idx="50">
                  <c:v>35.184840332458442</c:v>
                </c:pt>
                <c:pt idx="51">
                  <c:v>35.244201662292213</c:v>
                </c:pt>
                <c:pt idx="52">
                  <c:v>35.303562992125983</c:v>
                </c:pt>
                <c:pt idx="53">
                  <c:v>35.362924321959753</c:v>
                </c:pt>
                <c:pt idx="54">
                  <c:v>35.42228565179353</c:v>
                </c:pt>
                <c:pt idx="55">
                  <c:v>35.481324365704289</c:v>
                </c:pt>
                <c:pt idx="56">
                  <c:v>35.540685695538059</c:v>
                </c:pt>
                <c:pt idx="57">
                  <c:v>35.600047025371829</c:v>
                </c:pt>
                <c:pt idx="58">
                  <c:v>35.659408355205599</c:v>
                </c:pt>
                <c:pt idx="59">
                  <c:v>35.718769685039369</c:v>
                </c:pt>
                <c:pt idx="60">
                  <c:v>35.777808398950128</c:v>
                </c:pt>
                <c:pt idx="61">
                  <c:v>35.837169728783905</c:v>
                </c:pt>
                <c:pt idx="62">
                  <c:v>35.896531058617676</c:v>
                </c:pt>
                <c:pt idx="63">
                  <c:v>35.955892388451446</c:v>
                </c:pt>
                <c:pt idx="64">
                  <c:v>36.015253718285216</c:v>
                </c:pt>
                <c:pt idx="65">
                  <c:v>36.074292432195975</c:v>
                </c:pt>
                <c:pt idx="66">
                  <c:v>36.133653762029745</c:v>
                </c:pt>
                <c:pt idx="67">
                  <c:v>36.193015091863515</c:v>
                </c:pt>
                <c:pt idx="68">
                  <c:v>36.252376421697292</c:v>
                </c:pt>
                <c:pt idx="69">
                  <c:v>36.311737751531055</c:v>
                </c:pt>
                <c:pt idx="70">
                  <c:v>36.370776465441821</c:v>
                </c:pt>
                <c:pt idx="71">
                  <c:v>36.430137795275591</c:v>
                </c:pt>
                <c:pt idx="72">
                  <c:v>36.489499125109361</c:v>
                </c:pt>
                <c:pt idx="73">
                  <c:v>36.548860454943132</c:v>
                </c:pt>
                <c:pt idx="74">
                  <c:v>36.608221784776902</c:v>
                </c:pt>
                <c:pt idx="75">
                  <c:v>36.667260498687668</c:v>
                </c:pt>
                <c:pt idx="76">
                  <c:v>36.726621828521438</c:v>
                </c:pt>
                <c:pt idx="77">
                  <c:v>36.785983158355208</c:v>
                </c:pt>
                <c:pt idx="78">
                  <c:v>36.845344488188978</c:v>
                </c:pt>
                <c:pt idx="79">
                  <c:v>36.904705818022748</c:v>
                </c:pt>
                <c:pt idx="80">
                  <c:v>36.963744531933507</c:v>
                </c:pt>
                <c:pt idx="81">
                  <c:v>37.023105861767277</c:v>
                </c:pt>
                <c:pt idx="82">
                  <c:v>37.082467191601054</c:v>
                </c:pt>
                <c:pt idx="83">
                  <c:v>37.141828521434824</c:v>
                </c:pt>
                <c:pt idx="84">
                  <c:v>37.201189851268595</c:v>
                </c:pt>
                <c:pt idx="85">
                  <c:v>37.260228565179354</c:v>
                </c:pt>
                <c:pt idx="86">
                  <c:v>37.319589895013124</c:v>
                </c:pt>
                <c:pt idx="87">
                  <c:v>37.378951224846894</c:v>
                </c:pt>
                <c:pt idx="88">
                  <c:v>37.438312554680664</c:v>
                </c:pt>
                <c:pt idx="89">
                  <c:v>37.497673884514434</c:v>
                </c:pt>
                <c:pt idx="90">
                  <c:v>37.5567125984252</c:v>
                </c:pt>
                <c:pt idx="91">
                  <c:v>37.61607392825897</c:v>
                </c:pt>
                <c:pt idx="92">
                  <c:v>37.67543525809274</c:v>
                </c:pt>
                <c:pt idx="93">
                  <c:v>37.73479658792651</c:v>
                </c:pt>
                <c:pt idx="94">
                  <c:v>37.79415791776028</c:v>
                </c:pt>
                <c:pt idx="95">
                  <c:v>37.85319663167104</c:v>
                </c:pt>
                <c:pt idx="96">
                  <c:v>37.912557961504817</c:v>
                </c:pt>
                <c:pt idx="97">
                  <c:v>37.97191929133858</c:v>
                </c:pt>
                <c:pt idx="98">
                  <c:v>38.031280621172357</c:v>
                </c:pt>
                <c:pt idx="99">
                  <c:v>38.090641951006127</c:v>
                </c:pt>
                <c:pt idx="100">
                  <c:v>38.149680664916886</c:v>
                </c:pt>
                <c:pt idx="101">
                  <c:v>38.209041994750656</c:v>
                </c:pt>
                <c:pt idx="102">
                  <c:v>38.268403324584426</c:v>
                </c:pt>
                <c:pt idx="103">
                  <c:v>38.327764654418196</c:v>
                </c:pt>
                <c:pt idx="104">
                  <c:v>38.387125984251966</c:v>
                </c:pt>
                <c:pt idx="105">
                  <c:v>38.446164698162733</c:v>
                </c:pt>
                <c:pt idx="106">
                  <c:v>38.505526027996503</c:v>
                </c:pt>
                <c:pt idx="107">
                  <c:v>38.564887357830273</c:v>
                </c:pt>
                <c:pt idx="108">
                  <c:v>38.624248687664043</c:v>
                </c:pt>
                <c:pt idx="109">
                  <c:v>38.683610017497813</c:v>
                </c:pt>
                <c:pt idx="110">
                  <c:v>38.742648731408579</c:v>
                </c:pt>
                <c:pt idx="111">
                  <c:v>38.802010061242342</c:v>
                </c:pt>
                <c:pt idx="112">
                  <c:v>38.861371391076119</c:v>
                </c:pt>
                <c:pt idx="113">
                  <c:v>38.920732720909889</c:v>
                </c:pt>
                <c:pt idx="114">
                  <c:v>38.980094050743659</c:v>
                </c:pt>
                <c:pt idx="115">
                  <c:v>39.039132764654418</c:v>
                </c:pt>
                <c:pt idx="116">
                  <c:v>39.098494094488188</c:v>
                </c:pt>
                <c:pt idx="117">
                  <c:v>39.157855424321959</c:v>
                </c:pt>
                <c:pt idx="118">
                  <c:v>39.217216754155736</c:v>
                </c:pt>
                <c:pt idx="119">
                  <c:v>39.276578083989506</c:v>
                </c:pt>
                <c:pt idx="120">
                  <c:v>39.335616797900265</c:v>
                </c:pt>
                <c:pt idx="121">
                  <c:v>39.394978127734035</c:v>
                </c:pt>
                <c:pt idx="122">
                  <c:v>39.454339457567805</c:v>
                </c:pt>
                <c:pt idx="123">
                  <c:v>39.513700787401575</c:v>
                </c:pt>
                <c:pt idx="124">
                  <c:v>39.573062117235345</c:v>
                </c:pt>
                <c:pt idx="125">
                  <c:v>39.632100831146111</c:v>
                </c:pt>
                <c:pt idx="126">
                  <c:v>39.691462160979881</c:v>
                </c:pt>
                <c:pt idx="127">
                  <c:v>39.750823490813652</c:v>
                </c:pt>
                <c:pt idx="128">
                  <c:v>39.810184820647422</c:v>
                </c:pt>
                <c:pt idx="129">
                  <c:v>39.869546150481192</c:v>
                </c:pt>
                <c:pt idx="130">
                  <c:v>39.928584864391951</c:v>
                </c:pt>
                <c:pt idx="131">
                  <c:v>39.987946194225728</c:v>
                </c:pt>
                <c:pt idx="132">
                  <c:v>40.047307524059498</c:v>
                </c:pt>
                <c:pt idx="133">
                  <c:v>40.106668853893268</c:v>
                </c:pt>
                <c:pt idx="134">
                  <c:v>40.166030183727038</c:v>
                </c:pt>
                <c:pt idx="135">
                  <c:v>40.225068897637797</c:v>
                </c:pt>
                <c:pt idx="136">
                  <c:v>40.284430227471567</c:v>
                </c:pt>
                <c:pt idx="137">
                  <c:v>40.343791557305337</c:v>
                </c:pt>
                <c:pt idx="138">
                  <c:v>40.403152887139115</c:v>
                </c:pt>
                <c:pt idx="139">
                  <c:v>40.462514216972885</c:v>
                </c:pt>
                <c:pt idx="140">
                  <c:v>40.521552930883644</c:v>
                </c:pt>
                <c:pt idx="141">
                  <c:v>40.580914260717414</c:v>
                </c:pt>
                <c:pt idx="142">
                  <c:v>40.640275590551184</c:v>
                </c:pt>
                <c:pt idx="143">
                  <c:v>40.699636920384954</c:v>
                </c:pt>
                <c:pt idx="144">
                  <c:v>40.758998250218724</c:v>
                </c:pt>
                <c:pt idx="145">
                  <c:v>40.81803696412949</c:v>
                </c:pt>
                <c:pt idx="146">
                  <c:v>40.877398293963253</c:v>
                </c:pt>
                <c:pt idx="147">
                  <c:v>40.93675962379703</c:v>
                </c:pt>
                <c:pt idx="148">
                  <c:v>40.9961209536308</c:v>
                </c:pt>
                <c:pt idx="149">
                  <c:v>41.055482283464571</c:v>
                </c:pt>
                <c:pt idx="150">
                  <c:v>41.11452099737533</c:v>
                </c:pt>
                <c:pt idx="151">
                  <c:v>41.1738823272091</c:v>
                </c:pt>
                <c:pt idx="152">
                  <c:v>41.233243657042877</c:v>
                </c:pt>
                <c:pt idx="153">
                  <c:v>41.29260498687664</c:v>
                </c:pt>
                <c:pt idx="154">
                  <c:v>41.351966316710417</c:v>
                </c:pt>
                <c:pt idx="155">
                  <c:v>41.411005030621176</c:v>
                </c:pt>
                <c:pt idx="156">
                  <c:v>41.470366360454946</c:v>
                </c:pt>
                <c:pt idx="157">
                  <c:v>41.529727690288716</c:v>
                </c:pt>
                <c:pt idx="158">
                  <c:v>41.589089020122486</c:v>
                </c:pt>
                <c:pt idx="159">
                  <c:v>41.648450349956256</c:v>
                </c:pt>
                <c:pt idx="160">
                  <c:v>41.707489063867015</c:v>
                </c:pt>
                <c:pt idx="161">
                  <c:v>41.766850393700793</c:v>
                </c:pt>
                <c:pt idx="162">
                  <c:v>41.826211723534563</c:v>
                </c:pt>
                <c:pt idx="163">
                  <c:v>41.885573053368333</c:v>
                </c:pt>
                <c:pt idx="164">
                  <c:v>41.944934383202103</c:v>
                </c:pt>
                <c:pt idx="165">
                  <c:v>42.003973097112862</c:v>
                </c:pt>
                <c:pt idx="166">
                  <c:v>42.063334426946639</c:v>
                </c:pt>
                <c:pt idx="167">
                  <c:v>42.122695756780402</c:v>
                </c:pt>
                <c:pt idx="168">
                  <c:v>42.182057086614179</c:v>
                </c:pt>
                <c:pt idx="169">
                  <c:v>42.241418416447949</c:v>
                </c:pt>
                <c:pt idx="170">
                  <c:v>42.300457130358708</c:v>
                </c:pt>
                <c:pt idx="171">
                  <c:v>42.359818460192479</c:v>
                </c:pt>
                <c:pt idx="172">
                  <c:v>42.419179790026249</c:v>
                </c:pt>
                <c:pt idx="173">
                  <c:v>42.478541119860019</c:v>
                </c:pt>
                <c:pt idx="174">
                  <c:v>42.537902449693789</c:v>
                </c:pt>
                <c:pt idx="175">
                  <c:v>42.596941163604555</c:v>
                </c:pt>
                <c:pt idx="176">
                  <c:v>42.656302493438325</c:v>
                </c:pt>
                <c:pt idx="177">
                  <c:v>42.715663823272095</c:v>
                </c:pt>
                <c:pt idx="178">
                  <c:v>42.775025153105865</c:v>
                </c:pt>
                <c:pt idx="179">
                  <c:v>42.834386482939635</c:v>
                </c:pt>
                <c:pt idx="180">
                  <c:v>42.893425196850401</c:v>
                </c:pt>
                <c:pt idx="181">
                  <c:v>42.952786526684164</c:v>
                </c:pt>
                <c:pt idx="182">
                  <c:v>43.012147856517942</c:v>
                </c:pt>
                <c:pt idx="183">
                  <c:v>43.071509186351712</c:v>
                </c:pt>
                <c:pt idx="184">
                  <c:v>43.130870516185482</c:v>
                </c:pt>
                <c:pt idx="185">
                  <c:v>43.189909230096241</c:v>
                </c:pt>
                <c:pt idx="186">
                  <c:v>43.249270559930011</c:v>
                </c:pt>
                <c:pt idx="187">
                  <c:v>43.308631889763781</c:v>
                </c:pt>
                <c:pt idx="188">
                  <c:v>43.367993219597551</c:v>
                </c:pt>
                <c:pt idx="189">
                  <c:v>43.427354549431328</c:v>
                </c:pt>
                <c:pt idx="190">
                  <c:v>43.486393263342087</c:v>
                </c:pt>
                <c:pt idx="191">
                  <c:v>43.545754593175857</c:v>
                </c:pt>
                <c:pt idx="192">
                  <c:v>43.605115923009627</c:v>
                </c:pt>
                <c:pt idx="193">
                  <c:v>43.664477252843398</c:v>
                </c:pt>
                <c:pt idx="194">
                  <c:v>43.723838582677168</c:v>
                </c:pt>
                <c:pt idx="195">
                  <c:v>43.782877296587927</c:v>
                </c:pt>
                <c:pt idx="196">
                  <c:v>43.842238626421704</c:v>
                </c:pt>
                <c:pt idx="197">
                  <c:v>43.901599956255474</c:v>
                </c:pt>
                <c:pt idx="198">
                  <c:v>43.960961286089244</c:v>
                </c:pt>
                <c:pt idx="199">
                  <c:v>44.021000000000001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F1-4D94-B0B7-66114138031F}"/>
            </c:ext>
          </c:extLst>
        </c:ser>
        <c:ser>
          <c:idx val="1"/>
          <c:order val="1"/>
          <c:tx>
            <c:v>Hot Fluid</c:v>
          </c:tx>
          <c:spPr>
            <a:ln w="28575" cap="rnd">
              <a:solidFill>
                <a:srgbClr val="D2471C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5011326403981654E-2"/>
                  <c:y val="-6.3513000753844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F1-4D94-B0B7-66114138031F}"/>
                </c:ext>
              </c:extLst>
            </c:dLbl>
            <c:dLbl>
              <c:idx val="199"/>
              <c:layout>
                <c:manualLayout>
                  <c:x val="-1.3898099571675891E-2"/>
                  <c:y val="-5.48643116292900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F1-4D94-B0B7-6611413803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Database!$CY$69:$CY$268</c:f>
              <c:numCache>
                <c:formatCode>General</c:formatCode>
                <c:ptCount val="200"/>
                <c:pt idx="0">
                  <c:v>0</c:v>
                </c:pt>
                <c:pt idx="1">
                  <c:v>1.84E-2</c:v>
                </c:pt>
                <c:pt idx="2">
                  <c:v>3.6800000000000006E-2</c:v>
                </c:pt>
                <c:pt idx="3">
                  <c:v>5.5200000000000006E-2</c:v>
                </c:pt>
                <c:pt idx="4">
                  <c:v>7.3599999999999999E-2</c:v>
                </c:pt>
                <c:pt idx="5">
                  <c:v>9.1900000000000009E-2</c:v>
                </c:pt>
                <c:pt idx="6">
                  <c:v>0.11030000000000001</c:v>
                </c:pt>
                <c:pt idx="7">
                  <c:v>0.12869999999999998</c:v>
                </c:pt>
                <c:pt idx="8">
                  <c:v>0.14709999999999998</c:v>
                </c:pt>
                <c:pt idx="9">
                  <c:v>0.16549999999999998</c:v>
                </c:pt>
                <c:pt idx="10">
                  <c:v>0.18379999999999999</c:v>
                </c:pt>
                <c:pt idx="11">
                  <c:v>0.20219999999999999</c:v>
                </c:pt>
                <c:pt idx="12">
                  <c:v>0.22059999999999999</c:v>
                </c:pt>
                <c:pt idx="13">
                  <c:v>0.23899999999999999</c:v>
                </c:pt>
                <c:pt idx="14">
                  <c:v>0.25739999999999996</c:v>
                </c:pt>
                <c:pt idx="15">
                  <c:v>0.2757</c:v>
                </c:pt>
                <c:pt idx="16">
                  <c:v>0.29409999999999997</c:v>
                </c:pt>
                <c:pt idx="17">
                  <c:v>0.3125</c:v>
                </c:pt>
                <c:pt idx="18">
                  <c:v>0.33089999999999997</c:v>
                </c:pt>
                <c:pt idx="19">
                  <c:v>0.3493</c:v>
                </c:pt>
                <c:pt idx="20">
                  <c:v>0.36759999999999998</c:v>
                </c:pt>
                <c:pt idx="21">
                  <c:v>0.38600000000000001</c:v>
                </c:pt>
                <c:pt idx="22">
                  <c:v>0.40439999999999998</c:v>
                </c:pt>
                <c:pt idx="23">
                  <c:v>0.42280000000000001</c:v>
                </c:pt>
                <c:pt idx="24">
                  <c:v>0.44119999999999998</c:v>
                </c:pt>
                <c:pt idx="25">
                  <c:v>0.45949999999999996</c:v>
                </c:pt>
                <c:pt idx="26">
                  <c:v>0.47789999999999999</c:v>
                </c:pt>
                <c:pt idx="27">
                  <c:v>0.49629999999999996</c:v>
                </c:pt>
                <c:pt idx="28">
                  <c:v>0.51469999999999994</c:v>
                </c:pt>
                <c:pt idx="29">
                  <c:v>0.53310000000000002</c:v>
                </c:pt>
                <c:pt idx="30">
                  <c:v>0.5514</c:v>
                </c:pt>
                <c:pt idx="31">
                  <c:v>0.56979999999999997</c:v>
                </c:pt>
                <c:pt idx="32">
                  <c:v>0.58819999999999995</c:v>
                </c:pt>
                <c:pt idx="33">
                  <c:v>0.60660000000000003</c:v>
                </c:pt>
                <c:pt idx="34">
                  <c:v>0.625</c:v>
                </c:pt>
                <c:pt idx="35">
                  <c:v>0.64329999999999998</c:v>
                </c:pt>
                <c:pt idx="36">
                  <c:v>0.66169999999999995</c:v>
                </c:pt>
                <c:pt idx="37">
                  <c:v>0.68010000000000004</c:v>
                </c:pt>
                <c:pt idx="38">
                  <c:v>0.69850000000000001</c:v>
                </c:pt>
                <c:pt idx="39">
                  <c:v>0.71689999999999998</c:v>
                </c:pt>
                <c:pt idx="40">
                  <c:v>0.73519999999999996</c:v>
                </c:pt>
                <c:pt idx="41">
                  <c:v>0.75359999999999994</c:v>
                </c:pt>
                <c:pt idx="42">
                  <c:v>0.77200000000000002</c:v>
                </c:pt>
                <c:pt idx="43">
                  <c:v>0.79039999999999999</c:v>
                </c:pt>
                <c:pt idx="44">
                  <c:v>0.80879999999999996</c:v>
                </c:pt>
                <c:pt idx="45">
                  <c:v>0.82709999999999995</c:v>
                </c:pt>
                <c:pt idx="46">
                  <c:v>0.84550000000000003</c:v>
                </c:pt>
                <c:pt idx="47">
                  <c:v>0.8639</c:v>
                </c:pt>
                <c:pt idx="48">
                  <c:v>0.88229999999999997</c:v>
                </c:pt>
                <c:pt idx="49">
                  <c:v>0.90069999999999995</c:v>
                </c:pt>
                <c:pt idx="50">
                  <c:v>0.91900000000000004</c:v>
                </c:pt>
                <c:pt idx="51">
                  <c:v>0.93740000000000001</c:v>
                </c:pt>
                <c:pt idx="52">
                  <c:v>0.95579999999999998</c:v>
                </c:pt>
                <c:pt idx="53">
                  <c:v>0.97419999999999995</c:v>
                </c:pt>
                <c:pt idx="54">
                  <c:v>0.99260000000000004</c:v>
                </c:pt>
                <c:pt idx="55">
                  <c:v>1.0108999999999999</c:v>
                </c:pt>
                <c:pt idx="56">
                  <c:v>1.0292999999999999</c:v>
                </c:pt>
                <c:pt idx="57">
                  <c:v>1.0477000000000001</c:v>
                </c:pt>
                <c:pt idx="58">
                  <c:v>1.0661</c:v>
                </c:pt>
                <c:pt idx="59">
                  <c:v>1.0845</c:v>
                </c:pt>
                <c:pt idx="60">
                  <c:v>1.1028</c:v>
                </c:pt>
                <c:pt idx="61">
                  <c:v>1.1212</c:v>
                </c:pt>
                <c:pt idx="62">
                  <c:v>1.1395999999999999</c:v>
                </c:pt>
                <c:pt idx="63">
                  <c:v>1.1579999999999999</c:v>
                </c:pt>
                <c:pt idx="64">
                  <c:v>1.1763999999999999</c:v>
                </c:pt>
                <c:pt idx="65">
                  <c:v>1.1947000000000001</c:v>
                </c:pt>
                <c:pt idx="66">
                  <c:v>1.2131000000000001</c:v>
                </c:pt>
                <c:pt idx="67">
                  <c:v>1.2315</c:v>
                </c:pt>
                <c:pt idx="68">
                  <c:v>1.2499</c:v>
                </c:pt>
                <c:pt idx="69">
                  <c:v>1.2683</c:v>
                </c:pt>
                <c:pt idx="70">
                  <c:v>1.2866</c:v>
                </c:pt>
                <c:pt idx="71">
                  <c:v>1.3049999999999999</c:v>
                </c:pt>
                <c:pt idx="72">
                  <c:v>1.3233999999999999</c:v>
                </c:pt>
                <c:pt idx="73">
                  <c:v>1.3417999999999999</c:v>
                </c:pt>
                <c:pt idx="74">
                  <c:v>1.3602000000000001</c:v>
                </c:pt>
                <c:pt idx="75">
                  <c:v>1.3785000000000001</c:v>
                </c:pt>
                <c:pt idx="76">
                  <c:v>1.3969</c:v>
                </c:pt>
                <c:pt idx="77">
                  <c:v>1.4153</c:v>
                </c:pt>
                <c:pt idx="78">
                  <c:v>1.4337</c:v>
                </c:pt>
                <c:pt idx="79">
                  <c:v>1.4520999999999999</c:v>
                </c:pt>
                <c:pt idx="80">
                  <c:v>1.4703999999999999</c:v>
                </c:pt>
                <c:pt idx="81">
                  <c:v>1.4887999999999999</c:v>
                </c:pt>
                <c:pt idx="82">
                  <c:v>1.5072000000000001</c:v>
                </c:pt>
                <c:pt idx="83">
                  <c:v>1.5256000000000001</c:v>
                </c:pt>
                <c:pt idx="84">
                  <c:v>1.544</c:v>
                </c:pt>
                <c:pt idx="85">
                  <c:v>1.5623</c:v>
                </c:pt>
                <c:pt idx="86">
                  <c:v>1.5807</c:v>
                </c:pt>
                <c:pt idx="87">
                  <c:v>1.5991</c:v>
                </c:pt>
                <c:pt idx="88">
                  <c:v>1.6174999999999999</c:v>
                </c:pt>
                <c:pt idx="89">
                  <c:v>1.6358999999999999</c:v>
                </c:pt>
                <c:pt idx="90">
                  <c:v>1.6541999999999999</c:v>
                </c:pt>
                <c:pt idx="91">
                  <c:v>1.6726000000000001</c:v>
                </c:pt>
                <c:pt idx="92">
                  <c:v>1.6910000000000001</c:v>
                </c:pt>
                <c:pt idx="93">
                  <c:v>1.7094</c:v>
                </c:pt>
                <c:pt idx="94">
                  <c:v>1.7278</c:v>
                </c:pt>
                <c:pt idx="95">
                  <c:v>1.7461</c:v>
                </c:pt>
                <c:pt idx="96">
                  <c:v>1.7645</c:v>
                </c:pt>
                <c:pt idx="97">
                  <c:v>1.7828999999999999</c:v>
                </c:pt>
                <c:pt idx="98">
                  <c:v>1.8012999999999999</c:v>
                </c:pt>
                <c:pt idx="99">
                  <c:v>1.8197000000000001</c:v>
                </c:pt>
                <c:pt idx="100">
                  <c:v>1.8380000000000001</c:v>
                </c:pt>
                <c:pt idx="101">
                  <c:v>1.8564000000000001</c:v>
                </c:pt>
                <c:pt idx="102">
                  <c:v>1.8748</c:v>
                </c:pt>
                <c:pt idx="103">
                  <c:v>1.8932</c:v>
                </c:pt>
                <c:pt idx="104">
                  <c:v>1.9116</c:v>
                </c:pt>
                <c:pt idx="105">
                  <c:v>1.9298999999999999</c:v>
                </c:pt>
                <c:pt idx="106">
                  <c:v>1.9482999999999999</c:v>
                </c:pt>
                <c:pt idx="107">
                  <c:v>1.9666999999999999</c:v>
                </c:pt>
                <c:pt idx="108">
                  <c:v>1.9851000000000001</c:v>
                </c:pt>
                <c:pt idx="109">
                  <c:v>2.0035000000000003</c:v>
                </c:pt>
                <c:pt idx="110">
                  <c:v>2.0218000000000003</c:v>
                </c:pt>
                <c:pt idx="111">
                  <c:v>2.0402</c:v>
                </c:pt>
                <c:pt idx="112">
                  <c:v>2.0586000000000002</c:v>
                </c:pt>
                <c:pt idx="113">
                  <c:v>2.0770000000000004</c:v>
                </c:pt>
                <c:pt idx="114">
                  <c:v>2.0954000000000002</c:v>
                </c:pt>
                <c:pt idx="115">
                  <c:v>2.1137000000000001</c:v>
                </c:pt>
                <c:pt idx="116">
                  <c:v>2.1321000000000003</c:v>
                </c:pt>
                <c:pt idx="117">
                  <c:v>2.1505000000000001</c:v>
                </c:pt>
                <c:pt idx="118">
                  <c:v>2.1689000000000003</c:v>
                </c:pt>
                <c:pt idx="119">
                  <c:v>2.1873</c:v>
                </c:pt>
                <c:pt idx="120">
                  <c:v>2.2056</c:v>
                </c:pt>
                <c:pt idx="121">
                  <c:v>2.2240000000000002</c:v>
                </c:pt>
                <c:pt idx="122">
                  <c:v>2.2424000000000004</c:v>
                </c:pt>
                <c:pt idx="123">
                  <c:v>2.2608000000000001</c:v>
                </c:pt>
                <c:pt idx="124">
                  <c:v>2.2792000000000003</c:v>
                </c:pt>
                <c:pt idx="125">
                  <c:v>2.2975000000000003</c:v>
                </c:pt>
                <c:pt idx="126">
                  <c:v>2.3159000000000001</c:v>
                </c:pt>
                <c:pt idx="127">
                  <c:v>2.3343000000000003</c:v>
                </c:pt>
                <c:pt idx="128">
                  <c:v>2.3527</c:v>
                </c:pt>
                <c:pt idx="129">
                  <c:v>2.3711000000000002</c:v>
                </c:pt>
                <c:pt idx="130">
                  <c:v>2.3894000000000002</c:v>
                </c:pt>
                <c:pt idx="131">
                  <c:v>2.4078000000000004</c:v>
                </c:pt>
                <c:pt idx="132">
                  <c:v>2.4262000000000001</c:v>
                </c:pt>
                <c:pt idx="133">
                  <c:v>2.4446000000000003</c:v>
                </c:pt>
                <c:pt idx="134">
                  <c:v>2.4630000000000001</c:v>
                </c:pt>
                <c:pt idx="135">
                  <c:v>2.4813000000000001</c:v>
                </c:pt>
                <c:pt idx="136">
                  <c:v>2.4997000000000003</c:v>
                </c:pt>
                <c:pt idx="137">
                  <c:v>2.5181</c:v>
                </c:pt>
                <c:pt idx="138">
                  <c:v>2.5365000000000002</c:v>
                </c:pt>
                <c:pt idx="139">
                  <c:v>2.5549000000000004</c:v>
                </c:pt>
                <c:pt idx="140">
                  <c:v>2.5732000000000004</c:v>
                </c:pt>
                <c:pt idx="141">
                  <c:v>2.5916000000000001</c:v>
                </c:pt>
                <c:pt idx="142">
                  <c:v>2.6100000000000003</c:v>
                </c:pt>
                <c:pt idx="143">
                  <c:v>2.6284000000000001</c:v>
                </c:pt>
                <c:pt idx="144">
                  <c:v>2.6468000000000003</c:v>
                </c:pt>
                <c:pt idx="145">
                  <c:v>2.6651000000000002</c:v>
                </c:pt>
                <c:pt idx="146">
                  <c:v>2.6835</c:v>
                </c:pt>
                <c:pt idx="147">
                  <c:v>2.7019000000000002</c:v>
                </c:pt>
                <c:pt idx="148">
                  <c:v>2.7203000000000004</c:v>
                </c:pt>
                <c:pt idx="149">
                  <c:v>2.7387000000000001</c:v>
                </c:pt>
                <c:pt idx="150">
                  <c:v>2.7570000000000001</c:v>
                </c:pt>
                <c:pt idx="151">
                  <c:v>2.7754000000000003</c:v>
                </c:pt>
                <c:pt idx="152">
                  <c:v>2.7938000000000001</c:v>
                </c:pt>
                <c:pt idx="153">
                  <c:v>2.8122000000000003</c:v>
                </c:pt>
                <c:pt idx="154">
                  <c:v>2.8306</c:v>
                </c:pt>
                <c:pt idx="155">
                  <c:v>2.8489000000000004</c:v>
                </c:pt>
                <c:pt idx="156">
                  <c:v>2.8673000000000002</c:v>
                </c:pt>
                <c:pt idx="157">
                  <c:v>2.8857000000000004</c:v>
                </c:pt>
                <c:pt idx="158">
                  <c:v>2.9041000000000001</c:v>
                </c:pt>
                <c:pt idx="159">
                  <c:v>2.9225000000000003</c:v>
                </c:pt>
                <c:pt idx="160">
                  <c:v>2.9408000000000003</c:v>
                </c:pt>
                <c:pt idx="161">
                  <c:v>2.9592000000000001</c:v>
                </c:pt>
                <c:pt idx="162">
                  <c:v>2.9776000000000002</c:v>
                </c:pt>
                <c:pt idx="163">
                  <c:v>2.996</c:v>
                </c:pt>
                <c:pt idx="164">
                  <c:v>3.0144000000000002</c:v>
                </c:pt>
                <c:pt idx="165">
                  <c:v>3.0327000000000002</c:v>
                </c:pt>
                <c:pt idx="166">
                  <c:v>3.0511000000000004</c:v>
                </c:pt>
                <c:pt idx="167">
                  <c:v>3.0695000000000001</c:v>
                </c:pt>
                <c:pt idx="168">
                  <c:v>3.0879000000000003</c:v>
                </c:pt>
                <c:pt idx="169">
                  <c:v>3.1063000000000001</c:v>
                </c:pt>
                <c:pt idx="170">
                  <c:v>3.1246</c:v>
                </c:pt>
                <c:pt idx="171">
                  <c:v>3.1430000000000002</c:v>
                </c:pt>
                <c:pt idx="172">
                  <c:v>3.1614000000000004</c:v>
                </c:pt>
                <c:pt idx="173">
                  <c:v>3.1798000000000002</c:v>
                </c:pt>
                <c:pt idx="174">
                  <c:v>3.1982000000000004</c:v>
                </c:pt>
                <c:pt idx="175">
                  <c:v>3.2165000000000004</c:v>
                </c:pt>
                <c:pt idx="176">
                  <c:v>3.2349000000000001</c:v>
                </c:pt>
                <c:pt idx="177">
                  <c:v>3.2533000000000003</c:v>
                </c:pt>
                <c:pt idx="178">
                  <c:v>3.2717000000000001</c:v>
                </c:pt>
                <c:pt idx="179">
                  <c:v>3.2901000000000002</c:v>
                </c:pt>
                <c:pt idx="180">
                  <c:v>3.3084000000000002</c:v>
                </c:pt>
                <c:pt idx="181">
                  <c:v>3.3268000000000004</c:v>
                </c:pt>
                <c:pt idx="182">
                  <c:v>3.3452000000000002</c:v>
                </c:pt>
                <c:pt idx="183">
                  <c:v>3.3636000000000004</c:v>
                </c:pt>
                <c:pt idx="184">
                  <c:v>3.3820000000000001</c:v>
                </c:pt>
                <c:pt idx="185">
                  <c:v>3.4003000000000001</c:v>
                </c:pt>
                <c:pt idx="186">
                  <c:v>3.4187000000000003</c:v>
                </c:pt>
                <c:pt idx="187">
                  <c:v>3.4371</c:v>
                </c:pt>
                <c:pt idx="188">
                  <c:v>3.4555000000000002</c:v>
                </c:pt>
                <c:pt idx="189">
                  <c:v>3.4739000000000004</c:v>
                </c:pt>
                <c:pt idx="190">
                  <c:v>3.4922000000000004</c:v>
                </c:pt>
                <c:pt idx="191">
                  <c:v>3.5106000000000002</c:v>
                </c:pt>
                <c:pt idx="192">
                  <c:v>3.5290000000000004</c:v>
                </c:pt>
                <c:pt idx="193">
                  <c:v>3.5474000000000001</c:v>
                </c:pt>
                <c:pt idx="194">
                  <c:v>3.5658000000000003</c:v>
                </c:pt>
                <c:pt idx="195">
                  <c:v>3.5841000000000003</c:v>
                </c:pt>
                <c:pt idx="196">
                  <c:v>3.6025</c:v>
                </c:pt>
                <c:pt idx="197">
                  <c:v>3.6209000000000002</c:v>
                </c:pt>
                <c:pt idx="198">
                  <c:v>3.6393000000000004</c:v>
                </c:pt>
                <c:pt idx="199">
                  <c:v>3.6577000000000002</c:v>
                </c:pt>
              </c:numCache>
            </c:numRef>
          </c:cat>
          <c:val>
            <c:numRef>
              <c:f>Database!$DA$69:$DA$268</c:f>
              <c:numCache>
                <c:formatCode>General</c:formatCode>
                <c:ptCount val="200"/>
                <c:pt idx="0">
                  <c:v>47.7</c:v>
                </c:pt>
                <c:pt idx="1">
                  <c:v>47.817766841644797</c:v>
                </c:pt>
                <c:pt idx="2">
                  <c:v>47.935533683289592</c:v>
                </c:pt>
                <c:pt idx="3">
                  <c:v>48.053300524934386</c:v>
                </c:pt>
                <c:pt idx="4">
                  <c:v>48.17106736657918</c:v>
                </c:pt>
                <c:pt idx="5">
                  <c:v>48.28819417104112</c:v>
                </c:pt>
                <c:pt idx="6">
                  <c:v>48.405961012685914</c:v>
                </c:pt>
                <c:pt idx="7">
                  <c:v>48.523727854330708</c:v>
                </c:pt>
                <c:pt idx="8">
                  <c:v>48.641494695975503</c:v>
                </c:pt>
                <c:pt idx="9">
                  <c:v>48.759261537620297</c:v>
                </c:pt>
                <c:pt idx="10">
                  <c:v>48.876388342082244</c:v>
                </c:pt>
                <c:pt idx="11">
                  <c:v>48.994155183727038</c:v>
                </c:pt>
                <c:pt idx="12">
                  <c:v>49.111922025371832</c:v>
                </c:pt>
                <c:pt idx="13">
                  <c:v>49.229688867016627</c:v>
                </c:pt>
                <c:pt idx="14">
                  <c:v>49.347455708661421</c:v>
                </c:pt>
                <c:pt idx="15">
                  <c:v>49.464582513123361</c:v>
                </c:pt>
                <c:pt idx="16">
                  <c:v>49.582349354768155</c:v>
                </c:pt>
                <c:pt idx="17">
                  <c:v>49.700116196412949</c:v>
                </c:pt>
                <c:pt idx="18">
                  <c:v>49.817883038057744</c:v>
                </c:pt>
                <c:pt idx="19">
                  <c:v>49.935649879702538</c:v>
                </c:pt>
                <c:pt idx="20">
                  <c:v>50.052776684164485</c:v>
                </c:pt>
                <c:pt idx="21">
                  <c:v>50.170543525809279</c:v>
                </c:pt>
                <c:pt idx="22">
                  <c:v>50.288310367454073</c:v>
                </c:pt>
                <c:pt idx="23">
                  <c:v>50.406077209098868</c:v>
                </c:pt>
                <c:pt idx="24">
                  <c:v>50.523844050743662</c:v>
                </c:pt>
                <c:pt idx="25">
                  <c:v>50.640970855205602</c:v>
                </c:pt>
                <c:pt idx="26">
                  <c:v>50.758737696850396</c:v>
                </c:pt>
                <c:pt idx="27">
                  <c:v>50.87650453849519</c:v>
                </c:pt>
                <c:pt idx="28">
                  <c:v>50.994271380139985</c:v>
                </c:pt>
                <c:pt idx="29">
                  <c:v>51.112038221784779</c:v>
                </c:pt>
                <c:pt idx="30">
                  <c:v>51.229165026246719</c:v>
                </c:pt>
                <c:pt idx="31">
                  <c:v>51.346931867891513</c:v>
                </c:pt>
                <c:pt idx="32">
                  <c:v>51.464698709536307</c:v>
                </c:pt>
                <c:pt idx="33">
                  <c:v>51.582465551181102</c:v>
                </c:pt>
                <c:pt idx="34">
                  <c:v>51.700232392825896</c:v>
                </c:pt>
                <c:pt idx="35">
                  <c:v>51.817359197287843</c:v>
                </c:pt>
                <c:pt idx="36">
                  <c:v>51.935126038932637</c:v>
                </c:pt>
                <c:pt idx="37">
                  <c:v>52.052892880577431</c:v>
                </c:pt>
                <c:pt idx="38">
                  <c:v>52.170659722222226</c:v>
                </c:pt>
                <c:pt idx="39">
                  <c:v>52.28842656386702</c:v>
                </c:pt>
                <c:pt idx="40">
                  <c:v>52.40555336832896</c:v>
                </c:pt>
                <c:pt idx="41">
                  <c:v>52.523320209973754</c:v>
                </c:pt>
                <c:pt idx="42">
                  <c:v>52.641087051618548</c:v>
                </c:pt>
                <c:pt idx="43">
                  <c:v>52.758853893263343</c:v>
                </c:pt>
                <c:pt idx="44">
                  <c:v>52.876620734908137</c:v>
                </c:pt>
                <c:pt idx="45">
                  <c:v>52.993747539370077</c:v>
                </c:pt>
                <c:pt idx="46">
                  <c:v>53.111514381014878</c:v>
                </c:pt>
                <c:pt idx="47">
                  <c:v>53.229281222659672</c:v>
                </c:pt>
                <c:pt idx="48">
                  <c:v>53.347048064304467</c:v>
                </c:pt>
                <c:pt idx="49">
                  <c:v>53.464814905949261</c:v>
                </c:pt>
                <c:pt idx="50">
                  <c:v>53.581941710411201</c:v>
                </c:pt>
                <c:pt idx="51">
                  <c:v>53.699708552055995</c:v>
                </c:pt>
                <c:pt idx="52">
                  <c:v>53.817475393700789</c:v>
                </c:pt>
                <c:pt idx="53">
                  <c:v>53.935242235345584</c:v>
                </c:pt>
                <c:pt idx="54">
                  <c:v>54.053009076990378</c:v>
                </c:pt>
                <c:pt idx="55">
                  <c:v>54.170135881452318</c:v>
                </c:pt>
                <c:pt idx="56">
                  <c:v>54.287902723097112</c:v>
                </c:pt>
                <c:pt idx="57">
                  <c:v>54.405669564741913</c:v>
                </c:pt>
                <c:pt idx="58">
                  <c:v>54.523436406386708</c:v>
                </c:pt>
                <c:pt idx="59">
                  <c:v>54.641203248031502</c:v>
                </c:pt>
                <c:pt idx="60">
                  <c:v>54.758330052493442</c:v>
                </c:pt>
                <c:pt idx="61">
                  <c:v>54.876096894138236</c:v>
                </c:pt>
                <c:pt idx="62">
                  <c:v>54.99386373578303</c:v>
                </c:pt>
                <c:pt idx="63">
                  <c:v>55.111630577427825</c:v>
                </c:pt>
                <c:pt idx="64">
                  <c:v>55.229397419072619</c:v>
                </c:pt>
                <c:pt idx="65">
                  <c:v>55.346524223534558</c:v>
                </c:pt>
                <c:pt idx="66">
                  <c:v>55.464291065179353</c:v>
                </c:pt>
                <c:pt idx="67">
                  <c:v>55.582057906824147</c:v>
                </c:pt>
                <c:pt idx="68">
                  <c:v>55.699824748468941</c:v>
                </c:pt>
                <c:pt idx="69">
                  <c:v>55.817591590113736</c:v>
                </c:pt>
                <c:pt idx="70">
                  <c:v>55.934718394575683</c:v>
                </c:pt>
                <c:pt idx="71">
                  <c:v>56.052485236220477</c:v>
                </c:pt>
                <c:pt idx="72">
                  <c:v>56.170252077865271</c:v>
                </c:pt>
                <c:pt idx="73">
                  <c:v>56.288018919510066</c:v>
                </c:pt>
                <c:pt idx="74">
                  <c:v>56.40578576115486</c:v>
                </c:pt>
                <c:pt idx="75">
                  <c:v>56.522912565616799</c:v>
                </c:pt>
                <c:pt idx="76">
                  <c:v>56.640679407261594</c:v>
                </c:pt>
                <c:pt idx="77">
                  <c:v>56.758446248906388</c:v>
                </c:pt>
                <c:pt idx="78">
                  <c:v>56.876213090551182</c:v>
                </c:pt>
                <c:pt idx="79">
                  <c:v>56.993979932195977</c:v>
                </c:pt>
                <c:pt idx="80">
                  <c:v>57.111106736657916</c:v>
                </c:pt>
                <c:pt idx="81">
                  <c:v>57.228873578302711</c:v>
                </c:pt>
                <c:pt idx="82">
                  <c:v>57.346640419947505</c:v>
                </c:pt>
                <c:pt idx="83">
                  <c:v>57.464407261592299</c:v>
                </c:pt>
                <c:pt idx="84">
                  <c:v>57.582174103237094</c:v>
                </c:pt>
                <c:pt idx="85">
                  <c:v>57.69930090769904</c:v>
                </c:pt>
                <c:pt idx="86">
                  <c:v>57.817067749343835</c:v>
                </c:pt>
                <c:pt idx="87">
                  <c:v>57.934834590988629</c:v>
                </c:pt>
                <c:pt idx="88">
                  <c:v>58.052601432633423</c:v>
                </c:pt>
                <c:pt idx="89">
                  <c:v>58.170368274278218</c:v>
                </c:pt>
                <c:pt idx="90">
                  <c:v>58.287495078740157</c:v>
                </c:pt>
                <c:pt idx="91">
                  <c:v>58.405261920384959</c:v>
                </c:pt>
                <c:pt idx="92">
                  <c:v>58.523028762029746</c:v>
                </c:pt>
                <c:pt idx="93">
                  <c:v>58.64079560367454</c:v>
                </c:pt>
                <c:pt idx="94">
                  <c:v>58.758562445319335</c:v>
                </c:pt>
                <c:pt idx="95">
                  <c:v>58.875689249781274</c:v>
                </c:pt>
                <c:pt idx="96">
                  <c:v>58.993456091426069</c:v>
                </c:pt>
                <c:pt idx="97">
                  <c:v>59.111222933070863</c:v>
                </c:pt>
                <c:pt idx="98">
                  <c:v>59.228989774715657</c:v>
                </c:pt>
                <c:pt idx="99">
                  <c:v>59.346756616360459</c:v>
                </c:pt>
                <c:pt idx="100">
                  <c:v>59.463883420822398</c:v>
                </c:pt>
                <c:pt idx="101">
                  <c:v>59.581650262467193</c:v>
                </c:pt>
                <c:pt idx="102">
                  <c:v>59.699417104111987</c:v>
                </c:pt>
                <c:pt idx="103">
                  <c:v>59.817183945756781</c:v>
                </c:pt>
                <c:pt idx="104">
                  <c:v>59.934950787401576</c:v>
                </c:pt>
                <c:pt idx="105">
                  <c:v>60.052077591863522</c:v>
                </c:pt>
                <c:pt idx="106">
                  <c:v>60.169844433508317</c:v>
                </c:pt>
                <c:pt idx="107">
                  <c:v>60.287611275153104</c:v>
                </c:pt>
                <c:pt idx="108">
                  <c:v>60.405378116797905</c:v>
                </c:pt>
                <c:pt idx="109">
                  <c:v>60.5231449584427</c:v>
                </c:pt>
                <c:pt idx="110">
                  <c:v>60.640271762904639</c:v>
                </c:pt>
                <c:pt idx="111">
                  <c:v>60.758038604549434</c:v>
                </c:pt>
                <c:pt idx="112">
                  <c:v>60.875805446194228</c:v>
                </c:pt>
                <c:pt idx="113">
                  <c:v>60.993572287839022</c:v>
                </c:pt>
                <c:pt idx="114">
                  <c:v>61.111339129483817</c:v>
                </c:pt>
                <c:pt idx="115">
                  <c:v>61.228465933945756</c:v>
                </c:pt>
                <c:pt idx="116">
                  <c:v>61.346232775590558</c:v>
                </c:pt>
                <c:pt idx="117">
                  <c:v>61.463999617235345</c:v>
                </c:pt>
                <c:pt idx="118">
                  <c:v>61.581766458880139</c:v>
                </c:pt>
                <c:pt idx="119">
                  <c:v>61.699533300524934</c:v>
                </c:pt>
                <c:pt idx="120">
                  <c:v>61.81666010498688</c:v>
                </c:pt>
                <c:pt idx="121">
                  <c:v>61.934426946631675</c:v>
                </c:pt>
                <c:pt idx="122">
                  <c:v>62.052193788276469</c:v>
                </c:pt>
                <c:pt idx="123">
                  <c:v>62.169960629921263</c:v>
                </c:pt>
                <c:pt idx="124">
                  <c:v>62.287727471566058</c:v>
                </c:pt>
                <c:pt idx="125">
                  <c:v>62.404854276027997</c:v>
                </c:pt>
                <c:pt idx="126">
                  <c:v>62.522621117672792</c:v>
                </c:pt>
                <c:pt idx="127">
                  <c:v>62.640387959317586</c:v>
                </c:pt>
                <c:pt idx="128">
                  <c:v>62.75815480096238</c:v>
                </c:pt>
                <c:pt idx="129">
                  <c:v>62.875921642607175</c:v>
                </c:pt>
                <c:pt idx="130">
                  <c:v>62.993048447069114</c:v>
                </c:pt>
                <c:pt idx="131">
                  <c:v>63.110815288713916</c:v>
                </c:pt>
                <c:pt idx="132">
                  <c:v>63.228582130358703</c:v>
                </c:pt>
                <c:pt idx="133">
                  <c:v>63.346348972003504</c:v>
                </c:pt>
                <c:pt idx="134">
                  <c:v>63.464115813648291</c:v>
                </c:pt>
                <c:pt idx="135">
                  <c:v>63.581242618110238</c:v>
                </c:pt>
                <c:pt idx="136">
                  <c:v>63.699009459755032</c:v>
                </c:pt>
                <c:pt idx="137">
                  <c:v>63.816776301399827</c:v>
                </c:pt>
                <c:pt idx="138">
                  <c:v>63.934543143044621</c:v>
                </c:pt>
                <c:pt idx="139">
                  <c:v>64.052309984689416</c:v>
                </c:pt>
                <c:pt idx="140">
                  <c:v>64.169436789151362</c:v>
                </c:pt>
                <c:pt idx="141">
                  <c:v>64.287203630796142</c:v>
                </c:pt>
                <c:pt idx="142">
                  <c:v>64.404970472440951</c:v>
                </c:pt>
                <c:pt idx="143">
                  <c:v>64.522737314085745</c:v>
                </c:pt>
                <c:pt idx="144">
                  <c:v>64.64050415573054</c:v>
                </c:pt>
                <c:pt idx="145">
                  <c:v>64.757630960192472</c:v>
                </c:pt>
                <c:pt idx="146">
                  <c:v>64.875397801837266</c:v>
                </c:pt>
                <c:pt idx="147">
                  <c:v>64.993164643482061</c:v>
                </c:pt>
                <c:pt idx="148">
                  <c:v>65.110931485126855</c:v>
                </c:pt>
                <c:pt idx="149">
                  <c:v>65.228698326771649</c:v>
                </c:pt>
                <c:pt idx="150">
                  <c:v>65.345825131233596</c:v>
                </c:pt>
                <c:pt idx="151">
                  <c:v>65.46359197287839</c:v>
                </c:pt>
                <c:pt idx="152">
                  <c:v>65.581358814523185</c:v>
                </c:pt>
                <c:pt idx="153">
                  <c:v>65.699125656167979</c:v>
                </c:pt>
                <c:pt idx="154">
                  <c:v>65.816892497812773</c:v>
                </c:pt>
                <c:pt idx="155">
                  <c:v>65.93401930227472</c:v>
                </c:pt>
                <c:pt idx="156">
                  <c:v>66.051786143919514</c:v>
                </c:pt>
                <c:pt idx="157">
                  <c:v>66.169552985564309</c:v>
                </c:pt>
                <c:pt idx="158">
                  <c:v>66.287319827209103</c:v>
                </c:pt>
                <c:pt idx="159">
                  <c:v>66.405086668853897</c:v>
                </c:pt>
                <c:pt idx="160">
                  <c:v>66.522213473315844</c:v>
                </c:pt>
                <c:pt idx="161">
                  <c:v>66.639980314960638</c:v>
                </c:pt>
                <c:pt idx="162">
                  <c:v>66.757747156605433</c:v>
                </c:pt>
                <c:pt idx="163">
                  <c:v>66.875513998250227</c:v>
                </c:pt>
                <c:pt idx="164">
                  <c:v>66.993280839895021</c:v>
                </c:pt>
                <c:pt idx="165">
                  <c:v>67.110407644356954</c:v>
                </c:pt>
                <c:pt idx="166">
                  <c:v>67.228174486001748</c:v>
                </c:pt>
                <c:pt idx="167">
                  <c:v>67.345941327646543</c:v>
                </c:pt>
                <c:pt idx="168">
                  <c:v>67.463708169291337</c:v>
                </c:pt>
                <c:pt idx="169">
                  <c:v>67.581475010936131</c:v>
                </c:pt>
                <c:pt idx="170">
                  <c:v>67.698601815398078</c:v>
                </c:pt>
                <c:pt idx="171">
                  <c:v>67.816368657042872</c:v>
                </c:pt>
                <c:pt idx="172">
                  <c:v>67.934135498687667</c:v>
                </c:pt>
                <c:pt idx="173">
                  <c:v>68.051902340332461</c:v>
                </c:pt>
                <c:pt idx="174">
                  <c:v>68.169669181977255</c:v>
                </c:pt>
                <c:pt idx="175">
                  <c:v>68.286795986439202</c:v>
                </c:pt>
                <c:pt idx="176">
                  <c:v>68.404562828083996</c:v>
                </c:pt>
                <c:pt idx="177">
                  <c:v>68.522329669728776</c:v>
                </c:pt>
                <c:pt idx="178">
                  <c:v>68.640096511373571</c:v>
                </c:pt>
                <c:pt idx="179">
                  <c:v>68.757863353018379</c:v>
                </c:pt>
                <c:pt idx="180">
                  <c:v>68.874990157480312</c:v>
                </c:pt>
                <c:pt idx="181">
                  <c:v>68.992756999125106</c:v>
                </c:pt>
                <c:pt idx="182">
                  <c:v>69.110523840769901</c:v>
                </c:pt>
                <c:pt idx="183">
                  <c:v>69.228290682414695</c:v>
                </c:pt>
                <c:pt idx="184">
                  <c:v>69.346057524059489</c:v>
                </c:pt>
                <c:pt idx="185">
                  <c:v>69.463184328521436</c:v>
                </c:pt>
                <c:pt idx="186">
                  <c:v>69.58095117016623</c:v>
                </c:pt>
                <c:pt idx="187">
                  <c:v>69.698718011811025</c:v>
                </c:pt>
                <c:pt idx="188">
                  <c:v>69.816484853455819</c:v>
                </c:pt>
                <c:pt idx="189">
                  <c:v>69.934251695100613</c:v>
                </c:pt>
                <c:pt idx="190">
                  <c:v>70.05137849956256</c:v>
                </c:pt>
                <c:pt idx="191">
                  <c:v>70.169145341207354</c:v>
                </c:pt>
                <c:pt idx="192">
                  <c:v>70.286912182852149</c:v>
                </c:pt>
                <c:pt idx="193">
                  <c:v>70.404679024496943</c:v>
                </c:pt>
                <c:pt idx="194">
                  <c:v>70.522445866141737</c:v>
                </c:pt>
                <c:pt idx="195">
                  <c:v>70.639572670603684</c:v>
                </c:pt>
                <c:pt idx="196">
                  <c:v>70.757339512248464</c:v>
                </c:pt>
                <c:pt idx="197">
                  <c:v>70.875106353893273</c:v>
                </c:pt>
                <c:pt idx="198">
                  <c:v>70.992873195538067</c:v>
                </c:pt>
                <c:pt idx="199">
                  <c:v>71.111000000000004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F1-4D94-B0B7-661141380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673279"/>
        <c:axId val="1802667999"/>
      </c:lineChart>
      <c:catAx>
        <c:axId val="1802673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b="1"/>
                  <a:t>Tube Length (m)</a:t>
                </a:r>
              </a:p>
            </c:rich>
          </c:tx>
          <c:layout>
            <c:manualLayout>
              <c:xMode val="edge"/>
              <c:yMode val="edge"/>
              <c:x val="0.43432726259936938"/>
              <c:y val="0.880154725812286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667999"/>
        <c:crosses val="autoZero"/>
        <c:auto val="1"/>
        <c:lblAlgn val="ctr"/>
        <c:lblOffset val="100"/>
        <c:noMultiLvlLbl val="0"/>
      </c:catAx>
      <c:valAx>
        <c:axId val="180266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b="1"/>
                  <a:t>Temperature (C)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673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640401064974794E-3"/>
          <c:y val="0.92266870812110424"/>
          <c:w val="0.38640523282950784"/>
          <c:h val="7.40167944636429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59"/>
        <c:overlap val="-27"/>
        <c:axId val="2115781088"/>
        <c:axId val="2115789248"/>
      </c:barChart>
      <c:catAx>
        <c:axId val="211578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789248"/>
        <c:crosses val="autoZero"/>
        <c:auto val="1"/>
        <c:lblAlgn val="ctr"/>
        <c:lblOffset val="100"/>
        <c:noMultiLvlLbl val="0"/>
      </c:catAx>
      <c:valAx>
        <c:axId val="211578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781088"/>
        <c:crosses val="autoZero"/>
        <c:crossBetween val="between"/>
      </c:valAx>
      <c:spPr>
        <a:noFill/>
        <a:ln w="25400"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59"/>
        <c:overlap val="-27"/>
        <c:axId val="2115781088"/>
        <c:axId val="2115789248"/>
      </c:barChart>
      <c:catAx>
        <c:axId val="211578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789248"/>
        <c:crosses val="autoZero"/>
        <c:auto val="1"/>
        <c:lblAlgn val="ctr"/>
        <c:lblOffset val="100"/>
        <c:noMultiLvlLbl val="0"/>
      </c:catAx>
      <c:valAx>
        <c:axId val="211578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781088"/>
        <c:crosses val="autoZero"/>
        <c:crossBetween val="between"/>
      </c:valAx>
      <c:spPr>
        <a:noFill/>
        <a:ln w="25400"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 sz="1200" b="1"/>
              <a:t>One-Shell Pass, Two</a:t>
            </a:r>
            <a:r>
              <a:rPr lang="en-PH" sz="1200" b="1" baseline="0"/>
              <a:t> or More Tube Passes</a:t>
            </a:r>
            <a:endParaRPr lang="en-PH" sz="1200" b="1"/>
          </a:p>
        </c:rich>
      </c:tx>
      <c:layout>
        <c:manualLayout>
          <c:xMode val="edge"/>
          <c:yMode val="edge"/>
          <c:x val="0.20021543651507942"/>
          <c:y val="3.7793833195720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H"/>
        </a:p>
      </c:txPr>
    </c:title>
    <c:autoTitleDeleted val="0"/>
    <c:plotArea>
      <c:layout>
        <c:manualLayout>
          <c:layoutTarget val="inner"/>
          <c:xMode val="edge"/>
          <c:yMode val="edge"/>
          <c:x val="0.14413262128995905"/>
          <c:y val="0.14562245722842868"/>
          <c:w val="0.817659355579754"/>
          <c:h val="0.61566380418505406"/>
        </c:manualLayout>
      </c:layout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Factor'!$J$12:$J$112</c:f>
              <c:numCache>
                <c:formatCode>General</c:formatCode>
                <c:ptCount val="101"/>
                <c:pt idx="0">
                  <c:v>1.0000000000045208</c:v>
                </c:pt>
                <c:pt idx="1">
                  <c:v>0.99999831481546297</c:v>
                </c:pt>
                <c:pt idx="2">
                  <c:v>0.99999318368430012</c:v>
                </c:pt>
                <c:pt idx="3">
                  <c:v>0.9999844897483664</c:v>
                </c:pt>
                <c:pt idx="4">
                  <c:v>0.99997211130248032</c:v>
                </c:pt>
                <c:pt idx="5">
                  <c:v>0.99995592154310398</c:v>
                </c:pt>
                <c:pt idx="6">
                  <c:v>0.99993578830106533</c:v>
                </c:pt>
                <c:pt idx="7">
                  <c:v>0.99991157375735551</c:v>
                </c:pt>
                <c:pt idx="8">
                  <c:v>0.9998831341405684</c:v>
                </c:pt>
                <c:pt idx="9">
                  <c:v>0.99985031940468894</c:v>
                </c:pt>
                <c:pt idx="10">
                  <c:v>0.99981297288562754</c:v>
                </c:pt>
                <c:pt idx="11">
                  <c:v>0.99977093093494018</c:v>
                </c:pt>
                <c:pt idx="12">
                  <c:v>0.99972402252883819</c:v>
                </c:pt>
                <c:pt idx="13">
                  <c:v>0.99967206885059712</c:v>
                </c:pt>
                <c:pt idx="14">
                  <c:v>0.99961488284416478</c:v>
                </c:pt>
                <c:pt idx="15">
                  <c:v>0.99955226873663694</c:v>
                </c:pt>
                <c:pt idx="16">
                  <c:v>0.9994840215270363</c:v>
                </c:pt>
                <c:pt idx="17">
                  <c:v>0.9994099264385411</c:v>
                </c:pt>
                <c:pt idx="18">
                  <c:v>0.99932975833111404</c:v>
                </c:pt>
                <c:pt idx="19">
                  <c:v>0.99924328107109384</c:v>
                </c:pt>
                <c:pt idx="20">
                  <c:v>0.99915024685402454</c:v>
                </c:pt>
                <c:pt idx="21">
                  <c:v>0.99905039547660601</c:v>
                </c:pt>
                <c:pt idx="22">
                  <c:v>0.99894345355324021</c:v>
                </c:pt>
                <c:pt idx="23">
                  <c:v>0.99882913367214066</c:v>
                </c:pt>
                <c:pt idx="24">
                  <c:v>0.99870713348548878</c:v>
                </c:pt>
                <c:pt idx="25">
                  <c:v>0.99857713472751852</c:v>
                </c:pt>
                <c:pt idx="26">
                  <c:v>0.99843880215372627</c:v>
                </c:pt>
                <c:pt idx="27">
                  <c:v>0.99829178239370053</c:v>
                </c:pt>
                <c:pt idx="28">
                  <c:v>0.99813570270919016</c:v>
                </c:pt>
                <c:pt idx="29">
                  <c:v>0.99797016964811158</c:v>
                </c:pt>
                <c:pt idx="30">
                  <c:v>0.99779476758413754</c:v>
                </c:pt>
                <c:pt idx="31">
                  <c:v>0.99760905713027404</c:v>
                </c:pt>
                <c:pt idx="32">
                  <c:v>0.99741257341349698</c:v>
                </c:pt>
                <c:pt idx="33">
                  <c:v>0.99720482419597001</c:v>
                </c:pt>
                <c:pt idx="34">
                  <c:v>0.99698528782659124</c:v>
                </c:pt>
                <c:pt idx="35">
                  <c:v>0.99675341100461612</c:v>
                </c:pt>
                <c:pt idx="36">
                  <c:v>0.99650860633482607</c:v>
                </c:pt>
                <c:pt idx="37">
                  <c:v>0.99625024965107545</c:v>
                </c:pt>
                <c:pt idx="38">
                  <c:v>0.99597767708205198</c:v>
                </c:pt>
                <c:pt idx="39">
                  <c:v>0.99569018182965174</c:v>
                </c:pt>
                <c:pt idx="40">
                  <c:v>0.99538701062637081</c:v>
                </c:pt>
                <c:pt idx="41">
                  <c:v>0.99506735983354722</c:v>
                </c:pt>
                <c:pt idx="42">
                  <c:v>0.99473037113698748</c:v>
                </c:pt>
                <c:pt idx="43">
                  <c:v>0.99437512679033802</c:v>
                </c:pt>
                <c:pt idx="44">
                  <c:v>0.9940006443494307</c:v>
                </c:pt>
                <c:pt idx="45">
                  <c:v>0.9936058708324863</c:v>
                </c:pt>
                <c:pt idx="46">
                  <c:v>0.99318967623128662</c:v>
                </c:pt>
                <c:pt idx="47">
                  <c:v>0.99275084628703159</c:v>
                </c:pt>
                <c:pt idx="48">
                  <c:v>0.99228807443111355</c:v>
                </c:pt>
                <c:pt idx="49">
                  <c:v>0.99179995277521438</c:v>
                </c:pt>
                <c:pt idx="50">
                  <c:v>0.99128496201633398</c:v>
                </c:pt>
                <c:pt idx="51">
                  <c:v>0.99074146010009811</c:v>
                </c:pt>
                <c:pt idx="52">
                  <c:v>0.99016766945913048</c:v>
                </c:pt>
                <c:pt idx="53">
                  <c:v>0.98956166261152323</c:v>
                </c:pt>
                <c:pt idx="54">
                  <c:v>0.98892134586633884</c:v>
                </c:pt>
                <c:pt idx="55">
                  <c:v>0.98824444083715313</c:v>
                </c:pt>
                <c:pt idx="56">
                  <c:v>0.98752846340907063</c:v>
                </c:pt>
                <c:pt idx="57">
                  <c:v>0.98677069973713938</c:v>
                </c:pt>
                <c:pt idx="58">
                  <c:v>0.98596817877164444</c:v>
                </c:pt>
                <c:pt idx="59">
                  <c:v>0.98511764070467545</c:v>
                </c:pt>
                <c:pt idx="60">
                  <c:v>0.98421550060775009</c:v>
                </c:pt>
                <c:pt idx="61">
                  <c:v>0.9832578063758961</c:v>
                </c:pt>
                <c:pt idx="62">
                  <c:v>0.98224018990124629</c:v>
                </c:pt>
                <c:pt idx="63">
                  <c:v>0.98115781015822756</c:v>
                </c:pt>
                <c:pt idx="64">
                  <c:v>0.98000528657859387</c:v>
                </c:pt>
                <c:pt idx="65">
                  <c:v>0.97877662070912375</c:v>
                </c:pt>
                <c:pt idx="66">
                  <c:v>0.97746510365237571</c:v>
                </c:pt>
                <c:pt idx="67">
                  <c:v>0.9760632061573723</c:v>
                </c:pt>
                <c:pt idx="68">
                  <c:v>0.97456244740561793</c:v>
                </c:pt>
                <c:pt idx="69">
                  <c:v>0.9729532374640899</c:v>
                </c:pt>
                <c:pt idx="70">
                  <c:v>0.97122468696094466</c:v>
                </c:pt>
                <c:pt idx="71">
                  <c:v>0.96936437565524558</c:v>
                </c:pt>
                <c:pt idx="72">
                  <c:v>0.96735806903884491</c:v>
                </c:pt>
                <c:pt idx="73">
                  <c:v>0.96518936866664995</c:v>
                </c:pt>
                <c:pt idx="74">
                  <c:v>0.96283927718056306</c:v>
                </c:pt>
                <c:pt idx="75">
                  <c:v>0.96028565240797881</c:v>
                </c:pt>
                <c:pt idx="76">
                  <c:v>0.95750251562668054</c:v>
                </c:pt>
                <c:pt idx="77">
                  <c:v>0.95445916578860124</c:v>
                </c:pt>
                <c:pt idx="78">
                  <c:v>0.95111903214400284</c:v>
                </c:pt>
                <c:pt idx="79">
                  <c:v>0.94743816904777278</c:v>
                </c:pt>
                <c:pt idx="80">
                  <c:v>0.94336325344276595</c:v>
                </c:pt>
                <c:pt idx="81">
                  <c:v>0.93882887869735243</c:v>
                </c:pt>
                <c:pt idx="82">
                  <c:v>0.93375383279143309</c:v>
                </c:pt>
                <c:pt idx="83">
                  <c:v>0.92803587703914858</c:v>
                </c:pt>
                <c:pt idx="84">
                  <c:v>0.92154425338230395</c:v>
                </c:pt>
                <c:pt idx="85">
                  <c:v>0.91410864735788122</c:v>
                </c:pt>
                <c:pt idx="86">
                  <c:v>0.90550242597474784</c:v>
                </c:pt>
                <c:pt idx="87">
                  <c:v>0.89541624151267241</c:v>
                </c:pt>
                <c:pt idx="88">
                  <c:v>0.88341460272422001</c:v>
                </c:pt>
                <c:pt idx="89">
                  <c:v>0.8688604412234342</c:v>
                </c:pt>
                <c:pt idx="90">
                  <c:v>0.85077469579380449</c:v>
                </c:pt>
                <c:pt idx="91">
                  <c:v>0.82754971788459031</c:v>
                </c:pt>
                <c:pt idx="92">
                  <c:v>0.79628308652644475</c:v>
                </c:pt>
                <c:pt idx="93">
                  <c:v>0.75088327334990401</c:v>
                </c:pt>
                <c:pt idx="94">
                  <c:v>0.67424300688828087</c:v>
                </c:pt>
                <c:pt idx="95">
                  <c:v>0.36355125112718173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36-4CB3-ADA3-ADCD4E51EE46}"/>
            </c:ext>
          </c:extLst>
        </c:ser>
        <c:ser>
          <c:idx val="1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Factor'!$K$12:$K$112</c:f>
              <c:numCache>
                <c:formatCode>General</c:formatCode>
                <c:ptCount val="101"/>
                <c:pt idx="0">
                  <c:v>0.99999999998865596</c:v>
                </c:pt>
                <c:pt idx="1">
                  <c:v>0.99999662624729835</c:v>
                </c:pt>
                <c:pt idx="2">
                  <c:v>0.99998633988762675</c:v>
                </c:pt>
                <c:pt idx="3">
                  <c:v>0.99996888532284955</c:v>
                </c:pt>
                <c:pt idx="4">
                  <c:v>0.99994399591353633</c:v>
                </c:pt>
                <c:pt idx="5">
                  <c:v>0.99991139339045354</c:v>
                </c:pt>
                <c:pt idx="6">
                  <c:v>0.99987078722806522</c:v>
                </c:pt>
                <c:pt idx="7">
                  <c:v>0.99982187397715871</c:v>
                </c:pt>
                <c:pt idx="8">
                  <c:v>0.99976433655344721</c:v>
                </c:pt>
                <c:pt idx="9">
                  <c:v>0.99969784347871948</c:v>
                </c:pt>
                <c:pt idx="10">
                  <c:v>0.9996220480707394</c:v>
                </c:pt>
                <c:pt idx="11">
                  <c:v>0.99953658757785724</c:v>
                </c:pt>
                <c:pt idx="12">
                  <c:v>0.99944108225380812</c:v>
                </c:pt>
                <c:pt idx="13">
                  <c:v>0.99933513436786758</c:v>
                </c:pt>
                <c:pt idx="14">
                  <c:v>0.99921832714493086</c:v>
                </c:pt>
                <c:pt idx="15">
                  <c:v>0.99909022362970379</c:v>
                </c:pt>
                <c:pt idx="16">
                  <c:v>0.99895036546852234</c:v>
                </c:pt>
                <c:pt idx="17">
                  <c:v>0.99879827160173063</c:v>
                </c:pt>
                <c:pt idx="18">
                  <c:v>0.99863343685881745</c:v>
                </c:pt>
                <c:pt idx="19">
                  <c:v>0.99845533044774704</c:v>
                </c:pt>
                <c:pt idx="20">
                  <c:v>0.99826339432898759</c:v>
                </c:pt>
                <c:pt idx="21">
                  <c:v>0.99805704146383445</c:v>
                </c:pt>
                <c:pt idx="22">
                  <c:v>0.99783565392543894</c:v>
                </c:pt>
                <c:pt idx="23">
                  <c:v>0.99759858085977626</c:v>
                </c:pt>
                <c:pt idx="24">
                  <c:v>0.99734513628238786</c:v>
                </c:pt>
                <c:pt idx="25">
                  <c:v>0.99707459669514609</c:v>
                </c:pt>
                <c:pt idx="26">
                  <c:v>0.99678619850557748</c:v>
                </c:pt>
                <c:pt idx="27">
                  <c:v>0.99647913522926768</c:v>
                </c:pt>
                <c:pt idx="28">
                  <c:v>0.99615255445363604</c:v>
                </c:pt>
                <c:pt idx="29">
                  <c:v>0.99580555453885689</c:v>
                </c:pt>
                <c:pt idx="30">
                  <c:v>0.99543718102881218</c:v>
                </c:pt>
                <c:pt idx="31">
                  <c:v>0.99504642274169142</c:v>
                </c:pt>
                <c:pt idx="32">
                  <c:v>0.99463220750616754</c:v>
                </c:pt>
                <c:pt idx="33">
                  <c:v>0.99419339750480484</c:v>
                </c:pt>
                <c:pt idx="34">
                  <c:v>0.99372878418154709</c:v>
                </c:pt>
                <c:pt idx="35">
                  <c:v>0.99323708266455357</c:v>
                </c:pt>
                <c:pt idx="36">
                  <c:v>0.99271692564931635</c:v>
                </c:pt>
                <c:pt idx="37">
                  <c:v>0.99216685667964222</c:v>
                </c:pt>
                <c:pt idx="38">
                  <c:v>0.99158532275565303</c:v>
                </c:pt>
                <c:pt idx="39">
                  <c:v>0.9909706661881873</c:v>
                </c:pt>
                <c:pt idx="40">
                  <c:v>0.99032111560767888</c:v>
                </c:pt>
                <c:pt idx="41">
                  <c:v>0.98963477602243888</c:v>
                </c:pt>
                <c:pt idx="42">
                  <c:v>0.98890961780596576</c:v>
                </c:pt>
                <c:pt idx="43">
                  <c:v>0.98814346447500201</c:v>
                </c:pt>
                <c:pt idx="44">
                  <c:v>0.98733397909912557</c:v>
                </c:pt>
                <c:pt idx="45">
                  <c:v>0.9864786491580162</c:v>
                </c:pt>
                <c:pt idx="46">
                  <c:v>0.98557476963351376</c:v>
                </c:pt>
                <c:pt idx="47">
                  <c:v>0.98461942408925385</c:v>
                </c:pt>
                <c:pt idx="48">
                  <c:v>0.98360946344991662</c:v>
                </c:pt>
                <c:pt idx="49">
                  <c:v>0.9825414821436087</c:v>
                </c:pt>
                <c:pt idx="50">
                  <c:v>0.9814117912128838</c:v>
                </c:pt>
                <c:pt idx="51">
                  <c:v>0.98021638793032106</c:v>
                </c:pt>
                <c:pt idx="52">
                  <c:v>0.97895092137070738</c:v>
                </c:pt>
                <c:pt idx="53">
                  <c:v>0.97761065329042085</c:v>
                </c:pt>
                <c:pt idx="54">
                  <c:v>0.97619041354128555</c:v>
                </c:pt>
                <c:pt idx="55">
                  <c:v>0.97468454909560232</c:v>
                </c:pt>
                <c:pt idx="56">
                  <c:v>0.97308686557430668</c:v>
                </c:pt>
                <c:pt idx="57">
                  <c:v>0.97139055994232681</c:v>
                </c:pt>
                <c:pt idx="58">
                  <c:v>0.9695881427526295</c:v>
                </c:pt>
                <c:pt idx="59">
                  <c:v>0.96767134796797039</c:v>
                </c:pt>
                <c:pt idx="60">
                  <c:v>0.96563102794706701</c:v>
                </c:pt>
                <c:pt idx="61">
                  <c:v>0.96345703062329713</c:v>
                </c:pt>
                <c:pt idx="62">
                  <c:v>0.96113805519365147</c:v>
                </c:pt>
                <c:pt idx="63">
                  <c:v>0.95866148172574595</c:v>
                </c:pt>
                <c:pt idx="64">
                  <c:v>0.95601316891603072</c:v>
                </c:pt>
                <c:pt idx="65">
                  <c:v>0.95317721270337852</c:v>
                </c:pt>
                <c:pt idx="66">
                  <c:v>0.95013565643427289</c:v>
                </c:pt>
                <c:pt idx="67">
                  <c:v>0.94686814061360425</c:v>
                </c:pt>
                <c:pt idx="68">
                  <c:v>0.94335147670898278</c:v>
                </c:pt>
                <c:pt idx="69">
                  <c:v>0.93955912464627822</c:v>
                </c:pt>
                <c:pt idx="70">
                  <c:v>0.935460547012536</c:v>
                </c:pt>
                <c:pt idx="71">
                  <c:v>0.93102040378547901</c:v>
                </c:pt>
                <c:pt idx="72">
                  <c:v>0.92619753845076092</c:v>
                </c:pt>
                <c:pt idx="73">
                  <c:v>0.92094368782192793</c:v>
                </c:pt>
                <c:pt idx="74">
                  <c:v>0.91520182087004409</c:v>
                </c:pt>
                <c:pt idx="75">
                  <c:v>0.90890397177678728</c:v>
                </c:pt>
                <c:pt idx="76">
                  <c:v>0.90196837161810717</c:v>
                </c:pt>
                <c:pt idx="77">
                  <c:v>0.89429558861793679</c:v>
                </c:pt>
                <c:pt idx="78">
                  <c:v>0.88576323609867536</c:v>
                </c:pt>
                <c:pt idx="79">
                  <c:v>0.87621855889056044</c:v>
                </c:pt>
                <c:pt idx="80">
                  <c:v>0.86546778502899291</c:v>
                </c:pt>
                <c:pt idx="81">
                  <c:v>0.85326037509847463</c:v>
                </c:pt>
                <c:pt idx="82">
                  <c:v>0.83926489092599532</c:v>
                </c:pt>
                <c:pt idx="83">
                  <c:v>0.82303040670025929</c:v>
                </c:pt>
                <c:pt idx="84">
                  <c:v>0.8039214149679148</c:v>
                </c:pt>
                <c:pt idx="85">
                  <c:v>0.78100022369818345</c:v>
                </c:pt>
                <c:pt idx="86">
                  <c:v>0.75279409869310021</c:v>
                </c:pt>
                <c:pt idx="87">
                  <c:v>0.71677058974207397</c:v>
                </c:pt>
                <c:pt idx="88">
                  <c:v>0.66789585116559691</c:v>
                </c:pt>
                <c:pt idx="89">
                  <c:v>0.59296826196632102</c:v>
                </c:pt>
                <c:pt idx="90">
                  <c:v>0.39804193175954172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6-4CB3-ADA3-ADCD4E51EE46}"/>
            </c:ext>
          </c:extLst>
        </c:ser>
        <c:ser>
          <c:idx val="2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Factor'!$L$12:$L$112</c:f>
              <c:numCache>
                <c:formatCode>General</c:formatCode>
                <c:ptCount val="101"/>
                <c:pt idx="0">
                  <c:v>0.9999999999969279</c:v>
                </c:pt>
                <c:pt idx="1">
                  <c:v>0.99999493428570363</c:v>
                </c:pt>
                <c:pt idx="2">
                  <c:v>0.99997946844908092</c:v>
                </c:pt>
                <c:pt idx="3">
                  <c:v>0.99995318589234494</c:v>
                </c:pt>
                <c:pt idx="4">
                  <c:v>0.99991565115268188</c:v>
                </c:pt>
                <c:pt idx="5">
                  <c:v>0.99986640886253797</c:v>
                </c:pt>
                <c:pt idx="6">
                  <c:v>0.99980498264085338</c:v>
                </c:pt>
                <c:pt idx="7">
                  <c:v>0.99973087390969884</c:v>
                </c:pt>
                <c:pt idx="8">
                  <c:v>0.99964356063057958</c:v>
                </c:pt>
                <c:pt idx="9">
                  <c:v>0.99954249595384548</c:v>
                </c:pt>
                <c:pt idx="10">
                  <c:v>0.99942710677413771</c:v>
                </c:pt>
                <c:pt idx="11">
                  <c:v>0.99929679218417677</c:v>
                </c:pt>
                <c:pt idx="12">
                  <c:v>0.99915092181836984</c:v>
                </c:pt>
                <c:pt idx="13">
                  <c:v>0.99898883407698291</c:v>
                </c:pt>
                <c:pt idx="14">
                  <c:v>0.99880983422062153</c:v>
                </c:pt>
                <c:pt idx="15">
                  <c:v>0.99861319232382095</c:v>
                </c:pt>
                <c:pt idx="16">
                  <c:v>0.9983981410753674</c:v>
                </c:pt>
                <c:pt idx="17">
                  <c:v>0.99816387341174195</c:v>
                </c:pt>
                <c:pt idx="18">
                  <c:v>0.99790953996864573</c:v>
                </c:pt>
                <c:pt idx="19">
                  <c:v>0.99763424633398889</c:v>
                </c:pt>
                <c:pt idx="20">
                  <c:v>0.99733705008396056</c:v>
                </c:pt>
                <c:pt idx="21">
                  <c:v>0.9970169575818344</c:v>
                </c:pt>
                <c:pt idx="22">
                  <c:v>0.99667292051689127</c:v>
                </c:pt>
                <c:pt idx="23">
                  <c:v>0.99630383215836005</c:v>
                </c:pt>
                <c:pt idx="24">
                  <c:v>0.99590852329642687</c:v>
                </c:pt>
                <c:pt idx="25">
                  <c:v>0.99548575783919324</c:v>
                </c:pt>
                <c:pt idx="26">
                  <c:v>0.99503422803079611</c:v>
                </c:pt>
                <c:pt idx="27">
                  <c:v>0.99455254925183567</c:v>
                </c:pt>
                <c:pt idx="28">
                  <c:v>0.99403925435857743</c:v>
                </c:pt>
                <c:pt idx="29">
                  <c:v>0.99349278751208026</c:v>
                </c:pt>
                <c:pt idx="30">
                  <c:v>0.9929114974423584</c:v>
                </c:pt>
                <c:pt idx="31">
                  <c:v>0.99229363008575922</c:v>
                </c:pt>
                <c:pt idx="32">
                  <c:v>0.99163732052580145</c:v>
                </c:pt>
                <c:pt idx="33">
                  <c:v>0.99094058415863806</c:v>
                </c:pt>
                <c:pt idx="34">
                  <c:v>0.99020130699381548</c:v>
                </c:pt>
                <c:pt idx="35">
                  <c:v>0.98941723498893652</c:v>
                </c:pt>
                <c:pt idx="36">
                  <c:v>0.98858596230285944</c:v>
                </c:pt>
                <c:pt idx="37">
                  <c:v>0.98770491833587093</c:v>
                </c:pt>
                <c:pt idx="38">
                  <c:v>0.98677135340646827</c:v>
                </c:pt>
                <c:pt idx="39">
                  <c:v>0.98578232289240852</c:v>
                </c:pt>
                <c:pt idx="40">
                  <c:v>0.98473466963806655</c:v>
                </c:pt>
                <c:pt idx="41">
                  <c:v>0.98362500440004685</c:v>
                </c:pt>
                <c:pt idx="42">
                  <c:v>0.98244968406761646</c:v>
                </c:pt>
                <c:pt idx="43">
                  <c:v>0.98120478735275862</c:v>
                </c:pt>
                <c:pt idx="44">
                  <c:v>0.97988608759521334</c:v>
                </c:pt>
                <c:pt idx="45">
                  <c:v>0.97848902226908041</c:v>
                </c:pt>
                <c:pt idx="46">
                  <c:v>0.97700865870745113</c:v>
                </c:pt>
                <c:pt idx="47">
                  <c:v>0.97543965547757228</c:v>
                </c:pt>
                <c:pt idx="48">
                  <c:v>0.97377621873804754</c:v>
                </c:pt>
                <c:pt idx="49">
                  <c:v>0.97201205278763758</c:v>
                </c:pt>
                <c:pt idx="50">
                  <c:v>0.97014030386722838</c:v>
                </c:pt>
                <c:pt idx="51">
                  <c:v>0.96815349609615853</c:v>
                </c:pt>
                <c:pt idx="52">
                  <c:v>0.9660434582030728</c:v>
                </c:pt>
                <c:pt idx="53">
                  <c:v>0.96380123943923901</c:v>
                </c:pt>
                <c:pt idx="54">
                  <c:v>0.9614170127250401</c:v>
                </c:pt>
                <c:pt idx="55">
                  <c:v>0.95887996266017206</c:v>
                </c:pt>
                <c:pt idx="56">
                  <c:v>0.95617815550119578</c:v>
                </c:pt>
                <c:pt idx="57">
                  <c:v>0.95329838754492235</c:v>
                </c:pt>
                <c:pt idx="58">
                  <c:v>0.95022600751044739</c:v>
                </c:pt>
                <c:pt idx="59">
                  <c:v>0.94694470742918346</c:v>
                </c:pt>
                <c:pt idx="60">
                  <c:v>0.9434362751527926</c:v>
                </c:pt>
                <c:pt idx="61">
                  <c:v>0.93968029976537426</c:v>
                </c:pt>
                <c:pt idx="62">
                  <c:v>0.93565381878780141</c:v>
                </c:pt>
                <c:pt idx="63">
                  <c:v>0.9313308928750107</c:v>
                </c:pt>
                <c:pt idx="64">
                  <c:v>0.92668208942557895</c:v>
                </c:pt>
                <c:pt idx="65">
                  <c:v>0.92167385070207042</c:v>
                </c:pt>
                <c:pt idx="66">
                  <c:v>0.9162677140437121</c:v>
                </c:pt>
                <c:pt idx="67">
                  <c:v>0.91041934055348128</c:v>
                </c:pt>
                <c:pt idx="68">
                  <c:v>0.9040772927506272</c:v>
                </c:pt>
                <c:pt idx="69">
                  <c:v>0.89718147874055332</c:v>
                </c:pt>
                <c:pt idx="70">
                  <c:v>0.88966114670389995</c:v>
                </c:pt>
                <c:pt idx="71">
                  <c:v>0.88143226278396714</c:v>
                </c:pt>
                <c:pt idx="72">
                  <c:v>0.87239402738220628</c:v>
                </c:pt>
                <c:pt idx="73">
                  <c:v>0.86242416143205614</c:v>
                </c:pt>
                <c:pt idx="74">
                  <c:v>0.85137239296826162</c:v>
                </c:pt>
                <c:pt idx="75">
                  <c:v>0.83905123442333052</c:v>
                </c:pt>
                <c:pt idx="76">
                  <c:v>0.82522254309480381</c:v>
                </c:pt>
                <c:pt idx="77">
                  <c:v>0.80957725327451679</c:v>
                </c:pt>
                <c:pt idx="78">
                  <c:v>0.79170350998452965</c:v>
                </c:pt>
                <c:pt idx="79">
                  <c:v>0.77103390806086702</c:v>
                </c:pt>
                <c:pt idx="80">
                  <c:v>0.74675218529590492</c:v>
                </c:pt>
                <c:pt idx="81">
                  <c:v>0.71761321590753879</c:v>
                </c:pt>
                <c:pt idx="82">
                  <c:v>0.68155125227320112</c:v>
                </c:pt>
                <c:pt idx="83">
                  <c:v>0.63465906250047288</c:v>
                </c:pt>
                <c:pt idx="84">
                  <c:v>0.56756766609477549</c:v>
                </c:pt>
                <c:pt idx="85">
                  <c:v>0.43773091978557399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36-4CB3-ADA3-ADCD4E51EE46}"/>
            </c:ext>
          </c:extLst>
        </c:ser>
        <c:ser>
          <c:idx val="3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Factor'!$M$12:$M$112</c:f>
              <c:numCache>
                <c:formatCode>General</c:formatCode>
                <c:ptCount val="101"/>
                <c:pt idx="0">
                  <c:v>1.0000000000012075</c:v>
                </c:pt>
                <c:pt idx="1">
                  <c:v>0.99999323892071745</c:v>
                </c:pt>
                <c:pt idx="2">
                  <c:v>0.99997256920650124</c:v>
                </c:pt>
                <c:pt idx="3">
                  <c:v>0.99993739061597431</c:v>
                </c:pt>
                <c:pt idx="4">
                  <c:v>0.9998870742970617</c:v>
                </c:pt>
                <c:pt idx="5">
                  <c:v>0.99982096114706986</c:v>
                </c:pt>
                <c:pt idx="6">
                  <c:v>0.99973836005997652</c:v>
                </c:pt>
                <c:pt idx="7">
                  <c:v>0.99963854605188207</c:v>
                </c:pt>
                <c:pt idx="8">
                  <c:v>0.99952075825448528</c:v>
                </c:pt>
                <c:pt idx="9">
                  <c:v>0.99938419776573084</c:v>
                </c:pt>
                <c:pt idx="10">
                  <c:v>0.99922802534548838</c:v>
                </c:pt>
                <c:pt idx="11">
                  <c:v>0.99905135894310093</c:v>
                </c:pt>
                <c:pt idx="12">
                  <c:v>0.99885327104225341</c:v>
                </c:pt>
                <c:pt idx="13">
                  <c:v>0.9986327858071985</c:v>
                </c:pt>
                <c:pt idx="14">
                  <c:v>0.99838887601265569</c:v>
                </c:pt>
                <c:pt idx="15">
                  <c:v>0.99812045973799701</c:v>
                </c:pt>
                <c:pt idx="16">
                  <c:v>0.99782639680419449</c:v>
                </c:pt>
                <c:pt idx="17">
                  <c:v>0.99750548492976343</c:v>
                </c:pt>
                <c:pt idx="18">
                  <c:v>0.99715645557937316</c:v>
                </c:pt>
                <c:pt idx="19">
                  <c:v>0.99677796947588293</c:v>
                </c:pt>
                <c:pt idx="20">
                  <c:v>0.99636861174334079</c:v>
                </c:pt>
                <c:pt idx="21">
                  <c:v>0.99592688664480611</c:v>
                </c:pt>
                <c:pt idx="22">
                  <c:v>0.99545121187470642</c:v>
                </c:pt>
                <c:pt idx="23">
                  <c:v>0.99493991236078372</c:v>
                </c:pt>
                <c:pt idx="24">
                  <c:v>0.99439121352531357</c:v>
                </c:pt>
                <c:pt idx="25">
                  <c:v>0.99380323394928338</c:v>
                </c:pt>
                <c:pt idx="26">
                  <c:v>0.99317397737631252</c:v>
                </c:pt>
                <c:pt idx="27">
                  <c:v>0.99250132398523561</c:v>
                </c:pt>
                <c:pt idx="28">
                  <c:v>0.99178302085128267</c:v>
                </c:pt>
                <c:pt idx="29">
                  <c:v>0.99101667150550954</c:v>
                </c:pt>
                <c:pt idx="30">
                  <c:v>0.99019972449026017</c:v>
                </c:pt>
                <c:pt idx="31">
                  <c:v>0.98932946079484096</c:v>
                </c:pt>
                <c:pt idx="32">
                  <c:v>0.98840298003981408</c:v>
                </c:pt>
                <c:pt idx="33">
                  <c:v>0.98741718526011546</c:v>
                </c:pt>
                <c:pt idx="34">
                  <c:v>0.98636876611603053</c:v>
                </c:pt>
                <c:pt idx="35">
                  <c:v>0.98525418033640955</c:v>
                </c:pt>
                <c:pt idx="36">
                  <c:v>0.98406963316978946</c:v>
                </c:pt>
                <c:pt idx="37">
                  <c:v>0.98281105458534213</c:v>
                </c:pt>
                <c:pt idx="38">
                  <c:v>0.98147407392603647</c:v>
                </c:pt>
                <c:pt idx="39">
                  <c:v>0.98005399166971352</c:v>
                </c:pt>
                <c:pt idx="40">
                  <c:v>0.97854574789857862</c:v>
                </c:pt>
                <c:pt idx="41">
                  <c:v>0.97694388701208024</c:v>
                </c:pt>
                <c:pt idx="42">
                  <c:v>0.97524251813999574</c:v>
                </c:pt>
                <c:pt idx="43">
                  <c:v>0.97343527061909696</c:v>
                </c:pt>
                <c:pt idx="44">
                  <c:v>0.97151524378435894</c:v>
                </c:pt>
                <c:pt idx="45">
                  <c:v>0.96947495019009844</c:v>
                </c:pt>
                <c:pt idx="46">
                  <c:v>0.96730625121189928</c:v>
                </c:pt>
                <c:pt idx="47">
                  <c:v>0.96500028377973657</c:v>
                </c:pt>
                <c:pt idx="48">
                  <c:v>0.96254737674708113</c:v>
                </c:pt>
                <c:pt idx="49">
                  <c:v>0.95993695509820987</c:v>
                </c:pt>
                <c:pt idx="50">
                  <c:v>0.95715742982101482</c:v>
                </c:pt>
                <c:pt idx="51">
                  <c:v>0.95419607080516744</c:v>
                </c:pt>
                <c:pt idx="52">
                  <c:v>0.95103885953879075</c:v>
                </c:pt>
                <c:pt idx="53">
                  <c:v>0.94767031763533027</c:v>
                </c:pt>
                <c:pt idx="54">
                  <c:v>0.94407330627808961</c:v>
                </c:pt>
                <c:pt idx="55">
                  <c:v>0.94022879045790875</c:v>
                </c:pt>
                <c:pt idx="56">
                  <c:v>0.9361155603103114</c:v>
                </c:pt>
                <c:pt idx="57">
                  <c:v>0.93170989980800112</c:v>
                </c:pt>
                <c:pt idx="58">
                  <c:v>0.92698519035850868</c:v>
                </c:pt>
                <c:pt idx="59">
                  <c:v>0.92191143324672775</c:v>
                </c:pt>
                <c:pt idx="60">
                  <c:v>0.91645466998960901</c:v>
                </c:pt>
                <c:pt idx="61">
                  <c:v>0.91057627300998478</c:v>
                </c:pt>
                <c:pt idx="62">
                  <c:v>0.90423206980537429</c:v>
                </c:pt>
                <c:pt idx="63">
                  <c:v>0.89737125079775204</c:v>
                </c:pt>
                <c:pt idx="64">
                  <c:v>0.88993499246325092</c:v>
                </c:pt>
                <c:pt idx="65">
                  <c:v>0.88185470024908574</c:v>
                </c:pt>
                <c:pt idx="66">
                  <c:v>0.87304973547847864</c:v>
                </c:pt>
                <c:pt idx="67">
                  <c:v>0.86342442908507999</c:v>
                </c:pt>
                <c:pt idx="68">
                  <c:v>0.85286408916749901</c:v>
                </c:pt>
                <c:pt idx="69">
                  <c:v>0.84122955517753573</c:v>
                </c:pt>
                <c:pt idx="70">
                  <c:v>0.82834959512562012</c:v>
                </c:pt>
                <c:pt idx="71">
                  <c:v>0.81400999889762793</c:v>
                </c:pt>
                <c:pt idx="72">
                  <c:v>0.79793741911467486</c:v>
                </c:pt>
                <c:pt idx="73">
                  <c:v>0.77977448165793173</c:v>
                </c:pt>
                <c:pt idx="74">
                  <c:v>0.75903957656785714</c:v>
                </c:pt>
                <c:pt idx="75">
                  <c:v>0.73505788740695666</c:v>
                </c:pt>
                <c:pt idx="76">
                  <c:v>0.70683352923783915</c:v>
                </c:pt>
                <c:pt idx="77">
                  <c:v>0.67278626818190412</c:v>
                </c:pt>
                <c:pt idx="78">
                  <c:v>0.63012105173788258</c:v>
                </c:pt>
                <c:pt idx="79">
                  <c:v>0.57290736821995158</c:v>
                </c:pt>
                <c:pt idx="80">
                  <c:v>0.48262502831672122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36-4CB3-ADA3-ADCD4E51EE46}"/>
            </c:ext>
          </c:extLst>
        </c:ser>
        <c:ser>
          <c:idx val="4"/>
          <c:order val="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Factor'!$N$12:$N$112</c:f>
              <c:numCache>
                <c:formatCode>General</c:formatCode>
                <c:ptCount val="101"/>
                <c:pt idx="0">
                  <c:v>0.99999999997620559</c:v>
                </c:pt>
                <c:pt idx="1">
                  <c:v>0.99999154014245117</c:v>
                </c:pt>
                <c:pt idx="2">
                  <c:v>0.99996564199644</c:v>
                </c:pt>
                <c:pt idx="3">
                  <c:v>0.99992149864287561</c:v>
                </c:pt>
                <c:pt idx="4">
                  <c:v>0.99985826258061516</c:v>
                </c:pt>
                <c:pt idx="5">
                  <c:v>0.99977504329567535</c:v>
                </c:pt>
                <c:pt idx="6">
                  <c:v>0.99967090465644115</c:v>
                </c:pt>
                <c:pt idx="7">
                  <c:v>0.99954486212044769</c:v>
                </c:pt>
                <c:pt idx="8">
                  <c:v>0.99939587973644317</c:v>
                </c:pt>
                <c:pt idx="9">
                  <c:v>0.99922286692419837</c:v>
                </c:pt>
                <c:pt idx="10">
                  <c:v>0.99902467501237913</c:v>
                </c:pt>
                <c:pt idx="11">
                  <c:v>0.99880009351315269</c:v>
                </c:pt>
                <c:pt idx="12">
                  <c:v>0.99854784610972014</c:v>
                </c:pt>
                <c:pt idx="13">
                  <c:v>0.99826658633058352</c:v>
                </c:pt>
                <c:pt idx="14">
                  <c:v>0.99795489288155481</c:v>
                </c:pt>
                <c:pt idx="15">
                  <c:v>0.99761126460335703</c:v>
                </c:pt>
                <c:pt idx="16">
                  <c:v>0.99723411501912618</c:v>
                </c:pt>
                <c:pt idx="17">
                  <c:v>0.996821766432199</c:v>
                </c:pt>
                <c:pt idx="18">
                  <c:v>0.99637244353000054</c:v>
                </c:pt>
                <c:pt idx="19">
                  <c:v>0.99588426644486072</c:v>
                </c:pt>
                <c:pt idx="20">
                  <c:v>0.9953552432167293</c:v>
                </c:pt>
                <c:pt idx="21">
                  <c:v>0.99478326159635111</c:v>
                </c:pt>
                <c:pt idx="22">
                  <c:v>0.9941660801199268</c:v>
                </c:pt>
                <c:pt idx="23">
                  <c:v>0.99350131837787192</c:v>
                </c:pt>
                <c:pt idx="24">
                  <c:v>0.99278644639060809</c:v>
                </c:pt>
                <c:pt idx="25">
                  <c:v>0.9920187729932316</c:v>
                </c:pt>
                <c:pt idx="26">
                  <c:v>0.99119543311818714</c:v>
                </c:pt>
                <c:pt idx="27">
                  <c:v>0.9903133738504668</c:v>
                </c:pt>
                <c:pt idx="28">
                  <c:v>0.98936933911295688</c:v>
                </c:pt>
                <c:pt idx="29">
                  <c:v>0.98835985282006189</c:v>
                </c:pt>
                <c:pt idx="30">
                  <c:v>0.98728120031509048</c:v>
                </c:pt>
                <c:pt idx="31">
                  <c:v>0.98612940788058723</c:v>
                </c:pt>
                <c:pt idx="32">
                  <c:v>0.98490022008006084</c:v>
                </c:pt>
                <c:pt idx="33">
                  <c:v>0.98358907465368761</c:v>
                </c:pt>
                <c:pt idx="34">
                  <c:v>0.98219107464834421</c:v>
                </c:pt>
                <c:pt idx="35">
                  <c:v>0.98070095741268193</c:v>
                </c:pt>
                <c:pt idx="36">
                  <c:v>0.97911306002923226</c:v>
                </c:pt>
                <c:pt idx="37">
                  <c:v>0.97742128068582312</c:v>
                </c:pt>
                <c:pt idx="38">
                  <c:v>0.97561903540564388</c:v>
                </c:pt>
                <c:pt idx="39">
                  <c:v>0.97369920945595079</c:v>
                </c:pt>
                <c:pt idx="40">
                  <c:v>0.97165410263621865</c:v>
                </c:pt>
                <c:pt idx="41">
                  <c:v>0.96947536750256658</c:v>
                </c:pt>
                <c:pt idx="42">
                  <c:v>0.96715393941083561</c:v>
                </c:pt>
                <c:pt idx="43">
                  <c:v>0.96467995704797882</c:v>
                </c:pt>
                <c:pt idx="44">
                  <c:v>0.96204267186090142</c:v>
                </c:pt>
                <c:pt idx="45">
                  <c:v>0.95923034447077726</c:v>
                </c:pt>
                <c:pt idx="46">
                  <c:v>0.95623012576287791</c:v>
                </c:pt>
                <c:pt idx="47">
                  <c:v>0.9530279198453937</c:v>
                </c:pt>
                <c:pt idx="48">
                  <c:v>0.94960822544703249</c:v>
                </c:pt>
                <c:pt idx="49">
                  <c:v>0.94595395153407602</c:v>
                </c:pt>
                <c:pt idx="50">
                  <c:v>0.94204620192142863</c:v>
                </c:pt>
                <c:pt idx="51">
                  <c:v>0.93786402235864774</c:v>
                </c:pt>
                <c:pt idx="52">
                  <c:v>0.93338410189402909</c:v>
                </c:pt>
                <c:pt idx="53">
                  <c:v>0.92858041812237435</c:v>
                </c:pt>
                <c:pt idx="54">
                  <c:v>0.9234238130143636</c:v>
                </c:pt>
                <c:pt idx="55">
                  <c:v>0.91788148213475018</c:v>
                </c:pt>
                <c:pt idx="56">
                  <c:v>0.91191635478693556</c:v>
                </c:pt>
                <c:pt idx="57">
                  <c:v>0.90548633538952072</c:v>
                </c:pt>
                <c:pt idx="58">
                  <c:v>0.89854336632117804</c:v>
                </c:pt>
                <c:pt idx="59">
                  <c:v>0.89103225822715726</c:v>
                </c:pt>
                <c:pt idx="60">
                  <c:v>0.88288921327985237</c:v>
                </c:pt>
                <c:pt idx="61">
                  <c:v>0.87403993680348879</c:v>
                </c:pt>
                <c:pt idx="62">
                  <c:v>0.8643971875739177</c:v>
                </c:pt>
                <c:pt idx="63">
                  <c:v>0.85385754785025025</c:v>
                </c:pt>
                <c:pt idx="64">
                  <c:v>0.84229708493162803</c:v>
                </c:pt>
                <c:pt idx="65">
                  <c:v>0.82956539826811004</c:v>
                </c:pt>
                <c:pt idx="66">
                  <c:v>0.81547724658110399</c:v>
                </c:pt>
                <c:pt idx="67">
                  <c:v>0.79980042359285197</c:v>
                </c:pt>
                <c:pt idx="68">
                  <c:v>0.78223758270817256</c:v>
                </c:pt>
                <c:pt idx="69">
                  <c:v>0.76239782374368459</c:v>
                </c:pt>
                <c:pt idx="70">
                  <c:v>0.73974991341155638</c:v>
                </c:pt>
                <c:pt idx="71">
                  <c:v>0.71354004269853499</c:v>
                </c:pt>
                <c:pt idx="72">
                  <c:v>0.68263424259840122</c:v>
                </c:pt>
                <c:pt idx="73">
                  <c:v>0.64517850405897748</c:v>
                </c:pt>
                <c:pt idx="74">
                  <c:v>0.59772547063410975</c:v>
                </c:pt>
                <c:pt idx="75">
                  <c:v>0.53222101393961629</c:v>
                </c:pt>
                <c:pt idx="76">
                  <c:v>0.4151020124042068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36-4CB3-ADA3-ADCD4E51EE46}"/>
            </c:ext>
          </c:extLst>
        </c:ser>
        <c:ser>
          <c:idx val="5"/>
          <c:order val="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Factor'!$O$12:$O$112</c:f>
              <c:numCache>
                <c:formatCode>General</c:formatCode>
                <c:ptCount val="101"/>
                <c:pt idx="0">
                  <c:v>0.99999999998627787</c:v>
                </c:pt>
                <c:pt idx="1">
                  <c:v>0.99998983794090124</c:v>
                </c:pt>
                <c:pt idx="2">
                  <c:v>0.99995868665419296</c:v>
                </c:pt>
                <c:pt idx="3">
                  <c:v>0.99990550911212539</c:v>
                </c:pt>
                <c:pt idx="4">
                  <c:v>0.99982921319320173</c:v>
                </c:pt>
                <c:pt idx="5">
                  <c:v>0.99972864822046947</c:v>
                </c:pt>
                <c:pt idx="6">
                  <c:v>0.9996026012410425</c:v>
                </c:pt>
                <c:pt idx="7">
                  <c:v>0.99944979302399783</c:v>
                </c:pt>
                <c:pt idx="8">
                  <c:v>0.99926887375161488</c:v>
                </c:pt>
                <c:pt idx="9">
                  <c:v>0.99905841837613119</c:v>
                </c:pt>
                <c:pt idx="10">
                  <c:v>0.99881692161134372</c:v>
                </c:pt>
                <c:pt idx="11">
                  <c:v>0.99854279252511013</c:v>
                </c:pt>
                <c:pt idx="12">
                  <c:v>0.99823434869507599</c:v>
                </c:pt>
                <c:pt idx="13">
                  <c:v>0.99788980988576637</c:v>
                </c:pt>
                <c:pt idx="14">
                  <c:v>0.99750729120061055</c:v>
                </c:pt>
                <c:pt idx="15">
                  <c:v>0.99708479565703989</c:v>
                </c:pt>
                <c:pt idx="16">
                  <c:v>0.99662020612689495</c:v>
                </c:pt>
                <c:pt idx="17">
                  <c:v>0.99611127657756737</c:v>
                </c:pt>
                <c:pt idx="18">
                  <c:v>0.99555562254154584</c:v>
                </c:pt>
                <c:pt idx="19">
                  <c:v>0.99495071073331398</c:v>
                </c:pt>
                <c:pt idx="20">
                  <c:v>0.99429384772243534</c:v>
                </c:pt>
                <c:pt idx="21">
                  <c:v>0.99358216756028339</c:v>
                </c:pt>
                <c:pt idx="22">
                  <c:v>0.99281261824464329</c:v>
                </c:pt>
                <c:pt idx="23">
                  <c:v>0.99198194689132935</c:v>
                </c:pt>
                <c:pt idx="24">
                  <c:v>0.99108668346458362</c:v>
                </c:pt>
                <c:pt idx="25">
                  <c:v>0.99012312289782733</c:v>
                </c:pt>
                <c:pt idx="26">
                  <c:v>0.9890873054131355</c:v>
                </c:pt>
                <c:pt idx="27">
                  <c:v>0.98797499482063278</c:v>
                </c:pt>
                <c:pt idx="28">
                  <c:v>0.98678165454755573</c:v>
                </c:pt>
                <c:pt idx="29">
                  <c:v>0.98550242110980635</c:v>
                </c:pt>
                <c:pt idx="30">
                  <c:v>0.98413207469559238</c:v>
                </c:pt>
                <c:pt idx="31">
                  <c:v>0.98266500647991917</c:v>
                </c:pt>
                <c:pt idx="32">
                  <c:v>0.98109518222854197</c:v>
                </c:pt>
                <c:pt idx="33">
                  <c:v>0.9794161016788473</c:v>
                </c:pt>
                <c:pt idx="34">
                  <c:v>0.97762075310032492</c:v>
                </c:pt>
                <c:pt idx="35">
                  <c:v>0.975701562336037</c:v>
                </c:pt>
                <c:pt idx="36">
                  <c:v>0.97365033550490498</c:v>
                </c:pt>
                <c:pt idx="37">
                  <c:v>0.97145819439807424</c:v>
                </c:pt>
                <c:pt idx="38">
                  <c:v>0.96911550342499586</c:v>
                </c:pt>
                <c:pt idx="39">
                  <c:v>0.96661178674858628</c:v>
                </c:pt>
                <c:pt idx="40">
                  <c:v>0.96393563398397109</c:v>
                </c:pt>
                <c:pt idx="41">
                  <c:v>0.96107459250915594</c:v>
                </c:pt>
                <c:pt idx="42">
                  <c:v>0.95801504403185134</c:v>
                </c:pt>
                <c:pt idx="43">
                  <c:v>0.95474206255269878</c:v>
                </c:pt>
                <c:pt idx="44">
                  <c:v>0.95123925023230094</c:v>
                </c:pt>
                <c:pt idx="45">
                  <c:v>0.94748854686896655</c:v>
                </c:pt>
                <c:pt idx="46">
                  <c:v>0.94347000767346823</c:v>
                </c:pt>
                <c:pt idx="47">
                  <c:v>0.93916154271497132</c:v>
                </c:pt>
                <c:pt idx="48">
                  <c:v>0.93453860970996827</c:v>
                </c:pt>
                <c:pt idx="49">
                  <c:v>0.92957384959603584</c:v>
                </c:pt>
                <c:pt idx="50">
                  <c:v>0.92423665138012789</c:v>
                </c:pt>
                <c:pt idx="51">
                  <c:v>0.91849262879868021</c:v>
                </c:pt>
                <c:pt idx="52">
                  <c:v>0.91230298596957349</c:v>
                </c:pt>
                <c:pt idx="53">
                  <c:v>0.90562374185689032</c:v>
                </c:pt>
                <c:pt idx="54">
                  <c:v>0.89840477311170308</c:v>
                </c:pt>
                <c:pt idx="55">
                  <c:v>0.89058862032308161</c:v>
                </c:pt>
                <c:pt idx="56">
                  <c:v>0.8821089817684179</c:v>
                </c:pt>
                <c:pt idx="57">
                  <c:v>0.87288878796219727</c:v>
                </c:pt>
                <c:pt idx="58">
                  <c:v>0.86283770404639804</c:v>
                </c:pt>
                <c:pt idx="59">
                  <c:v>0.85184883586472016</c:v>
                </c:pt>
                <c:pt idx="60">
                  <c:v>0.83979430291982859</c:v>
                </c:pt>
                <c:pt idx="61">
                  <c:v>0.82651915757214767</c:v>
                </c:pt>
                <c:pt idx="62">
                  <c:v>0.8118328188984496</c:v>
                </c:pt>
                <c:pt idx="63">
                  <c:v>0.79549664151293165</c:v>
                </c:pt>
                <c:pt idx="64">
                  <c:v>0.77720522539899362</c:v>
                </c:pt>
                <c:pt idx="65">
                  <c:v>0.75655708418453549</c:v>
                </c:pt>
                <c:pt idx="66">
                  <c:v>0.73300610623984064</c:v>
                </c:pt>
                <c:pt idx="67">
                  <c:v>0.70577563846320923</c:v>
                </c:pt>
                <c:pt idx="68">
                  <c:v>0.67369233825504149</c:v>
                </c:pt>
                <c:pt idx="69">
                  <c:v>0.63482308153505473</c:v>
                </c:pt>
                <c:pt idx="70">
                  <c:v>0.5855227477966507</c:v>
                </c:pt>
                <c:pt idx="71">
                  <c:v>0.51702111451137545</c:v>
                </c:pt>
                <c:pt idx="72">
                  <c:v>0.38838648949975768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636-4CB3-ADA3-ADCD4E51EE46}"/>
            </c:ext>
          </c:extLst>
        </c:ser>
        <c:ser>
          <c:idx val="6"/>
          <c:order val="6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Factor'!$P$12:$P$112</c:f>
              <c:numCache>
                <c:formatCode>General</c:formatCode>
                <c:ptCount val="101"/>
                <c:pt idx="0">
                  <c:v>0.99999999999146294</c:v>
                </c:pt>
                <c:pt idx="1">
                  <c:v>0.99998813230606576</c:v>
                </c:pt>
                <c:pt idx="2">
                  <c:v>0.99995170301374992</c:v>
                </c:pt>
                <c:pt idx="3">
                  <c:v>0.99988942115256374</c:v>
                </c:pt>
                <c:pt idx="4">
                  <c:v>0.99979992327970735</c:v>
                </c:pt>
                <c:pt idx="5">
                  <c:v>0.99968176869051995</c:v>
                </c:pt>
                <c:pt idx="6">
                  <c:v>0.99953343425332486</c:v>
                </c:pt>
                <c:pt idx="7">
                  <c:v>0.99935330883384565</c:v>
                </c:pt>
                <c:pt idx="8">
                  <c:v>0.9991396872709003</c:v>
                </c:pt>
                <c:pt idx="9">
                  <c:v>0.99889076386059461</c:v>
                </c:pt>
                <c:pt idx="10">
                  <c:v>0.99860462530172667</c:v>
                </c:pt>
                <c:pt idx="11">
                  <c:v>0.99827924304963322</c:v>
                </c:pt>
                <c:pt idx="12">
                  <c:v>0.99791246501973774</c:v>
                </c:pt>
                <c:pt idx="13">
                  <c:v>0.99750200657516164</c:v>
                </c:pt>
                <c:pt idx="14">
                  <c:v>0.99704544072507473</c:v>
                </c:pt>
                <c:pt idx="15">
                  <c:v>0.99654018745160278</c:v>
                </c:pt>
                <c:pt idx="16">
                  <c:v>0.99598350207300534</c:v>
                </c:pt>
                <c:pt idx="17">
                  <c:v>0.99537246253941136</c:v>
                </c:pt>
                <c:pt idx="18">
                  <c:v>0.99470395554420821</c:v>
                </c:pt>
                <c:pt idx="19">
                  <c:v>0.99397466131911449</c:v>
                </c:pt>
                <c:pt idx="20">
                  <c:v>0.99318103696351667</c:v>
                </c:pt>
                <c:pt idx="21">
                  <c:v>0.99231929813871778</c:v>
                </c:pt>
                <c:pt idx="22">
                  <c:v>0.99138539893447208</c:v>
                </c:pt>
                <c:pt idx="23">
                  <c:v>0.99037500968834213</c:v>
                </c:pt>
                <c:pt idx="24">
                  <c:v>0.98928349250708525</c:v>
                </c:pt>
                <c:pt idx="25">
                  <c:v>0.98810587420278717</c:v>
                </c:pt>
                <c:pt idx="26">
                  <c:v>0.98683681631369702</c:v>
                </c:pt>
                <c:pt idx="27">
                  <c:v>0.98547058182942948</c:v>
                </c:pt>
                <c:pt idx="28">
                  <c:v>0.98400099818105702</c:v>
                </c:pt>
                <c:pt idx="29">
                  <c:v>0.98242141598638189</c:v>
                </c:pt>
                <c:pt idx="30">
                  <c:v>0.9807246629575046</c:v>
                </c:pt>
                <c:pt idx="31">
                  <c:v>0.97890299227830635</c:v>
                </c:pt>
                <c:pt idx="32">
                  <c:v>0.97694802464046193</c:v>
                </c:pt>
                <c:pt idx="33">
                  <c:v>0.97485068298320465</c:v>
                </c:pt>
                <c:pt idx="34">
                  <c:v>0.97260111880868316</c:v>
                </c:pt>
                <c:pt idx="35">
                  <c:v>0.97018862873397327</c:v>
                </c:pt>
                <c:pt idx="36">
                  <c:v>0.96760155968312844</c:v>
                </c:pt>
                <c:pt idx="37">
                  <c:v>0.96482720080593798</c:v>
                </c:pt>
                <c:pt idx="38">
                  <c:v>0.96185165981836174</c:v>
                </c:pt>
                <c:pt idx="39">
                  <c:v>0.95865972097199059</c:v>
                </c:pt>
                <c:pt idx="40">
                  <c:v>0.95523468124883837</c:v>
                </c:pt>
                <c:pt idx="41">
                  <c:v>0.95155816060634935</c:v>
                </c:pt>
                <c:pt idx="42">
                  <c:v>0.94760988111586075</c:v>
                </c:pt>
                <c:pt idx="43">
                  <c:v>0.94336740857857371</c:v>
                </c:pt>
                <c:pt idx="44">
                  <c:v>0.93880584857271876</c:v>
                </c:pt>
                <c:pt idx="45">
                  <c:v>0.93389748675490336</c:v>
                </c:pt>
                <c:pt idx="46">
                  <c:v>0.92861136042440073</c:v>
                </c:pt>
                <c:pt idx="47">
                  <c:v>0.92291274460073813</c:v>
                </c:pt>
                <c:pt idx="48">
                  <c:v>0.91676253078371261</c:v>
                </c:pt>
                <c:pt idx="49">
                  <c:v>0.9101164696043974</c:v>
                </c:pt>
                <c:pt idx="50">
                  <c:v>0.90292423890178786</c:v>
                </c:pt>
                <c:pt idx="51">
                  <c:v>0.89512828510100761</c:v>
                </c:pt>
                <c:pt idx="52">
                  <c:v>0.88666236614584915</c:v>
                </c:pt>
                <c:pt idx="53">
                  <c:v>0.87744969549975083</c:v>
                </c:pt>
                <c:pt idx="54">
                  <c:v>0.86740054373298814</c:v>
                </c:pt>
                <c:pt idx="55">
                  <c:v>0.85640908833393448</c:v>
                </c:pt>
                <c:pt idx="56">
                  <c:v>0.84434919869407399</c:v>
                </c:pt>
                <c:pt idx="57">
                  <c:v>0.83106867497958725</c:v>
                </c:pt>
                <c:pt idx="58">
                  <c:v>0.8163811769618099</c:v>
                </c:pt>
                <c:pt idx="59">
                  <c:v>0.80005458453223233</c:v>
                </c:pt>
                <c:pt idx="60">
                  <c:v>0.78179362527558216</c:v>
                </c:pt>
                <c:pt idx="61">
                  <c:v>0.7612128470063273</c:v>
                </c:pt>
                <c:pt idx="62">
                  <c:v>0.73779236624255484</c:v>
                </c:pt>
                <c:pt idx="63">
                  <c:v>0.71080059222246639</c:v>
                </c:pt>
                <c:pt idx="64">
                  <c:v>0.67914743910324415</c:v>
                </c:pt>
                <c:pt idx="65">
                  <c:v>0.64107152276094015</c:v>
                </c:pt>
                <c:pt idx="66">
                  <c:v>0.59335113516310378</c:v>
                </c:pt>
                <c:pt idx="67">
                  <c:v>0.52867178515034752</c:v>
                </c:pt>
                <c:pt idx="68">
                  <c:v>0.41916599539031796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36-4CB3-ADA3-ADCD4E51EE46}"/>
            </c:ext>
          </c:extLst>
        </c:ser>
        <c:ser>
          <c:idx val="7"/>
          <c:order val="7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Factor'!$Q$12:$Q$112</c:f>
              <c:numCache>
                <c:formatCode>General</c:formatCode>
                <c:ptCount val="101"/>
                <c:pt idx="0">
                  <c:v>0.99999999994471145</c:v>
                </c:pt>
                <c:pt idx="1">
                  <c:v>0.99998642322792752</c:v>
                </c:pt>
                <c:pt idx="2">
                  <c:v>0.9999446909077947</c:v>
                </c:pt>
                <c:pt idx="3">
                  <c:v>0.99987323388263494</c:v>
                </c:pt>
                <c:pt idx="4">
                  <c:v>0.99977038993915024</c:v>
                </c:pt>
                <c:pt idx="5">
                  <c:v>0.99963439732820181</c:v>
                </c:pt>
                <c:pt idx="6">
                  <c:v>0.9994633877501462</c:v>
                </c:pt>
                <c:pt idx="7">
                  <c:v>0.99925537875355019</c:v>
                </c:pt>
                <c:pt idx="8">
                  <c:v>0.99900826548934329</c:v>
                </c:pt>
                <c:pt idx="9">
                  <c:v>0.99871981175557722</c:v>
                </c:pt>
                <c:pt idx="10">
                  <c:v>0.99838764026100169</c:v>
                </c:pt>
                <c:pt idx="11">
                  <c:v>0.99800922202658948</c:v>
                </c:pt>
                <c:pt idx="12">
                  <c:v>0.99758186483446154</c:v>
                </c:pt>
                <c:pt idx="13">
                  <c:v>0.99710270062277306</c:v>
                </c:pt>
                <c:pt idx="14">
                  <c:v>0.9965686717119755</c:v>
                </c:pt>
                <c:pt idx="15">
                  <c:v>0.99597651573361412</c:v>
                </c:pt>
                <c:pt idx="16">
                  <c:v>0.99532274911581164</c:v>
                </c:pt>
                <c:pt idx="17">
                  <c:v>0.99460364896043307</c:v>
                </c:pt>
                <c:pt idx="18">
                  <c:v>0.9938152331244684</c:v>
                </c:pt>
                <c:pt idx="19">
                  <c:v>0.99295323829246251</c:v>
                </c:pt>
                <c:pt idx="20">
                  <c:v>0.99201309579673802</c:v>
                </c:pt>
                <c:pt idx="21">
                  <c:v>0.99098990490726691</c:v>
                </c:pt>
                <c:pt idx="22">
                  <c:v>0.98987840327215793</c:v>
                </c:pt>
                <c:pt idx="23">
                  <c:v>0.98867293414191171</c:v>
                </c:pt>
                <c:pt idx="24">
                  <c:v>0.98736740995420647</c:v>
                </c:pt>
                <c:pt idx="25">
                  <c:v>0.98595527178951969</c:v>
                </c:pt>
                <c:pt idx="26">
                  <c:v>0.98442944412904543</c:v>
                </c:pt>
                <c:pt idx="27">
                  <c:v>0.98278228425247194</c:v>
                </c:pt>
                <c:pt idx="28">
                  <c:v>0.98100552550116338</c:v>
                </c:pt>
                <c:pt idx="29">
                  <c:v>0.97909021349755299</c:v>
                </c:pt>
                <c:pt idx="30">
                  <c:v>0.97702663424922254</c:v>
                </c:pt>
                <c:pt idx="31">
                  <c:v>0.97480423286928919</c:v>
                </c:pt>
                <c:pt idx="32">
                  <c:v>0.97241152140482712</c:v>
                </c:pt>
                <c:pt idx="33">
                  <c:v>0.96983597397113619</c:v>
                </c:pt>
                <c:pt idx="34">
                  <c:v>0.96706390702729161</c:v>
                </c:pt>
                <c:pt idx="35">
                  <c:v>0.96408034217904126</c:v>
                </c:pt>
                <c:pt idx="36">
                  <c:v>0.96086884833383612</c:v>
                </c:pt>
                <c:pt idx="37">
                  <c:v>0.95741135932704979</c:v>
                </c:pt>
                <c:pt idx="38">
                  <c:v>0.95368796224406094</c:v>
                </c:pt>
                <c:pt idx="39">
                  <c:v>0.94967665052039174</c:v>
                </c:pt>
                <c:pt idx="40">
                  <c:v>0.94535303442968854</c:v>
                </c:pt>
                <c:pt idx="41">
                  <c:v>0.94068999965432787</c:v>
                </c:pt>
                <c:pt idx="42">
                  <c:v>0.93565730211709774</c:v>
                </c:pt>
                <c:pt idx="43">
                  <c:v>0.93022108391038616</c:v>
                </c:pt>
                <c:pt idx="44">
                  <c:v>0.9243432906677882</c:v>
                </c:pt>
                <c:pt idx="45">
                  <c:v>0.91798096460947876</c:v>
                </c:pt>
                <c:pt idx="46">
                  <c:v>0.91108537905477471</c:v>
                </c:pt>
                <c:pt idx="47">
                  <c:v>0.90360096837119541</c:v>
                </c:pt>
                <c:pt idx="48">
                  <c:v>0.89546399048159098</c:v>
                </c:pt>
                <c:pt idx="49">
                  <c:v>0.88660083460001748</c:v>
                </c:pt>
                <c:pt idx="50">
                  <c:v>0.87692585065155426</c:v>
                </c:pt>
                <c:pt idx="51">
                  <c:v>0.86633852195957484</c:v>
                </c:pt>
                <c:pt idx="52">
                  <c:v>0.85471971750177123</c:v>
                </c:pt>
                <c:pt idx="53">
                  <c:v>0.84192662362290471</c:v>
                </c:pt>
                <c:pt idx="54">
                  <c:v>0.82778572962485686</c:v>
                </c:pt>
                <c:pt idx="55">
                  <c:v>0.81208285468209473</c:v>
                </c:pt>
                <c:pt idx="56">
                  <c:v>0.79454850958230006</c:v>
                </c:pt>
                <c:pt idx="57">
                  <c:v>0.77483557624105237</c:v>
                </c:pt>
                <c:pt idx="58">
                  <c:v>0.75248365429426489</c:v>
                </c:pt>
                <c:pt idx="59">
                  <c:v>0.72685871290216097</c:v>
                </c:pt>
                <c:pt idx="60">
                  <c:v>0.69704305439520231</c:v>
                </c:pt>
                <c:pt idx="61">
                  <c:v>0.66161371408930236</c:v>
                </c:pt>
                <c:pt idx="62">
                  <c:v>0.61812877407118305</c:v>
                </c:pt>
                <c:pt idx="63">
                  <c:v>0.56164557076879773</c:v>
                </c:pt>
                <c:pt idx="64">
                  <c:v>0.47827736317999447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36-4CB3-ADA3-ADCD4E51EE46}"/>
            </c:ext>
          </c:extLst>
        </c:ser>
        <c:ser>
          <c:idx val="8"/>
          <c:order val="8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Factor'!$R$12:$R$112</c:f>
              <c:numCache>
                <c:formatCode>General</c:formatCode>
                <c:ptCount val="101"/>
                <c:pt idx="0">
                  <c:v>0.99999999996228306</c:v>
                </c:pt>
                <c:pt idx="1">
                  <c:v>0.99998471069625461</c:v>
                </c:pt>
                <c:pt idx="2">
                  <c:v>0.99993765016769987</c:v>
                </c:pt>
                <c:pt idx="3">
                  <c:v>0.99985694641019041</c:v>
                </c:pt>
                <c:pt idx="4">
                  <c:v>0.99974061022378391</c:v>
                </c:pt>
                <c:pt idx="5">
                  <c:v>0.99958652660546743</c:v>
                </c:pt>
                <c:pt idx="6">
                  <c:v>0.99939244539375793</c:v>
                </c:pt>
                <c:pt idx="7">
                  <c:v>0.99915597108714049</c:v>
                </c:pt>
                <c:pt idx="8">
                  <c:v>0.99887455175089457</c:v>
                </c:pt>
                <c:pt idx="9">
                  <c:v>0.9985454669158873</c:v>
                </c:pt>
                <c:pt idx="10">
                  <c:v>0.99816581436026108</c:v>
                </c:pt>
                <c:pt idx="11">
                  <c:v>0.99773249565285749</c:v>
                </c:pt>
                <c:pt idx="12">
                  <c:v>0.99724220031968214</c:v>
                </c:pt>
                <c:pt idx="13">
                  <c:v>0.99669138847818051</c:v>
                </c:pt>
                <c:pt idx="14">
                  <c:v>0.99607627176240088</c:v>
                </c:pt>
                <c:pt idx="15">
                  <c:v>0.99539279233858813</c:v>
                </c:pt>
                <c:pt idx="16">
                  <c:v>0.9946365997827421</c:v>
                </c:pt>
                <c:pt idx="17">
                  <c:v>0.99380302555942723</c:v>
                </c:pt>
                <c:pt idx="18">
                  <c:v>0.99288705480339767</c:v>
                </c:pt>
                <c:pt idx="19">
                  <c:v>0.99188329506164641</c:v>
                </c:pt>
                <c:pt idx="20">
                  <c:v>0.99078594160164968</c:v>
                </c:pt>
                <c:pt idx="21">
                  <c:v>0.98958873883088194</c:v>
                </c:pt>
                <c:pt idx="22">
                  <c:v>0.98828493730070233</c:v>
                </c:pt>
                <c:pt idx="23">
                  <c:v>0.98686724568225981</c:v>
                </c:pt>
                <c:pt idx="24">
                  <c:v>0.98532777700081031</c:v>
                </c:pt>
                <c:pt idx="25">
                  <c:v>0.98365798829271378</c:v>
                </c:pt>
                <c:pt idx="26">
                  <c:v>0.98184861270386725</c:v>
                </c:pt>
                <c:pt idx="27">
                  <c:v>0.9798895828714842</c:v>
                </c:pt>
                <c:pt idx="28">
                  <c:v>0.97776994421727204</c:v>
                </c:pt>
                <c:pt idx="29">
                  <c:v>0.97547775651882385</c:v>
                </c:pt>
                <c:pt idx="30">
                  <c:v>0.97299998180557468</c:v>
                </c:pt>
                <c:pt idx="31">
                  <c:v>0.97032235623015695</c:v>
                </c:pt>
                <c:pt idx="32">
                  <c:v>0.96742924307454747</c:v>
                </c:pt>
                <c:pt idx="33">
                  <c:v>0.96430346343598883</c:v>
                </c:pt>
                <c:pt idx="34">
                  <c:v>0.9609261003633417</c:v>
                </c:pt>
                <c:pt idx="35">
                  <c:v>0.95727627123183567</c:v>
                </c:pt>
                <c:pt idx="36">
                  <c:v>0.95333086188597271</c:v>
                </c:pt>
                <c:pt idx="37">
                  <c:v>0.9490642144555308</c:v>
                </c:pt>
                <c:pt idx="38">
                  <c:v>0.94444775863099961</c:v>
                </c:pt>
                <c:pt idx="39">
                  <c:v>0.93944957339395319</c:v>
                </c:pt>
                <c:pt idx="40">
                  <c:v>0.93403386248002074</c:v>
                </c:pt>
                <c:pt idx="41">
                  <c:v>0.92816032184028219</c:v>
                </c:pt>
                <c:pt idx="42">
                  <c:v>0.921783370520453</c:v>
                </c:pt>
                <c:pt idx="43">
                  <c:v>0.91485120689181088</c:v>
                </c:pt>
                <c:pt idx="44">
                  <c:v>0.90730463881792189</c:v>
                </c:pt>
                <c:pt idx="45">
                  <c:v>0.89907561722869811</c:v>
                </c:pt>
                <c:pt idx="46">
                  <c:v>0.8900853746864591</c:v>
                </c:pt>
                <c:pt idx="47">
                  <c:v>0.88024202897521719</c:v>
                </c:pt>
                <c:pt idx="48">
                  <c:v>0.869437448356427</c:v>
                </c:pt>
                <c:pt idx="49">
                  <c:v>0.85754307585426981</c:v>
                </c:pt>
                <c:pt idx="50">
                  <c:v>0.84440424972448591</c:v>
                </c:pt>
                <c:pt idx="51">
                  <c:v>0.82983228975782242</c:v>
                </c:pt>
                <c:pt idx="52">
                  <c:v>0.81359315448120928</c:v>
                </c:pt>
                <c:pt idx="53">
                  <c:v>0.79539062946441097</c:v>
                </c:pt>
                <c:pt idx="54">
                  <c:v>0.77484038448252013</c:v>
                </c:pt>
                <c:pt idx="55">
                  <c:v>0.75142790961959771</c:v>
                </c:pt>
                <c:pt idx="56">
                  <c:v>0.72443593778765547</c:v>
                </c:pt>
                <c:pt idx="57">
                  <c:v>0.69280870098995795</c:v>
                </c:pt>
                <c:pt idx="58">
                  <c:v>0.65486871369737876</c:v>
                </c:pt>
                <c:pt idx="59">
                  <c:v>0.60762453558511831</c:v>
                </c:pt>
                <c:pt idx="60">
                  <c:v>0.54458481777151668</c:v>
                </c:pt>
                <c:pt idx="61">
                  <c:v>0.44398175901487924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636-4CB3-ADA3-ADCD4E51EE46}"/>
            </c:ext>
          </c:extLst>
        </c:ser>
        <c:ser>
          <c:idx val="9"/>
          <c:order val="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Factor'!$S$12:$S$112</c:f>
              <c:numCache>
                <c:formatCode>General</c:formatCode>
                <c:ptCount val="101"/>
                <c:pt idx="0">
                  <c:v>1.0000011847387122</c:v>
                </c:pt>
                <c:pt idx="1">
                  <c:v>0.99998299403885771</c:v>
                </c:pt>
                <c:pt idx="2">
                  <c:v>0.99993057953712716</c:v>
                </c:pt>
                <c:pt idx="3">
                  <c:v>0.99984055624042878</c:v>
                </c:pt>
                <c:pt idx="4">
                  <c:v>0.99971057832224264</c:v>
                </c:pt>
                <c:pt idx="5">
                  <c:v>0.99953814401723384</c:v>
                </c:pt>
                <c:pt idx="6">
                  <c:v>0.99932058288836723</c:v>
                </c:pt>
                <c:pt idx="7">
                  <c:v>0.99905504285170121</c:v>
                </c:pt>
                <c:pt idx="8">
                  <c:v>0.99873847389263737</c:v>
                </c:pt>
                <c:pt idx="9">
                  <c:v>0.99836761259093887</c:v>
                </c:pt>
                <c:pt idx="10">
                  <c:v>0.99793896587895448</c:v>
                </c:pt>
                <c:pt idx="11">
                  <c:v>0.9974487899772716</c:v>
                </c:pt>
                <c:pt idx="12">
                  <c:v>0.99689306955825296</c:v>
                </c:pt>
                <c:pt idx="13">
                  <c:v>0.99626749368489997</c:v>
                </c:pt>
                <c:pt idx="14">
                  <c:v>0.99556743065235098</c:v>
                </c:pt>
                <c:pt idx="15">
                  <c:v>0.99478789792707312</c:v>
                </c:pt>
                <c:pt idx="16">
                  <c:v>0.99392353118257393</c:v>
                </c:pt>
                <c:pt idx="17">
                  <c:v>0.9929685480229431</c:v>
                </c:pt>
                <c:pt idx="18">
                  <c:v>0.99191670863191717</c:v>
                </c:pt>
                <c:pt idx="19">
                  <c:v>0.9907612716662777</c:v>
                </c:pt>
                <c:pt idx="20">
                  <c:v>0.98949494495306511</c:v>
                </c:pt>
                <c:pt idx="21">
                  <c:v>0.98810983011173614</c:v>
                </c:pt>
                <c:pt idx="22">
                  <c:v>0.98659736023081435</c:v>
                </c:pt>
                <c:pt idx="23">
                  <c:v>0.98494823044631818</c:v>
                </c:pt>
                <c:pt idx="24">
                  <c:v>0.98315231839862793</c:v>
                </c:pt>
                <c:pt idx="25">
                  <c:v>0.98119859511845364</c:v>
                </c:pt>
                <c:pt idx="26">
                  <c:v>0.97907502343142994</c:v>
                </c:pt>
                <c:pt idx="27">
                  <c:v>0.97676844204642144</c:v>
                </c:pt>
                <c:pt idx="28">
                  <c:v>0.97426443300449705</c:v>
                </c:pt>
                <c:pt idx="29">
                  <c:v>0.97154716979899913</c:v>
                </c:pt>
                <c:pt idx="30">
                  <c:v>0.96859924234274763</c:v>
                </c:pt>
                <c:pt idx="31">
                  <c:v>0.96540145360366791</c:v>
                </c:pt>
                <c:pt idx="32">
                  <c:v>0.96193258425209693</c:v>
                </c:pt>
                <c:pt idx="33">
                  <c:v>0.958169116814097</c:v>
                </c:pt>
                <c:pt idx="34">
                  <c:v>0.95408491187554845</c:v>
                </c:pt>
                <c:pt idx="35">
                  <c:v>0.94965082559225555</c:v>
                </c:pt>
                <c:pt idx="36">
                  <c:v>0.94483425455377135</c:v>
                </c:pt>
                <c:pt idx="37">
                  <c:v>0.93959859122394185</c:v>
                </c:pt>
                <c:pt idx="38">
                  <c:v>0.93390256652879311</c:v>
                </c:pt>
                <c:pt idx="39">
                  <c:v>0.92769945086587791</c:v>
                </c:pt>
                <c:pt idx="40">
                  <c:v>0.92093607265203148</c:v>
                </c:pt>
                <c:pt idx="41">
                  <c:v>0.91355160201825569</c:v>
                </c:pt>
                <c:pt idx="42">
                  <c:v>0.90547602536116512</c:v>
                </c:pt>
                <c:pt idx="43">
                  <c:v>0.89662820867667126</c:v>
                </c:pt>
                <c:pt idx="44">
                  <c:v>0.88691340337405011</c:v>
                </c:pt>
                <c:pt idx="45">
                  <c:v>0.87621998290428071</c:v>
                </c:pt>
                <c:pt idx="46">
                  <c:v>0.86441509408319539</c:v>
                </c:pt>
                <c:pt idx="47">
                  <c:v>0.85133873999541843</c:v>
                </c:pt>
                <c:pt idx="48">
                  <c:v>0.83679553069397783</c:v>
                </c:pt>
                <c:pt idx="49">
                  <c:v>0.82054285167942653</c:v>
                </c:pt>
                <c:pt idx="50">
                  <c:v>0.80227331141827563</c:v>
                </c:pt>
                <c:pt idx="51">
                  <c:v>0.78158762176718022</c:v>
                </c:pt>
                <c:pt idx="52">
                  <c:v>0.75795054999769029</c:v>
                </c:pt>
                <c:pt idx="53">
                  <c:v>0.73061473313348246</c:v>
                </c:pt>
                <c:pt idx="54">
                  <c:v>0.69847768706794855</c:v>
                </c:pt>
                <c:pt idx="55">
                  <c:v>0.65978190226820221</c:v>
                </c:pt>
                <c:pt idx="56">
                  <c:v>0.61137563704079068</c:v>
                </c:pt>
                <c:pt idx="57">
                  <c:v>0.54634231516197651</c:v>
                </c:pt>
                <c:pt idx="58">
                  <c:v>0.44067968090236265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636-4CB3-ADA3-ADCD4E51EE46}"/>
            </c:ext>
          </c:extLst>
        </c:ser>
        <c:ser>
          <c:idx val="10"/>
          <c:order val="1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Factor'!$T$12:$T$112</c:f>
              <c:numCache>
                <c:formatCode>General</c:formatCode>
                <c:ptCount val="101"/>
                <c:pt idx="0">
                  <c:v>1.000000000049625</c:v>
                </c:pt>
                <c:pt idx="1">
                  <c:v>0.99997955227947077</c:v>
                </c:pt>
                <c:pt idx="2">
                  <c:v>0.99991635443598836</c:v>
                </c:pt>
                <c:pt idx="3">
                  <c:v>0.99980747369537815</c:v>
                </c:pt>
                <c:pt idx="4">
                  <c:v>0.9996497626290034</c:v>
                </c:pt>
                <c:pt idx="5">
                  <c:v>0.99943984065566549</c:v>
                </c:pt>
                <c:pt idx="6">
                  <c:v>0.99917407364744404</c:v>
                </c:pt>
                <c:pt idx="7">
                  <c:v>0.99884855141039863</c:v>
                </c:pt>
                <c:pt idx="8">
                  <c:v>0.99845906277724317</c:v>
                </c:pt>
                <c:pt idx="9">
                  <c:v>0.99800106801206068</c:v>
                </c:pt>
                <c:pt idx="10">
                  <c:v>0.99746966818200611</c:v>
                </c:pt>
                <c:pt idx="11">
                  <c:v>0.99685957109895107</c:v>
                </c:pt>
                <c:pt idx="12">
                  <c:v>0.99616505337304584</c:v>
                </c:pt>
                <c:pt idx="13">
                  <c:v>0.99537991804740922</c:v>
                </c:pt>
                <c:pt idx="14">
                  <c:v>0.99449744719783684</c:v>
                </c:pt>
                <c:pt idx="15">
                  <c:v>0.99351034877901312</c:v>
                </c:pt>
                <c:pt idx="16">
                  <c:v>0.99241069687752437</c:v>
                </c:pt>
                <c:pt idx="17">
                  <c:v>0.99118986438531675</c:v>
                </c:pt>
                <c:pt idx="18">
                  <c:v>0.98983844693191825</c:v>
                </c:pt>
                <c:pt idx="19">
                  <c:v>0.98834617670034552</c:v>
                </c:pt>
                <c:pt idx="20">
                  <c:v>0.98670182449275834</c:v>
                </c:pt>
                <c:pt idx="21">
                  <c:v>0.98489308809484455</c:v>
                </c:pt>
                <c:pt idx="22">
                  <c:v>0.98290646459815334</c:v>
                </c:pt>
                <c:pt idx="23">
                  <c:v>0.9807271038569525</c:v>
                </c:pt>
                <c:pt idx="24">
                  <c:v>0.97833863965522183</c:v>
                </c:pt>
                <c:pt idx="25">
                  <c:v>0.97572299440546106</c:v>
                </c:pt>
                <c:pt idx="26">
                  <c:v>0.97286015224876743</c:v>
                </c:pt>
                <c:pt idx="27">
                  <c:v>0.96972789421274064</c:v>
                </c:pt>
                <c:pt idx="28">
                  <c:v>0.96630148752674427</c:v>
                </c:pt>
                <c:pt idx="29">
                  <c:v>0.9625533191760286</c:v>
                </c:pt>
                <c:pt idx="30">
                  <c:v>0.9584524611361801</c:v>
                </c:pt>
                <c:pt idx="31">
                  <c:v>0.95396415123800971</c:v>
                </c:pt>
                <c:pt idx="32">
                  <c:v>0.949049168943774</c:v>
                </c:pt>
                <c:pt idx="33">
                  <c:v>0.94366307899242674</c:v>
                </c:pt>
                <c:pt idx="34">
                  <c:v>0.93775530719289646</c:v>
                </c:pt>
                <c:pt idx="35">
                  <c:v>0.93126800055490322</c:v>
                </c:pt>
                <c:pt idx="36">
                  <c:v>0.92413460683086068</c:v>
                </c:pt>
                <c:pt idx="37">
                  <c:v>0.91627808387325715</c:v>
                </c:pt>
                <c:pt idx="38">
                  <c:v>0.90760861294430351</c:v>
                </c:pt>
                <c:pt idx="39">
                  <c:v>0.89802063560670553</c:v>
                </c:pt>
                <c:pt idx="40">
                  <c:v>0.88738894985131289</c:v>
                </c:pt>
                <c:pt idx="41">
                  <c:v>0.87556346809220353</c:v>
                </c:pt>
                <c:pt idx="42">
                  <c:v>0.86236202213707258</c:v>
                </c:pt>
                <c:pt idx="43">
                  <c:v>0.8475602313569931</c:v>
                </c:pt>
                <c:pt idx="44">
                  <c:v>0.83087679771037903</c:v>
                </c:pt>
                <c:pt idx="45">
                  <c:v>0.81195137805157602</c:v>
                </c:pt>
                <c:pt idx="46">
                  <c:v>0.79030979065409779</c:v>
                </c:pt>
                <c:pt idx="47">
                  <c:v>0.76530623666732001</c:v>
                </c:pt>
                <c:pt idx="48">
                  <c:v>0.73602043248361471</c:v>
                </c:pt>
                <c:pt idx="49">
                  <c:v>0.70105679388174269</c:v>
                </c:pt>
                <c:pt idx="50">
                  <c:v>0.65809871606561232</c:v>
                </c:pt>
                <c:pt idx="51">
                  <c:v>0.60270737126659313</c:v>
                </c:pt>
                <c:pt idx="52">
                  <c:v>0.52376344338458503</c:v>
                </c:pt>
                <c:pt idx="53">
                  <c:v>0.35612166716346072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636-4CB3-ADA3-ADCD4E51EE46}"/>
            </c:ext>
          </c:extLst>
        </c:ser>
        <c:ser>
          <c:idx val="11"/>
          <c:order val="1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Factor'!$U$12:$U$112</c:f>
              <c:numCache>
                <c:formatCode>General</c:formatCode>
                <c:ptCount val="101"/>
                <c:pt idx="0">
                  <c:v>1.00000000000283</c:v>
                </c:pt>
                <c:pt idx="1">
                  <c:v>0.99997609588089875</c:v>
                </c:pt>
                <c:pt idx="2">
                  <c:v>0.99990201095848519</c:v>
                </c:pt>
                <c:pt idx="3">
                  <c:v>0.99977397402845503</c:v>
                </c:pt>
                <c:pt idx="4">
                  <c:v>0.99958790945527387</c:v>
                </c:pt>
                <c:pt idx="5">
                  <c:v>0.99933940807563626</c:v>
                </c:pt>
                <c:pt idx="6">
                  <c:v>0.99902369478022046</c:v>
                </c:pt>
                <c:pt idx="7">
                  <c:v>0.99863559232430243</c:v>
                </c:pt>
                <c:pt idx="8">
                  <c:v>0.99816948084538748</c:v>
                </c:pt>
                <c:pt idx="9">
                  <c:v>0.99761925248173478</c:v>
                </c:pt>
                <c:pt idx="10">
                  <c:v>0.99697826038434456</c:v>
                </c:pt>
                <c:pt idx="11">
                  <c:v>0.99623926129448959</c:v>
                </c:pt>
                <c:pt idx="12">
                  <c:v>0.99539435071423255</c:v>
                </c:pt>
                <c:pt idx="13">
                  <c:v>0.99443488952307868</c:v>
                </c:pt>
                <c:pt idx="14">
                  <c:v>0.99335142068305649</c:v>
                </c:pt>
                <c:pt idx="15">
                  <c:v>0.99213357441810557</c:v>
                </c:pt>
                <c:pt idx="16">
                  <c:v>0.99076995994014971</c:v>
                </c:pt>
                <c:pt idx="17">
                  <c:v>0.9892480414090733</c:v>
                </c:pt>
                <c:pt idx="18">
                  <c:v>0.98755399533747723</c:v>
                </c:pt>
                <c:pt idx="19">
                  <c:v>0.98567254605883869</c:v>
                </c:pt>
                <c:pt idx="20">
                  <c:v>0.98358677513604853</c:v>
                </c:pt>
                <c:pt idx="21">
                  <c:v>0.98127789965217349</c:v>
                </c:pt>
                <c:pt idx="22">
                  <c:v>0.97872501313750515</c:v>
                </c:pt>
                <c:pt idx="23">
                  <c:v>0.97590478136580761</c:v>
                </c:pt>
                <c:pt idx="24">
                  <c:v>0.9727910832877471</c:v>
                </c:pt>
                <c:pt idx="25">
                  <c:v>0.96935458480776271</c:v>
                </c:pt>
                <c:pt idx="26">
                  <c:v>0.96556222973672767</c:v>
                </c:pt>
                <c:pt idx="27">
                  <c:v>0.96137662776086386</c:v>
                </c:pt>
                <c:pt idx="28">
                  <c:v>0.95675531321554774</c:v>
                </c:pt>
                <c:pt idx="29">
                  <c:v>0.95164984019347865</c:v>
                </c:pt>
                <c:pt idx="30">
                  <c:v>0.9460046680848877</c:v>
                </c:pt>
                <c:pt idx="31">
                  <c:v>0.93975577557753764</c:v>
                </c:pt>
                <c:pt idx="32">
                  <c:v>0.93282891816545799</c:v>
                </c:pt>
                <c:pt idx="33">
                  <c:v>0.92513741073073408</c:v>
                </c:pt>
                <c:pt idx="34">
                  <c:v>0.91657926693189351</c:v>
                </c:pt>
                <c:pt idx="35">
                  <c:v>0.90703345120954904</c:v>
                </c:pt>
                <c:pt idx="36">
                  <c:v>0.89635488043381684</c:v>
                </c:pt>
                <c:pt idx="37">
                  <c:v>0.88436762069048191</c:v>
                </c:pt>
                <c:pt idx="38">
                  <c:v>0.87085540506174475</c:v>
                </c:pt>
                <c:pt idx="39">
                  <c:v>0.85554804311968136</c:v>
                </c:pt>
                <c:pt idx="40">
                  <c:v>0.83810128267952433</c:v>
                </c:pt>
                <c:pt idx="41">
                  <c:v>0.81806574148432953</c:v>
                </c:pt>
                <c:pt idx="42">
                  <c:v>0.79483653087058759</c:v>
                </c:pt>
                <c:pt idx="43">
                  <c:v>0.76756626620508328</c:v>
                </c:pt>
                <c:pt idx="44">
                  <c:v>0.73500198886514001</c:v>
                </c:pt>
                <c:pt idx="45">
                  <c:v>0.69514314924824394</c:v>
                </c:pt>
                <c:pt idx="46">
                  <c:v>0.64439659643324587</c:v>
                </c:pt>
                <c:pt idx="47">
                  <c:v>0.57484443810365249</c:v>
                </c:pt>
                <c:pt idx="48">
                  <c:v>0.45840046190875705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636-4CB3-ADA3-ADCD4E51EE46}"/>
            </c:ext>
          </c:extLst>
        </c:ser>
        <c:ser>
          <c:idx val="12"/>
          <c:order val="1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Factor'!$V$12:$V$112</c:f>
              <c:numCache>
                <c:formatCode>General</c:formatCode>
                <c:ptCount val="101"/>
                <c:pt idx="0">
                  <c:v>0.9999999999857031</c:v>
                </c:pt>
                <c:pt idx="1">
                  <c:v>0.99997262542311049</c:v>
                </c:pt>
                <c:pt idx="2">
                  <c:v>0.99988754878179753</c:v>
                </c:pt>
                <c:pt idx="3">
                  <c:v>0.99974005120682552</c:v>
                </c:pt>
                <c:pt idx="4">
                  <c:v>0.99952499583140852</c:v>
                </c:pt>
                <c:pt idx="5">
                  <c:v>0.99923678366282986</c:v>
                </c:pt>
                <c:pt idx="6">
                  <c:v>0.99886930386243344</c:v>
                </c:pt>
                <c:pt idx="7">
                  <c:v>0.99841587758990757</c:v>
                </c:pt>
                <c:pt idx="8">
                  <c:v>0.99786919441856625</c:v>
                </c:pt>
                <c:pt idx="9">
                  <c:v>0.99722124014668856</c:v>
                </c:pt>
                <c:pt idx="10">
                  <c:v>0.9964632146109218</c:v>
                </c:pt>
                <c:pt idx="11">
                  <c:v>0.99558543783980302</c:v>
                </c:pt>
                <c:pt idx="12">
                  <c:v>0.99457724255812863</c:v>
                </c:pt>
                <c:pt idx="13">
                  <c:v>0.99342685064919412</c:v>
                </c:pt>
                <c:pt idx="14">
                  <c:v>0.99212123068224489</c:v>
                </c:pt>
                <c:pt idx="15">
                  <c:v>0.990645932989898</c:v>
                </c:pt>
                <c:pt idx="16">
                  <c:v>0.98898489799937495</c:v>
                </c:pt>
                <c:pt idx="17">
                  <c:v>0.98712023253539283</c:v>
                </c:pt>
                <c:pt idx="18">
                  <c:v>0.98503194755828438</c:v>
                </c:pt>
                <c:pt idx="19">
                  <c:v>0.98269764919271507</c:v>
                </c:pt>
                <c:pt idx="20">
                  <c:v>0.98009217282280647</c:v>
                </c:pt>
                <c:pt idx="21">
                  <c:v>0.97718714731582756</c:v>
                </c:pt>
                <c:pt idx="22">
                  <c:v>0.973950472860316</c:v>
                </c:pt>
                <c:pt idx="23">
                  <c:v>0.97034569114083391</c:v>
                </c:pt>
                <c:pt idx="24">
                  <c:v>0.96633122015221984</c:v>
                </c:pt>
                <c:pt idx="25">
                  <c:v>0.96185941719563195</c:v>
                </c:pt>
                <c:pt idx="26">
                  <c:v>0.95687542147647187</c:v>
                </c:pt>
                <c:pt idx="27">
                  <c:v>0.95131571069361331</c:v>
                </c:pt>
                <c:pt idx="28">
                  <c:v>0.94510628167817845</c:v>
                </c:pt>
                <c:pt idx="29">
                  <c:v>0.93816032972701613</c:v>
                </c:pt>
                <c:pt idx="30">
                  <c:v>0.93037524865526233</c:v>
                </c:pt>
                <c:pt idx="31">
                  <c:v>0.92162869356738475</c:v>
                </c:pt>
                <c:pt idx="32">
                  <c:v>0.91177332341770878</c:v>
                </c:pt>
                <c:pt idx="33">
                  <c:v>0.9006296395163369</c:v>
                </c:pt>
                <c:pt idx="34">
                  <c:v>0.88797600181222047</c:v>
                </c:pt>
                <c:pt idx="35">
                  <c:v>0.87353432607704973</c:v>
                </c:pt>
                <c:pt idx="36">
                  <c:v>0.85694891599684442</c:v>
                </c:pt>
                <c:pt idx="37">
                  <c:v>0.83775387490960662</c:v>
                </c:pt>
                <c:pt idx="38">
                  <c:v>0.81532042952719597</c:v>
                </c:pt>
                <c:pt idx="39">
                  <c:v>0.78876636042652981</c:v>
                </c:pt>
                <c:pt idx="40">
                  <c:v>0.7567871901189015</c:v>
                </c:pt>
                <c:pt idx="41">
                  <c:v>0.71730485990166437</c:v>
                </c:pt>
                <c:pt idx="42">
                  <c:v>0.66660898083819098</c:v>
                </c:pt>
                <c:pt idx="43">
                  <c:v>0.59662672365069203</c:v>
                </c:pt>
                <c:pt idx="44">
                  <c:v>0.4797163863829948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636-4CB3-ADA3-ADCD4E51EE46}"/>
            </c:ext>
          </c:extLst>
        </c:ser>
        <c:ser>
          <c:idx val="13"/>
          <c:order val="1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Factor'!$W$12:$W$112</c:f>
              <c:numCache>
                <c:formatCode>General</c:formatCode>
                <c:ptCount val="101"/>
                <c:pt idx="0">
                  <c:v>0.99999999996978384</c:v>
                </c:pt>
                <c:pt idx="1">
                  <c:v>0.99996914082286892</c:v>
                </c:pt>
                <c:pt idx="2">
                  <c:v>0.99987296647412627</c:v>
                </c:pt>
                <c:pt idx="3">
                  <c:v>0.99970569741810733</c:v>
                </c:pt>
                <c:pt idx="4">
                  <c:v>0.99946099510825892</c:v>
                </c:pt>
                <c:pt idx="5">
                  <c:v>0.99913189709582517</c:v>
                </c:pt>
                <c:pt idx="6">
                  <c:v>0.99871074305088936</c:v>
                </c:pt>
                <c:pt idx="7">
                  <c:v>0.99818909017490609</c:v>
                </c:pt>
                <c:pt idx="8">
                  <c:v>0.99755761618365579</c:v>
                </c:pt>
                <c:pt idx="9">
                  <c:v>0.99680600766938421</c:v>
                </c:pt>
                <c:pt idx="10">
                  <c:v>0.995922831193363</c:v>
                </c:pt>
                <c:pt idx="11">
                  <c:v>0.99489538389024124</c:v>
                </c:pt>
                <c:pt idx="12">
                  <c:v>0.99370951965188148</c:v>
                </c:pt>
                <c:pt idx="13">
                  <c:v>0.99234944605850728</c:v>
                </c:pt>
                <c:pt idx="14">
                  <c:v>0.99079748608252649</c:v>
                </c:pt>
                <c:pt idx="15">
                  <c:v>0.98903379712876183</c:v>
                </c:pt>
                <c:pt idx="16">
                  <c:v>0.9870360380899712</c:v>
                </c:pt>
                <c:pt idx="17">
                  <c:v>0.98477897264473779</c:v>
                </c:pt>
                <c:pt idx="18">
                  <c:v>0.98223399380567755</c:v>
                </c:pt>
                <c:pt idx="19">
                  <c:v>0.97936855045672755</c:v>
                </c:pt>
                <c:pt idx="20">
                  <c:v>0.97614545089433169</c:v>
                </c:pt>
                <c:pt idx="21">
                  <c:v>0.97252201062164756</c:v>
                </c:pt>
                <c:pt idx="22">
                  <c:v>0.96844900097201791</c:v>
                </c:pt>
                <c:pt idx="23">
                  <c:v>0.96386934026027893</c:v>
                </c:pt>
                <c:pt idx="24">
                  <c:v>0.95871644809593748</c:v>
                </c:pt>
                <c:pt idx="25">
                  <c:v>0.9529121531495417</c:v>
                </c:pt>
                <c:pt idx="26">
                  <c:v>0.94636400011143473</c:v>
                </c:pt>
                <c:pt idx="27">
                  <c:v>0.93896173475150524</c:v>
                </c:pt>
                <c:pt idx="28">
                  <c:v>0.93057264329759037</c:v>
                </c:pt>
                <c:pt idx="29">
                  <c:v>0.92103526019709925</c:v>
                </c:pt>
                <c:pt idx="30">
                  <c:v>0.9101506941868529</c:v>
                </c:pt>
                <c:pt idx="31">
                  <c:v>0.89767037661558913</c:v>
                </c:pt>
                <c:pt idx="32">
                  <c:v>0.88327825083734002</c:v>
                </c:pt>
                <c:pt idx="33">
                  <c:v>0.86656396949715109</c:v>
                </c:pt>
                <c:pt idx="34">
                  <c:v>0.84698081790212854</c:v>
                </c:pt>
                <c:pt idx="35">
                  <c:v>0.82377607503291883</c:v>
                </c:pt>
                <c:pt idx="36">
                  <c:v>0.79586766069836534</c:v>
                </c:pt>
                <c:pt idx="37">
                  <c:v>0.76160495044037446</c:v>
                </c:pt>
                <c:pt idx="38">
                  <c:v>0.71824223432042911</c:v>
                </c:pt>
                <c:pt idx="39">
                  <c:v>0.66053291822114513</c:v>
                </c:pt>
                <c:pt idx="40">
                  <c:v>0.57544873314024869</c:v>
                </c:pt>
                <c:pt idx="41">
                  <c:v>0.3878383410802228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636-4CB3-ADA3-ADCD4E51EE46}"/>
            </c:ext>
          </c:extLst>
        </c:ser>
        <c:ser>
          <c:idx val="14"/>
          <c:order val="1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Factor'!$X$12:$X$112</c:f>
              <c:numCache>
                <c:formatCode>General</c:formatCode>
                <c:ptCount val="101"/>
                <c:pt idx="0">
                  <c:v>0.99999999997057121</c:v>
                </c:pt>
                <c:pt idx="1">
                  <c:v>0.99996564199643456</c:v>
                </c:pt>
                <c:pt idx="2">
                  <c:v>0.99985826258061061</c:v>
                </c:pt>
                <c:pt idx="3">
                  <c:v>0.99967090465644082</c:v>
                </c:pt>
                <c:pt idx="4">
                  <c:v>0.9993958797364435</c:v>
                </c:pt>
                <c:pt idx="5">
                  <c:v>0.99902467501238068</c:v>
                </c:pt>
                <c:pt idx="6">
                  <c:v>0.99854784610971981</c:v>
                </c:pt>
                <c:pt idx="7">
                  <c:v>0.99795489288155481</c:v>
                </c:pt>
                <c:pt idx="8">
                  <c:v>0.99723411501912662</c:v>
                </c:pt>
                <c:pt idx="9">
                  <c:v>0.99637244352999987</c:v>
                </c:pt>
                <c:pt idx="10">
                  <c:v>0.99535524321672986</c:v>
                </c:pt>
                <c:pt idx="11">
                  <c:v>0.9941660801199268</c:v>
                </c:pt>
                <c:pt idx="12">
                  <c:v>0.99278644639060842</c:v>
                </c:pt>
                <c:pt idx="13">
                  <c:v>0.9911954331181867</c:v>
                </c:pt>
                <c:pt idx="14">
                  <c:v>0.98936933911295644</c:v>
                </c:pt>
                <c:pt idx="15">
                  <c:v>0.9872812003150907</c:v>
                </c:pt>
                <c:pt idx="16">
                  <c:v>0.98490022008006106</c:v>
                </c:pt>
                <c:pt idx="17">
                  <c:v>0.98219107464834388</c:v>
                </c:pt>
                <c:pt idx="18">
                  <c:v>0.97911306002923182</c:v>
                </c:pt>
                <c:pt idx="19">
                  <c:v>0.9756190354056441</c:v>
                </c:pt>
                <c:pt idx="20">
                  <c:v>0.97165410263621854</c:v>
                </c:pt>
                <c:pt idx="21">
                  <c:v>0.96715393941083561</c:v>
                </c:pt>
                <c:pt idx="22">
                  <c:v>0.96204267186090131</c:v>
                </c:pt>
                <c:pt idx="23">
                  <c:v>0.9562301257628778</c:v>
                </c:pt>
                <c:pt idx="24">
                  <c:v>0.94960822544703249</c:v>
                </c:pt>
                <c:pt idx="25">
                  <c:v>0.94204620192142852</c:v>
                </c:pt>
                <c:pt idx="26">
                  <c:v>0.93338410189402943</c:v>
                </c:pt>
                <c:pt idx="27">
                  <c:v>0.9234238130143636</c:v>
                </c:pt>
                <c:pt idx="28">
                  <c:v>0.91191635478693556</c:v>
                </c:pt>
                <c:pt idx="29">
                  <c:v>0.89854336632117804</c:v>
                </c:pt>
                <c:pt idx="30">
                  <c:v>0.88288921327985237</c:v>
                </c:pt>
                <c:pt idx="31">
                  <c:v>0.8643971875739177</c:v>
                </c:pt>
                <c:pt idx="32">
                  <c:v>0.84229708493162803</c:v>
                </c:pt>
                <c:pt idx="33">
                  <c:v>0.81547724658110399</c:v>
                </c:pt>
                <c:pt idx="34">
                  <c:v>0.78223758270817256</c:v>
                </c:pt>
                <c:pt idx="35">
                  <c:v>0.73974991341155638</c:v>
                </c:pt>
                <c:pt idx="36">
                  <c:v>0.68263424259840133</c:v>
                </c:pt>
                <c:pt idx="37">
                  <c:v>0.59772547063410975</c:v>
                </c:pt>
                <c:pt idx="38">
                  <c:v>0.4151020124042068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636-4CB3-ADA3-ADCD4E51EE46}"/>
            </c:ext>
          </c:extLst>
        </c:ser>
        <c:ser>
          <c:idx val="15"/>
          <c:order val="1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Factor'!$Y$12:$Y$112</c:f>
              <c:numCache>
                <c:formatCode>General</c:formatCode>
                <c:ptCount val="101"/>
                <c:pt idx="0">
                  <c:v>0.99999999996049549</c:v>
                </c:pt>
                <c:pt idx="1">
                  <c:v>0.99995683213476927</c:v>
                </c:pt>
                <c:pt idx="2">
                  <c:v>0.99982096114707164</c:v>
                </c:pt>
                <c:pt idx="3">
                  <c:v>0.99958194789059052</c:v>
                </c:pt>
                <c:pt idx="4">
                  <c:v>0.99922802534548993</c:v>
                </c:pt>
                <c:pt idx="5">
                  <c:v>0.99874589105110056</c:v>
                </c:pt>
                <c:pt idx="6">
                  <c:v>0.9981204597379979</c:v>
                </c:pt>
                <c:pt idx="7">
                  <c:v>0.9973345669308411</c:v>
                </c:pt>
                <c:pt idx="8">
                  <c:v>0.99636861174334057</c:v>
                </c:pt>
                <c:pt idx="9">
                  <c:v>0.99520012370676758</c:v>
                </c:pt>
                <c:pt idx="10">
                  <c:v>0.99380323394928261</c:v>
                </c:pt>
                <c:pt idx="11">
                  <c:v>0.9921480249221647</c:v>
                </c:pt>
                <c:pt idx="12">
                  <c:v>0.99019972449026084</c:v>
                </c:pt>
                <c:pt idx="13">
                  <c:v>0.98791769858999545</c:v>
                </c:pt>
                <c:pt idx="14">
                  <c:v>0.9852541803364101</c:v>
                </c:pt>
                <c:pt idx="15">
                  <c:v>0.98215265017503817</c:v>
                </c:pt>
                <c:pt idx="16">
                  <c:v>0.97854574789857907</c:v>
                </c:pt>
                <c:pt idx="17">
                  <c:v>0.97435254744936717</c:v>
                </c:pt>
                <c:pt idx="18">
                  <c:v>0.96947495019009899</c:v>
                </c:pt>
                <c:pt idx="19">
                  <c:v>0.96379283625284862</c:v>
                </c:pt>
                <c:pt idx="20">
                  <c:v>0.9571574298210147</c:v>
                </c:pt>
                <c:pt idx="21">
                  <c:v>0.94938203460236192</c:v>
                </c:pt>
                <c:pt idx="22">
                  <c:v>0.94022879045790919</c:v>
                </c:pt>
                <c:pt idx="23">
                  <c:v>0.92938921566458543</c:v>
                </c:pt>
                <c:pt idx="24">
                  <c:v>0.91645466998960878</c:v>
                </c:pt>
                <c:pt idx="25">
                  <c:v>0.90086970746563866</c:v>
                </c:pt>
                <c:pt idx="26">
                  <c:v>0.88185470024908552</c:v>
                </c:pt>
                <c:pt idx="27">
                  <c:v>0.85826918599543423</c:v>
                </c:pt>
                <c:pt idx="28">
                  <c:v>0.82834959512562012</c:v>
                </c:pt>
                <c:pt idx="29">
                  <c:v>0.78914381359151253</c:v>
                </c:pt>
                <c:pt idx="30">
                  <c:v>0.73505788740695699</c:v>
                </c:pt>
                <c:pt idx="31">
                  <c:v>0.65278721881982338</c:v>
                </c:pt>
                <c:pt idx="32">
                  <c:v>0.48262502831672238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636-4CB3-ADA3-ADCD4E51EE46}"/>
            </c:ext>
          </c:extLst>
        </c:ser>
        <c:ser>
          <c:idx val="16"/>
          <c:order val="16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Factor'!$Z$12:$Z$112</c:f>
              <c:numCache>
                <c:formatCode>General</c:formatCode>
                <c:ptCount val="101"/>
                <c:pt idx="0">
                  <c:v>0.99999999994525057</c:v>
                </c:pt>
                <c:pt idx="1">
                  <c:v>0.99994793149157069</c:v>
                </c:pt>
                <c:pt idx="2">
                  <c:v>0.99978286672708394</c:v>
                </c:pt>
                <c:pt idx="3">
                  <c:v>0.99949006173002308</c:v>
                </c:pt>
                <c:pt idx="4">
                  <c:v>0.99905255087998079</c:v>
                </c:pt>
                <c:pt idx="5">
                  <c:v>0.99845072932336143</c:v>
                </c:pt>
                <c:pt idx="6">
                  <c:v>0.99766183807411779</c:v>
                </c:pt>
                <c:pt idx="7">
                  <c:v>0.99665932415310732</c:v>
                </c:pt>
                <c:pt idx="8">
                  <c:v>0.99541203867919237</c:v>
                </c:pt>
                <c:pt idx="9">
                  <c:v>0.99388322257024131</c:v>
                </c:pt>
                <c:pt idx="10">
                  <c:v>0.99202921062105953</c:v>
                </c:pt>
                <c:pt idx="11">
                  <c:v>0.98979775737212694</c:v>
                </c:pt>
                <c:pt idx="12">
                  <c:v>0.98712584788290259</c:v>
                </c:pt>
                <c:pt idx="13">
                  <c:v>0.98393679599519746</c:v>
                </c:pt>
                <c:pt idx="14">
                  <c:v>0.98013633979666337</c:v>
                </c:pt>
                <c:pt idx="15">
                  <c:v>0.97560729802838309</c:v>
                </c:pt>
                <c:pt idx="16">
                  <c:v>0.97020211548421686</c:v>
                </c:pt>
                <c:pt idx="17">
                  <c:v>0.96373223295002075</c:v>
                </c:pt>
                <c:pt idx="18">
                  <c:v>0.95595254000385743</c:v>
                </c:pt>
                <c:pt idx="19">
                  <c:v>0.94653795116497907</c:v>
                </c:pt>
                <c:pt idx="20">
                  <c:v>0.93504684611931677</c:v>
                </c:pt>
                <c:pt idx="21">
                  <c:v>0.92086150841343861</c:v>
                </c:pt>
                <c:pt idx="22">
                  <c:v>0.90308577671270052</c:v>
                </c:pt>
                <c:pt idx="23">
                  <c:v>0.88035670196015592</c:v>
                </c:pt>
                <c:pt idx="24">
                  <c:v>0.85046459937456298</c:v>
                </c:pt>
                <c:pt idx="25">
                  <c:v>0.80947914319617598</c:v>
                </c:pt>
                <c:pt idx="26">
                  <c:v>0.7492782950075263</c:v>
                </c:pt>
                <c:pt idx="27">
                  <c:v>0.64719119382737877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636-4CB3-ADA3-ADCD4E51EE46}"/>
            </c:ext>
          </c:extLst>
        </c:ser>
        <c:ser>
          <c:idx val="17"/>
          <c:order val="17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Factor'!$AA$12:$AA$112</c:f>
              <c:numCache>
                <c:formatCode>General</c:formatCode>
                <c:ptCount val="101"/>
                <c:pt idx="0">
                  <c:v>0.99999999993296629</c:v>
                </c:pt>
                <c:pt idx="1">
                  <c:v>0.99992985237376963</c:v>
                </c:pt>
                <c:pt idx="2">
                  <c:v>0.99970419885523387</c:v>
                </c:pt>
                <c:pt idx="3">
                  <c:v>0.99929692113263136</c:v>
                </c:pt>
                <c:pt idx="4">
                  <c:v>0.99867663230088433</c:v>
                </c:pt>
                <c:pt idx="5">
                  <c:v>0.99780531613463852</c:v>
                </c:pt>
                <c:pt idx="6">
                  <c:v>0.99663652194251384</c:v>
                </c:pt>
                <c:pt idx="7">
                  <c:v>0.99511293480510332</c:v>
                </c:pt>
                <c:pt idx="8">
                  <c:v>0.9931630516397032</c:v>
                </c:pt>
                <c:pt idx="9">
                  <c:v>0.99069655055466366</c:v>
                </c:pt>
                <c:pt idx="10">
                  <c:v>0.98759770568992811</c:v>
                </c:pt>
                <c:pt idx="11">
                  <c:v>0.98371580013649185</c:v>
                </c:pt>
                <c:pt idx="12">
                  <c:v>0.97885078565471839</c:v>
                </c:pt>
                <c:pt idx="13">
                  <c:v>0.97273114470868249</c:v>
                </c:pt>
                <c:pt idx="14">
                  <c:v>0.96497841368589354</c:v>
                </c:pt>
                <c:pt idx="15">
                  <c:v>0.95504771198275007</c:v>
                </c:pt>
                <c:pt idx="16">
                  <c:v>0.94212235920016874</c:v>
                </c:pt>
                <c:pt idx="17">
                  <c:v>0.92491349844008108</c:v>
                </c:pt>
                <c:pt idx="18">
                  <c:v>0.90124185755481145</c:v>
                </c:pt>
                <c:pt idx="19">
                  <c:v>0.86704258098693732</c:v>
                </c:pt>
                <c:pt idx="20">
                  <c:v>0.81346445021204372</c:v>
                </c:pt>
                <c:pt idx="21">
                  <c:v>0.71447336439088105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636-4CB3-ADA3-ADCD4E51EE46}"/>
            </c:ext>
          </c:extLst>
        </c:ser>
        <c:ser>
          <c:idx val="18"/>
          <c:order val="18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Factor'!$AB$12:$AB$112</c:f>
              <c:numCache>
                <c:formatCode>General</c:formatCode>
                <c:ptCount val="101"/>
                <c:pt idx="0">
                  <c:v>0.99999999990098254</c:v>
                </c:pt>
                <c:pt idx="1">
                  <c:v>0.99989254282659512</c:v>
                </c:pt>
                <c:pt idx="2">
                  <c:v>0.99953618495351293</c:v>
                </c:pt>
                <c:pt idx="3">
                  <c:v>0.99886853180215862</c:v>
                </c:pt>
                <c:pt idx="4">
                  <c:v>0.99780714359654832</c:v>
                </c:pt>
                <c:pt idx="5">
                  <c:v>0.99624090053410042</c:v>
                </c:pt>
                <c:pt idx="6">
                  <c:v>0.99401645984581899</c:v>
                </c:pt>
                <c:pt idx="7">
                  <c:v>0.99091617783426744</c:v>
                </c:pt>
                <c:pt idx="8">
                  <c:v>0.98662041124752853</c:v>
                </c:pt>
                <c:pt idx="9">
                  <c:v>0.98063939478055817</c:v>
                </c:pt>
                <c:pt idx="10">
                  <c:v>0.97218108142668591</c:v>
                </c:pt>
                <c:pt idx="11">
                  <c:v>0.95987001456839505</c:v>
                </c:pt>
                <c:pt idx="12">
                  <c:v>0.9410695305834611</c:v>
                </c:pt>
                <c:pt idx="13">
                  <c:v>0.90991878702037332</c:v>
                </c:pt>
                <c:pt idx="14">
                  <c:v>0.84960328004081676</c:v>
                </c:pt>
                <c:pt idx="15">
                  <c:v>0.66705044688487947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636-4CB3-ADA3-ADCD4E51EE46}"/>
            </c:ext>
          </c:extLst>
        </c:ser>
        <c:ser>
          <c:idx val="19"/>
          <c:order val="1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Factor'!$AC$12:$AC$112</c:f>
              <c:numCache>
                <c:formatCode>General</c:formatCode>
                <c:ptCount val="101"/>
                <c:pt idx="0">
                  <c:v>0.99999999986804833</c:v>
                </c:pt>
                <c:pt idx="1">
                  <c:v>0.99985361763865321</c:v>
                </c:pt>
                <c:pt idx="2">
                  <c:v>0.99935229858870644</c:v>
                </c:pt>
                <c:pt idx="3">
                  <c:v>0.99837331997539192</c:v>
                </c:pt>
                <c:pt idx="4">
                  <c:v>0.99673636133340593</c:v>
                </c:pt>
                <c:pt idx="5">
                  <c:v>0.99416542640381622</c:v>
                </c:pt>
                <c:pt idx="6">
                  <c:v>0.99021563398687262</c:v>
                </c:pt>
                <c:pt idx="7">
                  <c:v>0.98411962531198016</c:v>
                </c:pt>
                <c:pt idx="8">
                  <c:v>0.97442545950810089</c:v>
                </c:pt>
                <c:pt idx="9">
                  <c:v>0.95798924515718786</c:v>
                </c:pt>
                <c:pt idx="10">
                  <c:v>0.92634165125815016</c:v>
                </c:pt>
                <c:pt idx="11">
                  <c:v>0.84394605086819119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636-4CB3-ADA3-ADCD4E51EE46}"/>
            </c:ext>
          </c:extLst>
        </c:ser>
        <c:ser>
          <c:idx val="20"/>
          <c:order val="2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Factor'!$AD$12:$AD$112</c:f>
              <c:numCache>
                <c:formatCode>General</c:formatCode>
                <c:ptCount val="101"/>
                <c:pt idx="0">
                  <c:v>0.99999999983468746</c:v>
                </c:pt>
                <c:pt idx="1">
                  <c:v>0.99981297288562732</c:v>
                </c:pt>
                <c:pt idx="2">
                  <c:v>0.99915024685402398</c:v>
                </c:pt>
                <c:pt idx="3">
                  <c:v>0.99779476758413743</c:v>
                </c:pt>
                <c:pt idx="4">
                  <c:v>0.99538701062637081</c:v>
                </c:pt>
                <c:pt idx="5">
                  <c:v>0.9912849620163332</c:v>
                </c:pt>
                <c:pt idx="6">
                  <c:v>0.98421550060775009</c:v>
                </c:pt>
                <c:pt idx="7">
                  <c:v>0.97122468696094455</c:v>
                </c:pt>
                <c:pt idx="8">
                  <c:v>0.94336325344276606</c:v>
                </c:pt>
                <c:pt idx="9">
                  <c:v>0.85077469579380405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636-4CB3-ADA3-ADCD4E51EE46}"/>
            </c:ext>
          </c:extLst>
        </c:ser>
        <c:ser>
          <c:idx val="21"/>
          <c:order val="2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Factor'!$AE$12:$AE$112</c:f>
              <c:numCache>
                <c:formatCode>General</c:formatCode>
                <c:ptCount val="101"/>
                <c:pt idx="0">
                  <c:v>0.99999999974989573</c:v>
                </c:pt>
                <c:pt idx="1">
                  <c:v>0.99970307088409005</c:v>
                </c:pt>
                <c:pt idx="2">
                  <c:v>0.99854605372989524</c:v>
                </c:pt>
                <c:pt idx="3">
                  <c:v>0.99581309238292803</c:v>
                </c:pt>
                <c:pt idx="4">
                  <c:v>0.98975565599382942</c:v>
                </c:pt>
                <c:pt idx="5">
                  <c:v>0.97459809749764581</c:v>
                </c:pt>
                <c:pt idx="6">
                  <c:v>0.90994893848570091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636-4CB3-ADA3-ADCD4E51EE46}"/>
            </c:ext>
          </c:extLst>
        </c:ser>
        <c:ser>
          <c:idx val="22"/>
          <c:order val="2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Factor'!$I$12:$I$112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'Correction Factor'!$AF$12:$AF$112</c:f>
              <c:numCache>
                <c:formatCode>General</c:formatCode>
                <c:ptCount val="101"/>
                <c:pt idx="0">
                  <c:v>0.99999999966743858</c:v>
                </c:pt>
                <c:pt idx="1">
                  <c:v>0.99957961894497949</c:v>
                </c:pt>
                <c:pt idx="2">
                  <c:v>0.99774636062568456</c:v>
                </c:pt>
                <c:pt idx="3">
                  <c:v>0.99241721663994475</c:v>
                </c:pt>
                <c:pt idx="4">
                  <c:v>0.97370373127107945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636-4CB3-ADA3-ADCD4E51E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0557407"/>
        <c:axId val="1200566047"/>
      </c:lineChart>
      <c:scatterChart>
        <c:scatterStyle val="lineMarker"/>
        <c:varyColors val="0"/>
        <c:ser>
          <c:idx val="23"/>
          <c:order val="23"/>
          <c:tx>
            <c:v>ft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'Correction Factor'!$G$25</c:f>
              <c:numCache>
                <c:formatCode>General</c:formatCode>
                <c:ptCount val="1"/>
              </c:numCache>
            </c:numRef>
          </c:xVal>
          <c:yVal>
            <c:numRef>
              <c:f>'Correction Factor'!$F$28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636-4CB3-ADA3-ADCD4E51E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557407"/>
        <c:axId val="1200566047"/>
      </c:scatterChart>
      <c:catAx>
        <c:axId val="1200557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sz="1000" b="1"/>
                  <a:t>S</a:t>
                </a:r>
              </a:p>
            </c:rich>
          </c:tx>
          <c:layout>
            <c:manualLayout>
              <c:xMode val="edge"/>
              <c:yMode val="edge"/>
              <c:x val="0.48078601429757784"/>
              <c:y val="0.898341076226031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566047"/>
        <c:crosses val="autoZero"/>
        <c:auto val="1"/>
        <c:lblAlgn val="ctr"/>
        <c:lblOffset val="100"/>
        <c:noMultiLvlLbl val="0"/>
      </c:catAx>
      <c:valAx>
        <c:axId val="1200566047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sz="1000" b="1"/>
                  <a:t>Ft, MTD Correction</a:t>
                </a:r>
                <a:r>
                  <a:rPr lang="en-PH" sz="1000" b="1" baseline="0"/>
                  <a:t> Factor</a:t>
                </a:r>
                <a:endParaRPr lang="en-PH" sz="1000" b="1"/>
              </a:p>
            </c:rich>
          </c:tx>
          <c:layout>
            <c:manualLayout>
              <c:xMode val="edge"/>
              <c:yMode val="edge"/>
              <c:x val="2.4746530762445054E-2"/>
              <c:y val="0.258868434536583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557407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 sz="1200" b="1"/>
              <a:t>Two-Shell Passes, Four or More Tube Passes</a:t>
            </a:r>
          </a:p>
        </c:rich>
      </c:tx>
      <c:layout>
        <c:manualLayout>
          <c:xMode val="edge"/>
          <c:yMode val="edge"/>
          <c:x val="0.20676613701111687"/>
          <c:y val="2.985947238860888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103921531209294"/>
          <c:y val="0.13657851671350904"/>
          <c:w val="0.84398136608204344"/>
          <c:h val="0.65424511336284707"/>
        </c:manualLayout>
      </c:layout>
      <c:lineChart>
        <c:grouping val="standard"/>
        <c:varyColors val="0"/>
        <c:ser>
          <c:idx val="23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Factor'!$AP$118:$AP$218</c:f>
              <c:numCache>
                <c:formatCode>General</c:formatCode>
                <c:ptCount val="101"/>
                <c:pt idx="0">
                  <c:v>0.99999999998655631</c:v>
                </c:pt>
                <c:pt idx="1">
                  <c:v>0.99999957870559619</c:v>
                </c:pt>
                <c:pt idx="2">
                  <c:v>0.99999829594921541</c:v>
                </c:pt>
                <c:pt idx="3">
                  <c:v>0.99999612258277737</c:v>
                </c:pt>
                <c:pt idx="4">
                  <c:v>0.99999302829662629</c:v>
                </c:pt>
                <c:pt idx="5">
                  <c:v>0.99998898156230842</c:v>
                </c:pt>
                <c:pt idx="6">
                  <c:v>0.99998394957190362</c:v>
                </c:pt>
                <c:pt idx="7">
                  <c:v>0.99997789817369309</c:v>
                </c:pt>
                <c:pt idx="8">
                  <c:v>0.99997079180389814</c:v>
                </c:pt>
                <c:pt idx="9">
                  <c:v>0.99996259341421245</c:v>
                </c:pt>
                <c:pt idx="10">
                  <c:v>0.99995326439481602</c:v>
                </c:pt>
                <c:pt idx="11">
                  <c:v>0.99994276449257735</c:v>
                </c:pt>
                <c:pt idx="12">
                  <c:v>0.99993105172398167</c:v>
                </c:pt>
                <c:pt idx="13">
                  <c:v>0.99991808228250856</c:v>
                </c:pt>
                <c:pt idx="14">
                  <c:v>0.99990381043996612</c:v>
                </c:pt>
                <c:pt idx="15">
                  <c:v>0.99988818844131067</c:v>
                </c:pt>
                <c:pt idx="16">
                  <c:v>0.99987116639248774</c:v>
                </c:pt>
                <c:pt idx="17">
                  <c:v>0.99985269214070871</c:v>
                </c:pt>
                <c:pt idx="18">
                  <c:v>0.99983271114655281</c:v>
                </c:pt>
                <c:pt idx="19">
                  <c:v>0.99981116634726153</c:v>
                </c:pt>
                <c:pt idx="20">
                  <c:v>0.99978799801047658</c:v>
                </c:pt>
                <c:pt idx="21">
                  <c:v>0.99976314357766161</c:v>
                </c:pt>
                <c:pt idx="22">
                  <c:v>0.99973653749629132</c:v>
                </c:pt>
                <c:pt idx="23">
                  <c:v>0.99970811103989921</c:v>
                </c:pt>
                <c:pt idx="24">
                  <c:v>0.9996777921149177</c:v>
                </c:pt>
                <c:pt idx="25">
                  <c:v>0.99964550505314864</c:v>
                </c:pt>
                <c:pt idx="26">
                  <c:v>0.99961117038862746</c:v>
                </c:pt>
                <c:pt idx="27">
                  <c:v>0.99957470461742559</c:v>
                </c:pt>
                <c:pt idx="28">
                  <c:v>0.99953601993890384</c:v>
                </c:pt>
                <c:pt idx="29">
                  <c:v>0.99949502397666234</c:v>
                </c:pt>
                <c:pt idx="30">
                  <c:v>0.99945161947731276</c:v>
                </c:pt>
                <c:pt idx="31">
                  <c:v>0.99940570398494921</c:v>
                </c:pt>
                <c:pt idx="32">
                  <c:v>0.99935716948902731</c:v>
                </c:pt>
                <c:pt idx="33">
                  <c:v>0.99930590204299985</c:v>
                </c:pt>
                <c:pt idx="34">
                  <c:v>0.99925178135086223</c:v>
                </c:pt>
                <c:pt idx="35">
                  <c:v>0.99919468031834913</c:v>
                </c:pt>
                <c:pt idx="36">
                  <c:v>0.9991344645652056</c:v>
                </c:pt>
                <c:pt idx="37">
                  <c:v>0.99907099189447979</c:v>
                </c:pt>
                <c:pt idx="38">
                  <c:v>0.99900411171430881</c:v>
                </c:pt>
                <c:pt idx="39">
                  <c:v>0.99893366440714604</c:v>
                </c:pt>
                <c:pt idx="40">
                  <c:v>0.9988594806406792</c:v>
                </c:pt>
                <c:pt idx="41">
                  <c:v>0.99878138061401911</c:v>
                </c:pt>
                <c:pt idx="42">
                  <c:v>0.99869917323187252</c:v>
                </c:pt>
                <c:pt idx="43">
                  <c:v>0.99861265519846554</c:v>
                </c:pt>
                <c:pt idx="44">
                  <c:v>0.99852161002188411</c:v>
                </c:pt>
                <c:pt idx="45">
                  <c:v>0.99842580691821026</c:v>
                </c:pt>
                <c:pt idx="46">
                  <c:v>0.99832499960337673</c:v>
                </c:pt>
                <c:pt idx="47">
                  <c:v>0.99821892495893827</c:v>
                </c:pt>
                <c:pt idx="48">
                  <c:v>0.99810730155598182</c:v>
                </c:pt>
                <c:pt idx="49">
                  <c:v>0.99798982801906233</c:v>
                </c:pt>
                <c:pt idx="50">
                  <c:v>0.99786618120935111</c:v>
                </c:pt>
                <c:pt idx="51">
                  <c:v>0.99773601420299396</c:v>
                </c:pt>
                <c:pt idx="52">
                  <c:v>0.99759895403692977</c:v>
                </c:pt>
                <c:pt idx="53">
                  <c:v>0.99745459918999979</c:v>
                </c:pt>
                <c:pt idx="54">
                  <c:v>0.99730251676193715</c:v>
                </c:pt>
                <c:pt idx="55">
                  <c:v>0.9971422393066115</c:v>
                </c:pt>
                <c:pt idx="56">
                  <c:v>0.99697326126845942</c:v>
                </c:pt>
                <c:pt idx="57">
                  <c:v>0.99679503496217625</c:v>
                </c:pt>
                <c:pt idx="58">
                  <c:v>0.9966069660250283</c:v>
                </c:pt>
                <c:pt idx="59">
                  <c:v>0.99640840825828336</c:v>
                </c:pt>
                <c:pt idx="60">
                  <c:v>0.99619865775863126</c:v>
                </c:pt>
                <c:pt idx="61">
                  <c:v>0.99597694622145172</c:v>
                </c:pt>
                <c:pt idx="62">
                  <c:v>0.99574243327454703</c:v>
                </c:pt>
                <c:pt idx="63">
                  <c:v>0.99549419767238212</c:v>
                </c:pt>
                <c:pt idx="64">
                  <c:v>0.99523122714559042</c:v>
                </c:pt>
                <c:pt idx="65">
                  <c:v>0.99495240665668561</c:v>
                </c:pt>
                <c:pt idx="66">
                  <c:v>0.99465650475816925</c:v>
                </c:pt>
                <c:pt idx="67">
                  <c:v>0.9943421576804774</c:v>
                </c:pt>
                <c:pt idx="68">
                  <c:v>0.99400785069022823</c:v>
                </c:pt>
                <c:pt idx="69">
                  <c:v>0.99365189614856542</c:v>
                </c:pt>
                <c:pt idx="70">
                  <c:v>0.99327240755749113</c:v>
                </c:pt>
                <c:pt idx="71">
                  <c:v>0.99286726869877862</c:v>
                </c:pt>
                <c:pt idx="72">
                  <c:v>0.99243409673147509</c:v>
                </c:pt>
                <c:pt idx="73">
                  <c:v>0.99197019780059725</c:v>
                </c:pt>
                <c:pt idx="74">
                  <c:v>0.99147251329445996</c:v>
                </c:pt>
                <c:pt idx="75">
                  <c:v>0.99093755433245267</c:v>
                </c:pt>
                <c:pt idx="76">
                  <c:v>0.99036132131394616</c:v>
                </c:pt>
                <c:pt idx="77">
                  <c:v>0.98973920433191409</c:v>
                </c:pt>
                <c:pt idx="78">
                  <c:v>0.98906585883354903</c:v>
                </c:pt>
                <c:pt idx="79">
                  <c:v>0.98833504891729307</c:v>
                </c:pt>
                <c:pt idx="80">
                  <c:v>0.9875394478217373</c:v>
                </c:pt>
                <c:pt idx="81">
                  <c:v>0.9866703810690578</c:v>
                </c:pt>
                <c:pt idx="82">
                  <c:v>0.98571749171441614</c:v>
                </c:pt>
                <c:pt idx="83">
                  <c:v>0.98466829815888535</c:v>
                </c:pt>
                <c:pt idx="84">
                  <c:v>0.98350760124959391</c:v>
                </c:pt>
                <c:pt idx="85">
                  <c:v>0.98221667593865769</c:v>
                </c:pt>
                <c:pt idx="86">
                  <c:v>0.98077214840794802</c:v>
                </c:pt>
                <c:pt idx="87">
                  <c:v>0.979144402934641</c:v>
                </c:pt>
                <c:pt idx="88">
                  <c:v>0.97729526640206033</c:v>
                </c:pt>
                <c:pt idx="89">
                  <c:v>0.97517454825285665</c:v>
                </c:pt>
                <c:pt idx="90">
                  <c:v>0.97271470047311381</c:v>
                </c:pt>
                <c:pt idx="91">
                  <c:v>0.96982225639092068</c:v>
                </c:pt>
                <c:pt idx="92">
                  <c:v>0.96636346498502956</c:v>
                </c:pt>
                <c:pt idx="93">
                  <c:v>0.96213880541887886</c:v>
                </c:pt>
                <c:pt idx="94">
                  <c:v>0.95683451437731393</c:v>
                </c:pt>
                <c:pt idx="95">
                  <c:v>0.94992172195886293</c:v>
                </c:pt>
                <c:pt idx="96">
                  <c:v>0.94041953644858245</c:v>
                </c:pt>
                <c:pt idx="97">
                  <c:v>0.92623277135085358</c:v>
                </c:pt>
                <c:pt idx="98">
                  <c:v>0.90170707378102821</c:v>
                </c:pt>
                <c:pt idx="99">
                  <c:v>0.84182945981846879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6A4E-4528-B341-655F7329AF5B}"/>
            </c:ext>
          </c:extLst>
        </c:ser>
        <c:ser>
          <c:idx val="24"/>
          <c:order val="1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Factor'!$AQ$118:$AQ$218</c:f>
              <c:numCache>
                <c:formatCode>General</c:formatCode>
                <c:ptCount val="101"/>
                <c:pt idx="0">
                  <c:v>0.99999999998490041</c:v>
                </c:pt>
                <c:pt idx="1">
                  <c:v>0.99999915656559546</c:v>
                </c:pt>
                <c:pt idx="2">
                  <c:v>0.99999658503349098</c:v>
                </c:pt>
                <c:pt idx="3">
                  <c:v>0.99999222165018442</c:v>
                </c:pt>
                <c:pt idx="4">
                  <c:v>0.99998600001338223</c:v>
                </c:pt>
                <c:pt idx="5">
                  <c:v>0.99997785093831804</c:v>
                </c:pt>
                <c:pt idx="6">
                  <c:v>0.99996770231614174</c:v>
                </c:pt>
                <c:pt idx="7">
                  <c:v>0.99995547896340731</c:v>
                </c:pt>
                <c:pt idx="8">
                  <c:v>0.99994110246238854</c:v>
                </c:pt>
                <c:pt idx="9">
                  <c:v>0.9999244909913183</c:v>
                </c:pt>
                <c:pt idx="10">
                  <c:v>0.99990555914393131</c:v>
                </c:pt>
                <c:pt idx="11">
                  <c:v>0.99988421773747671</c:v>
                </c:pt>
                <c:pt idx="12">
                  <c:v>0.99986037360825897</c:v>
                </c:pt>
                <c:pt idx="13">
                  <c:v>0.99983392939390847</c:v>
                </c:pt>
                <c:pt idx="14">
                  <c:v>0.99980478330118727</c:v>
                </c:pt>
                <c:pt idx="15">
                  <c:v>0.99977282885830832</c:v>
                </c:pt>
                <c:pt idx="16">
                  <c:v>0.99973795465053272</c:v>
                </c:pt>
                <c:pt idx="17">
                  <c:v>0.99970004403765422</c:v>
                </c:pt>
                <c:pt idx="18">
                  <c:v>0.99965897485194588</c:v>
                </c:pt>
                <c:pt idx="19">
                  <c:v>0.99961461907497984</c:v>
                </c:pt>
                <c:pt idx="20">
                  <c:v>0.99956684249153727</c:v>
                </c:pt>
                <c:pt idx="21">
                  <c:v>0.99951550431868319</c:v>
                </c:pt>
                <c:pt idx="22">
                  <c:v>0.99946045680792406</c:v>
                </c:pt>
                <c:pt idx="23">
                  <c:v>0.9994015448181206</c:v>
                </c:pt>
                <c:pt idx="24">
                  <c:v>0.99933860535658625</c:v>
                </c:pt>
                <c:pt idx="25">
                  <c:v>0.99927146708556935</c:v>
                </c:pt>
                <c:pt idx="26">
                  <c:v>0.9991999497910472</c:v>
                </c:pt>
                <c:pt idx="27">
                  <c:v>0.99912386381036222</c:v>
                </c:pt>
                <c:pt idx="28">
                  <c:v>0.99904300941496227</c:v>
                </c:pt>
                <c:pt idx="29">
                  <c:v>0.99895717614402413</c:v>
                </c:pt>
                <c:pt idx="30">
                  <c:v>0.99886614208434021</c:v>
                </c:pt>
                <c:pt idx="31">
                  <c:v>0.99876967309129205</c:v>
                </c:pt>
                <c:pt idx="32">
                  <c:v>0.99866752194520014</c:v>
                </c:pt>
                <c:pt idx="33">
                  <c:v>0.99855942743664916</c:v>
                </c:pt>
                <c:pt idx="34">
                  <c:v>0.99844511337368724</c:v>
                </c:pt>
                <c:pt idx="35">
                  <c:v>0.99832428750293412</c:v>
                </c:pt>
                <c:pt idx="36">
                  <c:v>0.99819664033572875</c:v>
                </c:pt>
                <c:pt idx="37">
                  <c:v>0.99806184386931929</c:v>
                </c:pt>
                <c:pt idx="38">
                  <c:v>0.99791955019194178</c:v>
                </c:pt>
                <c:pt idx="39">
                  <c:v>0.99776938995917364</c:v>
                </c:pt>
                <c:pt idx="40">
                  <c:v>0.99761097072742433</c:v>
                </c:pt>
                <c:pt idx="41">
                  <c:v>0.9974438751285345</c:v>
                </c:pt>
                <c:pt idx="42">
                  <c:v>0.99726765886740543</c:v>
                </c:pt>
                <c:pt idx="43">
                  <c:v>0.99708184852215564</c:v>
                </c:pt>
                <c:pt idx="44">
                  <c:v>0.99688593912351708</c:v>
                </c:pt>
                <c:pt idx="45">
                  <c:v>0.99667939148696505</c:v>
                </c:pt>
                <c:pt idx="46">
                  <c:v>0.9964616292673677</c:v>
                </c:pt>
                <c:pt idx="47">
                  <c:v>0.99623203570159136</c:v>
                </c:pt>
                <c:pt idx="48">
                  <c:v>0.99598994999945667</c:v>
                </c:pt>
                <c:pt idx="49">
                  <c:v>0.99573466333755145</c:v>
                </c:pt>
                <c:pt idx="50">
                  <c:v>0.99546541440348812</c:v>
                </c:pt>
                <c:pt idx="51">
                  <c:v>0.99518138443008308</c:v>
                </c:pt>
                <c:pt idx="52">
                  <c:v>0.99488169164934803</c:v>
                </c:pt>
                <c:pt idx="53">
                  <c:v>0.99456538508487136</c:v>
                </c:pt>
                <c:pt idx="54">
                  <c:v>0.99423143758771992</c:v>
                </c:pt>
                <c:pt idx="55">
                  <c:v>0.99387873800499249</c:v>
                </c:pt>
                <c:pt idx="56">
                  <c:v>0.99350608235101534</c:v>
                </c:pt>
                <c:pt idx="57">
                  <c:v>0.99311216382822787</c:v>
                </c:pt>
                <c:pt idx="58">
                  <c:v>0.9926955615171339</c:v>
                </c:pt>
                <c:pt idx="59">
                  <c:v>0.99225472752126365</c:v>
                </c:pt>
                <c:pt idx="60">
                  <c:v>0.99178797231243565</c:v>
                </c:pt>
                <c:pt idx="61">
                  <c:v>0.99129344797201302</c:v>
                </c:pt>
                <c:pt idx="62">
                  <c:v>0.99076912896302938</c:v>
                </c:pt>
                <c:pt idx="63">
                  <c:v>0.9902127899930806</c:v>
                </c:pt>
                <c:pt idx="64">
                  <c:v>0.98962198043503058</c:v>
                </c:pt>
                <c:pt idx="65">
                  <c:v>0.98899399465684179</c:v>
                </c:pt>
                <c:pt idx="66">
                  <c:v>0.98832583746687941</c:v>
                </c:pt>
                <c:pt idx="67">
                  <c:v>0.98761418369821163</c:v>
                </c:pt>
                <c:pt idx="68">
                  <c:v>0.98685533072343301</c:v>
                </c:pt>
                <c:pt idx="69">
                  <c:v>0.9860451423951021</c:v>
                </c:pt>
                <c:pt idx="70">
                  <c:v>0.98517898252529468</c:v>
                </c:pt>
                <c:pt idx="71">
                  <c:v>0.9842516355227966</c:v>
                </c:pt>
                <c:pt idx="72">
                  <c:v>0.98325721115909281</c:v>
                </c:pt>
                <c:pt idx="73">
                  <c:v>0.98218902958011267</c:v>
                </c:pt>
                <c:pt idx="74">
                  <c:v>0.98103948154300347</c:v>
                </c:pt>
                <c:pt idx="75">
                  <c:v>0.97979985732661579</c:v>
                </c:pt>
                <c:pt idx="76">
                  <c:v>0.97846013568287404</c:v>
                </c:pt>
                <c:pt idx="77">
                  <c:v>0.97700872133231165</c:v>
                </c:pt>
                <c:pt idx="78">
                  <c:v>0.97543211551708742</c:v>
                </c:pt>
                <c:pt idx="79">
                  <c:v>0.97371449848979241</c:v>
                </c:pt>
                <c:pt idx="80">
                  <c:v>0.97183719473976793</c:v>
                </c:pt>
                <c:pt idx="81">
                  <c:v>0.96977797999445048</c:v>
                </c:pt>
                <c:pt idx="82">
                  <c:v>0.96751017159267871</c:v>
                </c:pt>
                <c:pt idx="83">
                  <c:v>0.96500141746381296</c:v>
                </c:pt>
                <c:pt idx="84">
                  <c:v>0.96221205823088907</c:v>
                </c:pt>
                <c:pt idx="85">
                  <c:v>0.95909287255315423</c:v>
                </c:pt>
                <c:pt idx="86">
                  <c:v>0.95558191119079883</c:v>
                </c:pt>
                <c:pt idx="87">
                  <c:v>0.95159995007681286</c:v>
                </c:pt>
                <c:pt idx="88">
                  <c:v>0.94704378909247822</c:v>
                </c:pt>
                <c:pt idx="89">
                  <c:v>0.94177607605050417</c:v>
                </c:pt>
                <c:pt idx="90">
                  <c:v>0.93560930299122247</c:v>
                </c:pt>
                <c:pt idx="91">
                  <c:v>0.9282795663881781</c:v>
                </c:pt>
                <c:pt idx="92">
                  <c:v>0.9194013182045746</c:v>
                </c:pt>
                <c:pt idx="93">
                  <c:v>0.90838430844232154</c:v>
                </c:pt>
                <c:pt idx="94">
                  <c:v>0.89426849733659763</c:v>
                </c:pt>
                <c:pt idx="95">
                  <c:v>0.87535940296152381</c:v>
                </c:pt>
                <c:pt idx="96">
                  <c:v>0.84829396950368618</c:v>
                </c:pt>
                <c:pt idx="97">
                  <c:v>0.80503220157871325</c:v>
                </c:pt>
                <c:pt idx="98">
                  <c:v>0.71794482734762355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6A4E-4528-B341-655F7329AF5B}"/>
            </c:ext>
          </c:extLst>
        </c:ser>
        <c:ser>
          <c:idx val="25"/>
          <c:order val="2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Factor'!$AR$118:$AR$218</c:f>
              <c:numCache>
                <c:formatCode>General</c:formatCode>
                <c:ptCount val="101"/>
                <c:pt idx="0">
                  <c:v>0.99999999999701938</c:v>
                </c:pt>
                <c:pt idx="1">
                  <c:v>0.99999873357763502</c:v>
                </c:pt>
                <c:pt idx="2">
                  <c:v>0.99999486721424802</c:v>
                </c:pt>
                <c:pt idx="3">
                  <c:v>0.99998829700318592</c:v>
                </c:pt>
                <c:pt idx="4">
                  <c:v>0.99997891450902798</c:v>
                </c:pt>
                <c:pt idx="5">
                  <c:v>0.99996660653217884</c:v>
                </c:pt>
                <c:pt idx="6">
                  <c:v>0.99995125485884695</c:v>
                </c:pt>
                <c:pt idx="7">
                  <c:v>0.99993273599537669</c:v>
                </c:pt>
                <c:pt idx="8">
                  <c:v>0.9999109208858179</c:v>
                </c:pt>
                <c:pt idx="9">
                  <c:v>0.99988567461146682</c:v>
                </c:pt>
                <c:pt idx="10">
                  <c:v>0.99985685607098496</c:v>
                </c:pt>
                <c:pt idx="11">
                  <c:v>0.99982431763959501</c:v>
                </c:pt>
                <c:pt idx="12">
                  <c:v>0.99978790480592039</c:v>
                </c:pt>
                <c:pt idx="13">
                  <c:v>0.99974745578449675</c:v>
                </c:pt>
                <c:pt idx="14">
                  <c:v>0.99970280110225429</c:v>
                </c:pt>
                <c:pt idx="15">
                  <c:v>0.99965376315673438</c:v>
                </c:pt>
                <c:pt idx="16">
                  <c:v>0.99960015574390559</c:v>
                </c:pt>
                <c:pt idx="17">
                  <c:v>0.9995417835530318</c:v>
                </c:pt>
                <c:pt idx="18">
                  <c:v>0.99947844162588684</c:v>
                </c:pt>
                <c:pt idx="19">
                  <c:v>0.99940991477737773</c:v>
                </c:pt>
                <c:pt idx="20">
                  <c:v>0.99933597697432419</c:v>
                </c:pt>
                <c:pt idx="21">
                  <c:v>0.99925639066876559</c:v>
                </c:pt>
                <c:pt idx="22">
                  <c:v>0.99917090608196224</c:v>
                </c:pt>
                <c:pt idx="23">
                  <c:v>0.99907926043469275</c:v>
                </c:pt>
                <c:pt idx="24">
                  <c:v>0.99898117711913503</c:v>
                </c:pt>
                <c:pt idx="25">
                  <c:v>0.99887636480707132</c:v>
                </c:pt>
                <c:pt idx="26">
                  <c:v>0.99876451648862807</c:v>
                </c:pt>
                <c:pt idx="27">
                  <c:v>0.99864530843513788</c:v>
                </c:pt>
                <c:pt idx="28">
                  <c:v>0.99851839907903961</c:v>
                </c:pt>
                <c:pt idx="29">
                  <c:v>0.99838342780295852</c:v>
                </c:pt>
                <c:pt idx="30">
                  <c:v>0.99824001362918136</c:v>
                </c:pt>
                <c:pt idx="31">
                  <c:v>0.99808775379995029</c:v>
                </c:pt>
                <c:pt idx="32">
                  <c:v>0.99792622223757899</c:v>
                </c:pt>
                <c:pt idx="33">
                  <c:v>0.99775496787252349</c:v>
                </c:pt>
                <c:pt idx="34">
                  <c:v>0.99757351282581896</c:v>
                </c:pt>
                <c:pt idx="35">
                  <c:v>0.99738135043085696</c:v>
                </c:pt>
                <c:pt idx="36">
                  <c:v>0.99717794307764973</c:v>
                </c:pt>
                <c:pt idx="37">
                  <c:v>0.99696271986060092</c:v>
                </c:pt>
                <c:pt idx="38">
                  <c:v>0.99673507400849071</c:v>
                </c:pt>
                <c:pt idx="39">
                  <c:v>0.99649436007268066</c:v>
                </c:pt>
                <c:pt idx="40">
                  <c:v>0.99623989084641917</c:v>
                </c:pt>
                <c:pt idx="41">
                  <c:v>0.99597093398465619</c:v>
                </c:pt>
                <c:pt idx="42">
                  <c:v>0.99568670828960526</c:v>
                </c:pt>
                <c:pt idx="43">
                  <c:v>0.99538637962267407</c:v>
                </c:pt>
                <c:pt idx="44">
                  <c:v>0.99506905639787824</c:v>
                </c:pt>
                <c:pt idx="45">
                  <c:v>0.99473378460559458</c:v>
                </c:pt>
                <c:pt idx="46">
                  <c:v>0.99437954230818448</c:v>
                </c:pt>
                <c:pt idx="47">
                  <c:v>0.99400523354046544</c:v>
                </c:pt>
                <c:pt idx="48">
                  <c:v>0.99360968153808449</c:v>
                </c:pt>
                <c:pt idx="49">
                  <c:v>0.9931916212051537</c:v>
                </c:pt>
                <c:pt idx="50">
                  <c:v>0.99274969071880059</c:v>
                </c:pt>
                <c:pt idx="51">
                  <c:v>0.99228242215215867</c:v>
                </c:pt>
                <c:pt idx="52">
                  <c:v>0.99178823097816626</c:v>
                </c:pt>
                <c:pt idx="53">
                  <c:v>0.99126540429392818</c:v>
                </c:pt>
                <c:pt idx="54">
                  <c:v>0.99071208757840545</c:v>
                </c:pt>
                <c:pt idx="55">
                  <c:v>0.99012626976392726</c:v>
                </c:pt>
                <c:pt idx="56">
                  <c:v>0.98950576636344012</c:v>
                </c:pt>
                <c:pt idx="57">
                  <c:v>0.9888482003487743</c:v>
                </c:pt>
                <c:pt idx="58">
                  <c:v>0.98815098041901772</c:v>
                </c:pt>
                <c:pt idx="59">
                  <c:v>0.98741127622971958</c:v>
                </c:pt>
                <c:pt idx="60">
                  <c:v>0.98662599007031981</c:v>
                </c:pt>
                <c:pt idx="61">
                  <c:v>0.98579172437507123</c:v>
                </c:pt>
                <c:pt idx="62">
                  <c:v>0.98490474432695674</c:v>
                </c:pt>
                <c:pt idx="63">
                  <c:v>0.98396093465834089</c:v>
                </c:pt>
                <c:pt idx="64">
                  <c:v>0.98295574955827392</c:v>
                </c:pt>
                <c:pt idx="65">
                  <c:v>0.98188415435361243</c:v>
                </c:pt>
                <c:pt idx="66">
                  <c:v>0.98074055732533094</c:v>
                </c:pt>
                <c:pt idx="67">
                  <c:v>0.9795187296336767</c:v>
                </c:pt>
                <c:pt idx="68">
                  <c:v>0.97821171083084824</c:v>
                </c:pt>
                <c:pt idx="69">
                  <c:v>0.976811696803356</c:v>
                </c:pt>
                <c:pt idx="70">
                  <c:v>0.9753099061614241</c:v>
                </c:pt>
                <c:pt idx="71">
                  <c:v>0.97369642001515533</c:v>
                </c:pt>
                <c:pt idx="72">
                  <c:v>0.97195998865690247</c:v>
                </c:pt>
                <c:pt idx="73">
                  <c:v>0.97008779677983803</c:v>
                </c:pt>
                <c:pt idx="74">
                  <c:v>0.96806517632381506</c:v>
                </c:pt>
                <c:pt idx="75">
                  <c:v>0.96587525259123319</c:v>
                </c:pt>
                <c:pt idx="76">
                  <c:v>0.96349850453734909</c:v>
                </c:pt>
                <c:pt idx="77">
                  <c:v>0.96091221354690792</c:v>
                </c:pt>
                <c:pt idx="78">
                  <c:v>0.95808976571120419</c:v>
                </c:pt>
                <c:pt idx="79">
                  <c:v>0.95499975931176584</c:v>
                </c:pt>
                <c:pt idx="80">
                  <c:v>0.95160484985968241</c:v>
                </c:pt>
                <c:pt idx="81">
                  <c:v>0.947860236381314</c:v>
                </c:pt>
                <c:pt idx="82">
                  <c:v>0.94371164937724961</c:v>
                </c:pt>
                <c:pt idx="83">
                  <c:v>0.93909263414192801</c:v>
                </c:pt>
                <c:pt idx="84">
                  <c:v>0.93392081766709412</c:v>
                </c:pt>
                <c:pt idx="85">
                  <c:v>0.92809267612203961</c:v>
                </c:pt>
                <c:pt idx="86">
                  <c:v>0.92147603324775273</c:v>
                </c:pt>
                <c:pt idx="87">
                  <c:v>0.913899023016157</c:v>
                </c:pt>
                <c:pt idx="88">
                  <c:v>0.9051333527045744</c:v>
                </c:pt>
                <c:pt idx="89">
                  <c:v>0.8948680043316356</c:v>
                </c:pt>
                <c:pt idx="90">
                  <c:v>0.88266611198346168</c:v>
                </c:pt>
                <c:pt idx="91">
                  <c:v>0.86789046261547431</c:v>
                </c:pt>
                <c:pt idx="92">
                  <c:v>0.84956605352727377</c:v>
                </c:pt>
                <c:pt idx="93">
                  <c:v>0.82610383577857438</c:v>
                </c:pt>
                <c:pt idx="94">
                  <c:v>0.79467599602571415</c:v>
                </c:pt>
                <c:pt idx="95">
                  <c:v>0.74953163538780121</c:v>
                </c:pt>
                <c:pt idx="96">
                  <c:v>0.67583609608152728</c:v>
                </c:pt>
                <c:pt idx="97">
                  <c:v>0.49827112093315695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6A4E-4528-B341-655F7329AF5B}"/>
            </c:ext>
          </c:extLst>
        </c:ser>
        <c:ser>
          <c:idx val="26"/>
          <c:order val="3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Factor'!$AS$118:$AS$218</c:f>
              <c:numCache>
                <c:formatCode>General</c:formatCode>
                <c:ptCount val="101"/>
                <c:pt idx="0">
                  <c:v>1.0000000000250555</c:v>
                </c:pt>
                <c:pt idx="1">
                  <c:v>0.99999830973934922</c:v>
                </c:pt>
                <c:pt idx="2">
                  <c:v>0.9999931424525812</c:v>
                </c:pt>
                <c:pt idx="3">
                  <c:v>0.99998434844041484</c:v>
                </c:pt>
                <c:pt idx="4">
                  <c:v>0.99997177113270608</c:v>
                </c:pt>
                <c:pt idx="5">
                  <c:v>0.99995524671789249</c:v>
                </c:pt>
                <c:pt idx="6">
                  <c:v>0.99993460374919607</c:v>
                </c:pt>
                <c:pt idx="7">
                  <c:v>0.99990966272526915</c:v>
                </c:pt>
                <c:pt idx="8">
                  <c:v>0.99988023564368533</c:v>
                </c:pt>
                <c:pt idx="9">
                  <c:v>0.99984612552514018</c:v>
                </c:pt>
                <c:pt idx="10">
                  <c:v>0.99980712590613119</c:v>
                </c:pt>
                <c:pt idx="11">
                  <c:v>0.9997630202976282</c:v>
                </c:pt>
                <c:pt idx="12">
                  <c:v>0.99971358160714352</c:v>
                </c:pt>
                <c:pt idx="13">
                  <c:v>0.99965857152121174</c:v>
                </c:pt>
                <c:pt idx="14">
                  <c:v>0.99959773984515421</c:v>
                </c:pt>
                <c:pt idx="15">
                  <c:v>0.999530823796697</c:v>
                </c:pt>
                <c:pt idx="16">
                  <c:v>0.99945754724956848</c:v>
                </c:pt>
                <c:pt idx="17">
                  <c:v>0.99937761992300456</c:v>
                </c:pt>
                <c:pt idx="18">
                  <c:v>0.99929073651259592</c:v>
                </c:pt>
                <c:pt idx="19">
                  <c:v>0.9991965757574347</c:v>
                </c:pt>
                <c:pt idx="20">
                  <c:v>0.99909479943820634</c:v>
                </c:pt>
                <c:pt idx="21">
                  <c:v>0.99898505130003423</c:v>
                </c:pt>
                <c:pt idx="22">
                  <c:v>0.99886695589361485</c:v>
                </c:pt>
                <c:pt idx="23">
                  <c:v>0.99874011732722046</c:v>
                </c:pt>
                <c:pt idx="24">
                  <c:v>0.99860411792153647</c:v>
                </c:pt>
                <c:pt idx="25">
                  <c:v>0.99845851675844488</c:v>
                </c:pt>
                <c:pt idx="26">
                  <c:v>0.99830284811385872</c:v>
                </c:pt>
                <c:pt idx="27">
                  <c:v>0.99813661976370438</c:v>
                </c:pt>
                <c:pt idx="28">
                  <c:v>0.99795931115093839</c:v>
                </c:pt>
                <c:pt idx="29">
                  <c:v>0.99777037140010905</c:v>
                </c:pt>
                <c:pt idx="30">
                  <c:v>0.99756921716454383</c:v>
                </c:pt>
                <c:pt idx="31">
                  <c:v>0.99735523028941042</c:v>
                </c:pt>
                <c:pt idx="32">
                  <c:v>0.99712775527208852</c:v>
                </c:pt>
                <c:pt idx="33">
                  <c:v>0.99688609649902249</c:v>
                </c:pt>
                <c:pt idx="34">
                  <c:v>0.99662951523578247</c:v>
                </c:pt>
                <c:pt idx="35">
                  <c:v>0.99635722634419632</c:v>
                </c:pt>
                <c:pt idx="36">
                  <c:v>0.99606839469724795</c:v>
                </c:pt>
                <c:pt idx="37">
                  <c:v>0.99576213125872604</c:v>
                </c:pt>
                <c:pt idx="38">
                  <c:v>0.99543748879044558</c:v>
                </c:pt>
                <c:pt idx="39">
                  <c:v>0.99509345714499275</c:v>
                </c:pt>
                <c:pt idx="40">
                  <c:v>0.99472895809649764</c:v>
                </c:pt>
                <c:pt idx="41">
                  <c:v>0.99434283965549797</c:v>
                </c:pt>
                <c:pt idx="42">
                  <c:v>0.99393386980667686</c:v>
                </c:pt>
                <c:pt idx="43">
                  <c:v>0.99350072959971747</c:v>
                </c:pt>
                <c:pt idx="44">
                  <c:v>0.99304200551369814</c:v>
                </c:pt>
                <c:pt idx="45">
                  <c:v>0.99255618100399823</c:v>
                </c:pt>
                <c:pt idx="46">
                  <c:v>0.99204162712731248</c:v>
                </c:pt>
                <c:pt idx="47">
                  <c:v>0.99149659212481922</c:v>
                </c:pt>
                <c:pt idx="48">
                  <c:v>0.99091918982519744</c:v>
                </c:pt>
                <c:pt idx="49">
                  <c:v>0.99030738670772733</c:v>
                </c:pt>
                <c:pt idx="50">
                  <c:v>0.98965898744030434</c:v>
                </c:pt>
                <c:pt idx="51">
                  <c:v>0.98897161867720496</c:v>
                </c:pt>
                <c:pt idx="52">
                  <c:v>0.98824271086575521</c:v>
                </c:pt>
                <c:pt idx="53">
                  <c:v>0.98746947776861127</c:v>
                </c:pt>
                <c:pt idx="54">
                  <c:v>0.98664889335751615</c:v>
                </c:pt>
                <c:pt idx="55">
                  <c:v>0.98577766567345415</c:v>
                </c:pt>
                <c:pt idx="56">
                  <c:v>0.98485220717454536</c:v>
                </c:pt>
                <c:pt idx="57">
                  <c:v>0.98386860100406648</c:v>
                </c:pt>
                <c:pt idx="58">
                  <c:v>0.98282256250277777</c:v>
                </c:pt>
                <c:pt idx="59">
                  <c:v>0.98170939515759115</c:v>
                </c:pt>
                <c:pt idx="60">
                  <c:v>0.98052394001641319</c:v>
                </c:pt>
                <c:pt idx="61">
                  <c:v>0.9792605173989668</c:v>
                </c:pt>
                <c:pt idx="62">
                  <c:v>0.97791285948527518</c:v>
                </c:pt>
                <c:pt idx="63">
                  <c:v>0.97647403205410432</c:v>
                </c:pt>
                <c:pt idx="64">
                  <c:v>0.9749363432554643</c:v>
                </c:pt>
                <c:pt idx="65">
                  <c:v>0.9732912368112735</c:v>
                </c:pt>
                <c:pt idx="66">
                  <c:v>0.9715291664154877</c:v>
                </c:pt>
                <c:pt idx="67">
                  <c:v>0.9696394473079798</c:v>
                </c:pt>
                <c:pt idx="68">
                  <c:v>0.96761007996869031</c:v>
                </c:pt>
                <c:pt idx="69">
                  <c:v>0.96542753954277083</c:v>
                </c:pt>
                <c:pt idx="70">
                  <c:v>0.96307652285630296</c:v>
                </c:pt>
                <c:pt idx="71">
                  <c:v>0.96053964256577795</c:v>
                </c:pt>
                <c:pt idx="72">
                  <c:v>0.95779705489017808</c:v>
                </c:pt>
                <c:pt idx="73">
                  <c:v>0.95482600319752953</c:v>
                </c:pt>
                <c:pt idx="74">
                  <c:v>0.95160025401517168</c:v>
                </c:pt>
                <c:pt idx="75">
                  <c:v>0.94808939415176052</c:v>
                </c:pt>
                <c:pt idx="76">
                  <c:v>0.94425794658105711</c:v>
                </c:pt>
                <c:pt idx="77">
                  <c:v>0.94006424705326141</c:v>
                </c:pt>
                <c:pt idx="78">
                  <c:v>0.93545900075697375</c:v>
                </c:pt>
                <c:pt idx="79">
                  <c:v>0.93038340509205153</c:v>
                </c:pt>
                <c:pt idx="80">
                  <c:v>0.92476667479858565</c:v>
                </c:pt>
                <c:pt idx="81">
                  <c:v>0.91852272946642044</c:v>
                </c:pt>
                <c:pt idx="82">
                  <c:v>0.91154568399212377</c:v>
                </c:pt>
                <c:pt idx="83">
                  <c:v>0.90370359018730806</c:v>
                </c:pt>
                <c:pt idx="84">
                  <c:v>0.89482955827308153</c:v>
                </c:pt>
                <c:pt idx="85">
                  <c:v>0.88470883726365335</c:v>
                </c:pt>
                <c:pt idx="86">
                  <c:v>0.87305944736593644</c:v>
                </c:pt>
                <c:pt idx="87">
                  <c:v>0.85950210100090441</c:v>
                </c:pt>
                <c:pt idx="88">
                  <c:v>0.84351144160549574</c:v>
                </c:pt>
                <c:pt idx="89">
                  <c:v>0.82433267172640312</c:v>
                </c:pt>
                <c:pt idx="90">
                  <c:v>0.80082893098447161</c:v>
                </c:pt>
                <c:pt idx="91">
                  <c:v>0.77117519803316992</c:v>
                </c:pt>
                <c:pt idx="92">
                  <c:v>0.73215941461186596</c:v>
                </c:pt>
                <c:pt idx="93">
                  <c:v>0.67722902727047407</c:v>
                </c:pt>
                <c:pt idx="94">
                  <c:v>0.58851730038209882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6A4E-4528-B341-655F7329AF5B}"/>
            </c:ext>
          </c:extLst>
        </c:ser>
        <c:ser>
          <c:idx val="27"/>
          <c:order val="4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Factor'!$AT$118:$AT$218</c:f>
              <c:numCache>
                <c:formatCode>General</c:formatCode>
                <c:ptCount val="101"/>
                <c:pt idx="0">
                  <c:v>0.99999999999976708</c:v>
                </c:pt>
                <c:pt idx="1">
                  <c:v>0.99999788504831921</c:v>
                </c:pt>
                <c:pt idx="2">
                  <c:v>0.99999141070941244</c:v>
                </c:pt>
                <c:pt idx="3">
                  <c:v>0.9999803757584208</c:v>
                </c:pt>
                <c:pt idx="4">
                  <c:v>0.99996456922369337</c:v>
                </c:pt>
                <c:pt idx="5">
                  <c:v>0.999943769838467</c:v>
                </c:pt>
                <c:pt idx="6">
                  <c:v>0.99991774545709544</c:v>
                </c:pt>
                <c:pt idx="7">
                  <c:v>0.99988625243248175</c:v>
                </c:pt>
                <c:pt idx="8">
                  <c:v>0.99984903495145627</c:v>
                </c:pt>
                <c:pt idx="9">
                  <c:v>0.99980582432545506</c:v>
                </c:pt>
                <c:pt idx="10">
                  <c:v>0.99975633823231247</c:v>
                </c:pt>
                <c:pt idx="11">
                  <c:v>0.99970027990579402</c:v>
                </c:pt>
                <c:pt idx="12">
                  <c:v>0.9996373372682843</c:v>
                </c:pt>
                <c:pt idx="13">
                  <c:v>0.99956718200232397</c:v>
                </c:pt>
                <c:pt idx="14">
                  <c:v>0.99948946855564447</c:v>
                </c:pt>
                <c:pt idx="15">
                  <c:v>0.99940383307439939</c:v>
                </c:pt>
                <c:pt idx="16">
                  <c:v>0.99930989225843025</c:v>
                </c:pt>
                <c:pt idx="17">
                  <c:v>0.9992072421318986</c:v>
                </c:pt>
                <c:pt idx="18">
                  <c:v>0.99909545672205979</c:v>
                </c:pt>
                <c:pt idx="19">
                  <c:v>0.99897408663804821</c:v>
                </c:pt>
                <c:pt idx="20">
                  <c:v>0.99884265754094137</c:v>
                </c:pt>
                <c:pt idx="21">
                  <c:v>0.99870066849525296</c:v>
                </c:pt>
                <c:pt idx="22">
                  <c:v>0.99854759019117656</c:v>
                </c:pt>
                <c:pt idx="23">
                  <c:v>0.99838286302567192</c:v>
                </c:pt>
                <c:pt idx="24">
                  <c:v>0.99820589502927815</c:v>
                </c:pt>
                <c:pt idx="25">
                  <c:v>0.99801605962404649</c:v>
                </c:pt>
                <c:pt idx="26">
                  <c:v>0.99781269319650279</c:v>
                </c:pt>
                <c:pt idx="27">
                  <c:v>0.99759509246770894</c:v>
                </c:pt>
                <c:pt idx="28">
                  <c:v>0.99736251164043055</c:v>
                </c:pt>
                <c:pt idx="29">
                  <c:v>0.99711415930126879</c:v>
                </c:pt>
                <c:pt idx="30">
                  <c:v>0.99684919505291847</c:v>
                </c:pt>
                <c:pt idx="31">
                  <c:v>0.99656672584892247</c:v>
                </c:pt>
                <c:pt idx="32">
                  <c:v>0.99626580199989045</c:v>
                </c:pt>
                <c:pt idx="33">
                  <c:v>0.99594541281651749</c:v>
                </c:pt>
                <c:pt idx="34">
                  <c:v>0.99560448185036832</c:v>
                </c:pt>
                <c:pt idx="35">
                  <c:v>0.99524186168860906</c:v>
                </c:pt>
                <c:pt idx="36">
                  <c:v>0.9948563282532733</c:v>
                </c:pt>
                <c:pt idx="37">
                  <c:v>0.99444657454929686</c:v>
                </c:pt>
                <c:pt idx="38">
                  <c:v>0.9940112037982155</c:v>
                </c:pt>
                <c:pt idx="39">
                  <c:v>0.99354872188608656</c:v>
                </c:pt>
                <c:pt idx="40">
                  <c:v>0.99305752904439404</c:v>
                </c:pt>
                <c:pt idx="41">
                  <c:v>0.9925359106715963</c:v>
                </c:pt>
                <c:pt idx="42">
                  <c:v>0.99198202718989881</c:v>
                </c:pt>
                <c:pt idx="43">
                  <c:v>0.99139390281681439</c:v>
                </c:pt>
                <c:pt idx="44">
                  <c:v>0.9907694131134579</c:v>
                </c:pt>
                <c:pt idx="45">
                  <c:v>0.99010627115099992</c:v>
                </c:pt>
                <c:pt idx="46">
                  <c:v>0.98940201211266288</c:v>
                </c:pt>
                <c:pt idx="47">
                  <c:v>0.98865397612037276</c:v>
                </c:pt>
                <c:pt idx="48">
                  <c:v>0.98785928904189224</c:v>
                </c:pt>
                <c:pt idx="49">
                  <c:v>0.98701484099484127</c:v>
                </c:pt>
                <c:pt idx="50">
                  <c:v>0.98611726221732399</c:v>
                </c:pt>
                <c:pt idx="51">
                  <c:v>0.98516289591922956</c:v>
                </c:pt>
                <c:pt idx="52">
                  <c:v>0.98414776766178025</c:v>
                </c:pt>
                <c:pt idx="53">
                  <c:v>0.98306755073317964</c:v>
                </c:pt>
                <c:pt idx="54">
                  <c:v>0.98191752689213052</c:v>
                </c:pt>
                <c:pt idx="55">
                  <c:v>0.98069254173483122</c:v>
                </c:pt>
                <c:pt idx="56">
                  <c:v>0.97938695379993435</c:v>
                </c:pt>
                <c:pt idx="57">
                  <c:v>0.9779945763536908</c:v>
                </c:pt>
                <c:pt idx="58">
                  <c:v>0.97650861058627036</c:v>
                </c:pt>
                <c:pt idx="59">
                  <c:v>0.97492156868987201</c:v>
                </c:pt>
                <c:pt idx="60">
                  <c:v>0.97322518496649879</c:v>
                </c:pt>
                <c:pt idx="61">
                  <c:v>0.97141031271105593</c:v>
                </c:pt>
                <c:pt idx="62">
                  <c:v>0.96946680411104691</c:v>
                </c:pt>
                <c:pt idx="63">
                  <c:v>0.96738336976763573</c:v>
                </c:pt>
                <c:pt idx="64">
                  <c:v>0.96514741363414702</c:v>
                </c:pt>
                <c:pt idx="65">
                  <c:v>0.96274483813323009</c:v>
                </c:pt>
                <c:pt idx="66">
                  <c:v>0.9601598128794</c:v>
                </c:pt>
                <c:pt idx="67">
                  <c:v>0.9573744986986592</c:v>
                </c:pt>
                <c:pt idx="68">
                  <c:v>0.95436871636135145</c:v>
                </c:pt>
                <c:pt idx="69">
                  <c:v>0.95111954643162011</c:v>
                </c:pt>
                <c:pt idx="70">
                  <c:v>0.94760084260752586</c:v>
                </c:pt>
                <c:pt idx="71">
                  <c:v>0.94378263547767893</c:v>
                </c:pt>
                <c:pt idx="72">
                  <c:v>0.93963039616585053</c:v>
                </c:pt>
                <c:pt idx="73">
                  <c:v>0.9351041190033752</c:v>
                </c:pt>
                <c:pt idx="74">
                  <c:v>0.93015716784686842</c:v>
                </c:pt>
                <c:pt idx="75">
                  <c:v>0.92473480992873058</c:v>
                </c:pt>
                <c:pt idx="76">
                  <c:v>0.91877233102888267</c:v>
                </c:pt>
                <c:pt idx="77">
                  <c:v>0.91219258122248303</c:v>
                </c:pt>
                <c:pt idx="78">
                  <c:v>0.90490273316821412</c:v>
                </c:pt>
                <c:pt idx="79">
                  <c:v>0.89678993079938596</c:v>
                </c:pt>
                <c:pt idx="80">
                  <c:v>0.88771534087076465</c:v>
                </c:pt>
                <c:pt idx="81">
                  <c:v>0.87750584886473038</c:v>
                </c:pt>
                <c:pt idx="82">
                  <c:v>0.86594218107075005</c:v>
                </c:pt>
                <c:pt idx="83">
                  <c:v>0.85274142214838944</c:v>
                </c:pt>
                <c:pt idx="84">
                  <c:v>0.83753039013862152</c:v>
                </c:pt>
                <c:pt idx="85">
                  <c:v>0.81980336692291245</c:v>
                </c:pt>
                <c:pt idx="86">
                  <c:v>0.79885142277604781</c:v>
                </c:pt>
                <c:pt idx="87">
                  <c:v>0.77363611295234491</c:v>
                </c:pt>
                <c:pt idx="88">
                  <c:v>0.74254277194983953</c:v>
                </c:pt>
                <c:pt idx="89">
                  <c:v>0.70283420654635254</c:v>
                </c:pt>
                <c:pt idx="90">
                  <c:v>0.6491840385136376</c:v>
                </c:pt>
                <c:pt idx="91">
                  <c:v>0.56811370727625643</c:v>
                </c:pt>
                <c:pt idx="92">
                  <c:v>0.37637789555647888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6A4E-4528-B341-655F7329AF5B}"/>
            </c:ext>
          </c:extLst>
        </c:ser>
        <c:ser>
          <c:idx val="28"/>
          <c:order val="5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Factor'!$AU$118:$AU$218</c:f>
              <c:numCache>
                <c:formatCode>General</c:formatCode>
                <c:ptCount val="101"/>
                <c:pt idx="0">
                  <c:v>1.0000000000401683</c:v>
                </c:pt>
                <c:pt idx="1">
                  <c:v>0.99999745950223851</c:v>
                </c:pt>
                <c:pt idx="2">
                  <c:v>0.99998967194518029</c:v>
                </c:pt>
                <c:pt idx="3">
                  <c:v>0.99997637875129664</c:v>
                </c:pt>
                <c:pt idx="4">
                  <c:v>0.99995730811128081</c:v>
                </c:pt>
                <c:pt idx="5">
                  <c:v>0.99993217420531733</c:v>
                </c:pt>
                <c:pt idx="6">
                  <c:v>0.99990067637101876</c:v>
                </c:pt>
                <c:pt idx="7">
                  <c:v>0.99986249821403061</c:v>
                </c:pt>
                <c:pt idx="8">
                  <c:v>0.99981730665661006</c:v>
                </c:pt>
                <c:pt idx="9">
                  <c:v>0.99976475091897421</c:v>
                </c:pt>
                <c:pt idx="10">
                  <c:v>0.99970446142828318</c:v>
                </c:pt>
                <c:pt idx="11">
                  <c:v>0.9996360486490411</c:v>
                </c:pt>
                <c:pt idx="12">
                  <c:v>0.99955910182842389</c:v>
                </c:pt>
                <c:pt idx="13">
                  <c:v>0.99947318764943605</c:v>
                </c:pt>
                <c:pt idx="14">
                  <c:v>0.99937784878392077</c:v>
                </c:pt>
                <c:pt idx="15">
                  <c:v>0.99927260233690518</c:v>
                </c:pt>
                <c:pt idx="16">
                  <c:v>0.99915693817265061</c:v>
                </c:pt>
                <c:pt idx="17">
                  <c:v>0.99903031711215862</c:v>
                </c:pt>
                <c:pt idx="18">
                  <c:v>0.99889216899043953</c:v>
                </c:pt>
                <c:pt idx="19">
                  <c:v>0.99874189056098583</c:v>
                </c:pt>
                <c:pt idx="20">
                  <c:v>0.99857884323342516</c:v>
                </c:pt>
                <c:pt idx="21">
                  <c:v>0.99840235062881677</c:v>
                </c:pt>
                <c:pt idx="22">
                  <c:v>0.99821169593555148</c:v>
                </c:pt>
                <c:pt idx="23">
                  <c:v>0.9980061190468239</c:v>
                </c:pt>
                <c:pt idx="24">
                  <c:v>0.99778481345852643</c:v>
                </c:pt>
                <c:pt idx="25">
                  <c:v>0.99754692290435254</c:v>
                </c:pt>
                <c:pt idx="26">
                  <c:v>0.99729153770181556</c:v>
                </c:pt>
                <c:pt idx="27">
                  <c:v>0.99701769078027025</c:v>
                </c:pt>
                <c:pt idx="28">
                  <c:v>0.99672435335855336</c:v>
                </c:pt>
                <c:pt idx="29">
                  <c:v>0.99641043023587406</c:v>
                </c:pt>
                <c:pt idx="30">
                  <c:v>0.99607475465550555</c:v>
                </c:pt>
                <c:pt idx="31">
                  <c:v>0.99571608269570566</c:v>
                </c:pt>
                <c:pt idx="32">
                  <c:v>0.99533308713677549</c:v>
                </c:pt>
                <c:pt idx="33">
                  <c:v>0.99492435074670638</c:v>
                </c:pt>
                <c:pt idx="34">
                  <c:v>0.99448835892060261</c:v>
                </c:pt>
                <c:pt idx="35">
                  <c:v>0.99402349160057579</c:v>
                </c:pt>
                <c:pt idx="36">
                  <c:v>0.99352801439323835</c:v>
                </c:pt>
                <c:pt idx="37">
                  <c:v>0.99300006879079084</c:v>
                </c:pt>
                <c:pt idx="38">
                  <c:v>0.99243766138887701</c:v>
                </c:pt>
                <c:pt idx="39">
                  <c:v>0.99183865197956822</c:v>
                </c:pt>
                <c:pt idx="40">
                  <c:v>0.99120074038065442</c:v>
                </c:pt>
                <c:pt idx="41">
                  <c:v>0.99052145184244023</c:v>
                </c:pt>
                <c:pt idx="42">
                  <c:v>0.98979812084995422</c:v>
                </c:pt>
                <c:pt idx="43">
                  <c:v>0.98902787311125517</c:v>
                </c:pt>
                <c:pt idx="44">
                  <c:v>0.98820760549056763</c:v>
                </c:pt>
                <c:pt idx="45">
                  <c:v>0.9873339636075088</c:v>
                </c:pt>
                <c:pt idx="46">
                  <c:v>0.98640331677927251</c:v>
                </c:pt>
                <c:pt idx="47">
                  <c:v>0.98541172993031523</c:v>
                </c:pt>
                <c:pt idx="48">
                  <c:v>0.98435493203173396</c:v>
                </c:pt>
                <c:pt idx="49">
                  <c:v>0.9832282805583229</c:v>
                </c:pt>
                <c:pt idx="50">
                  <c:v>0.98202672136247038</c:v>
                </c:pt>
                <c:pt idx="51">
                  <c:v>0.98074474325730476</c:v>
                </c:pt>
                <c:pt idx="52">
                  <c:v>0.97937632647278061</c:v>
                </c:pt>
                <c:pt idx="53">
                  <c:v>0.97791488399239967</c:v>
                </c:pt>
                <c:pt idx="54">
                  <c:v>0.9763531945883499</c:v>
                </c:pt>
                <c:pt idx="55">
                  <c:v>0.97468332614069031</c:v>
                </c:pt>
                <c:pt idx="56">
                  <c:v>0.97289654754062815</c:v>
                </c:pt>
                <c:pt idx="57">
                  <c:v>0.97098322712517515</c:v>
                </c:pt>
                <c:pt idx="58">
                  <c:v>0.96893271515183466</c:v>
                </c:pt>
                <c:pt idx="59">
                  <c:v>0.9667332072735868</c:v>
                </c:pt>
                <c:pt idx="60">
                  <c:v>0.96437158528423161</c:v>
                </c:pt>
                <c:pt idx="61">
                  <c:v>0.96183323052966319</c:v>
                </c:pt>
                <c:pt idx="62">
                  <c:v>0.9591018042645777</c:v>
                </c:pt>
                <c:pt idx="63">
                  <c:v>0.95615898779863073</c:v>
                </c:pt>
                <c:pt idx="64">
                  <c:v>0.95298417341453312</c:v>
                </c:pt>
                <c:pt idx="65">
                  <c:v>0.9495540946048282</c:v>
                </c:pt>
                <c:pt idx="66">
                  <c:v>0.94584238095651463</c:v>
                </c:pt>
                <c:pt idx="67">
                  <c:v>0.94181901871815032</c:v>
                </c:pt>
                <c:pt idx="68">
                  <c:v>0.93744969228754771</c:v>
                </c:pt>
                <c:pt idx="69">
                  <c:v>0.93269497393863032</c:v>
                </c:pt>
                <c:pt idx="70">
                  <c:v>0.92750931814132476</c:v>
                </c:pt>
                <c:pt idx="71">
                  <c:v>0.92183980142488064</c:v>
                </c:pt>
                <c:pt idx="72">
                  <c:v>0.91562452674662997</c:v>
                </c:pt>
                <c:pt idx="73">
                  <c:v>0.90879057937838104</c:v>
                </c:pt>
                <c:pt idx="74">
                  <c:v>0.90125137397396649</c:v>
                </c:pt>
                <c:pt idx="75">
                  <c:v>0.89290316074614229</c:v>
                </c:pt>
                <c:pt idx="76">
                  <c:v>0.88362034726092642</c:v>
                </c:pt>
                <c:pt idx="77">
                  <c:v>0.87324911433962937</c:v>
                </c:pt>
                <c:pt idx="78">
                  <c:v>0.86159851078044192</c:v>
                </c:pt>
                <c:pt idx="79">
                  <c:v>0.84842770829689174</c:v>
                </c:pt>
                <c:pt idx="80">
                  <c:v>0.8334271971288475</c:v>
                </c:pt>
                <c:pt idx="81">
                  <c:v>0.81619000395809449</c:v>
                </c:pt>
                <c:pt idx="82">
                  <c:v>0.79616560285401217</c:v>
                </c:pt>
                <c:pt idx="83">
                  <c:v>0.77258179045241715</c:v>
                </c:pt>
                <c:pt idx="84">
                  <c:v>0.74430209066699204</c:v>
                </c:pt>
                <c:pt idx="85">
                  <c:v>0.70953805491659028</c:v>
                </c:pt>
                <c:pt idx="86">
                  <c:v>0.66517884194126531</c:v>
                </c:pt>
                <c:pt idx="87">
                  <c:v>0.60482823120072382</c:v>
                </c:pt>
                <c:pt idx="88">
                  <c:v>0.5098480100273578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6A4E-4528-B341-655F7329AF5B}"/>
            </c:ext>
          </c:extLst>
        </c:ser>
        <c:ser>
          <c:idx val="29"/>
          <c:order val="6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Factor'!$AV$118:$AV$218</c:f>
              <c:numCache>
                <c:formatCode>General</c:formatCode>
                <c:ptCount val="101"/>
                <c:pt idx="0">
                  <c:v>0.99999999993618272</c:v>
                </c:pt>
                <c:pt idx="1">
                  <c:v>0.99999703309861487</c:v>
                </c:pt>
                <c:pt idx="2">
                  <c:v>0.99998792612018605</c:v>
                </c:pt>
                <c:pt idx="3">
                  <c:v>0.9999723572107948</c:v>
                </c:pt>
                <c:pt idx="4">
                  <c:v>0.9999499871144697</c:v>
                </c:pt>
                <c:pt idx="5">
                  <c:v>0.99992045809736863</c:v>
                </c:pt>
                <c:pt idx="6">
                  <c:v>0.99988339279544558</c:v>
                </c:pt>
                <c:pt idx="7">
                  <c:v>0.99983839297843702</c:v>
                </c:pt>
                <c:pt idx="8">
                  <c:v>0.99978503822416787</c:v>
                </c:pt>
                <c:pt idx="9">
                  <c:v>0.99972288449498148</c:v>
                </c:pt>
                <c:pt idx="10">
                  <c:v>0.99965146260813442</c:v>
                </c:pt>
                <c:pt idx="11">
                  <c:v>0.99957027659122188</c:v>
                </c:pt>
                <c:pt idx="12">
                  <c:v>0.99947880191238703</c:v>
                </c:pt>
                <c:pt idx="13">
                  <c:v>0.9993764835745772</c:v>
                </c:pt>
                <c:pt idx="14">
                  <c:v>0.99926273406158794</c:v>
                </c:pt>
                <c:pt idx="15">
                  <c:v>0.99913693112254653</c:v>
                </c:pt>
                <c:pt idx="16">
                  <c:v>0.9989984153803837</c:v>
                </c:pt>
                <c:pt idx="17">
                  <c:v>0.99884648774772045</c:v>
                </c:pt>
                <c:pt idx="18">
                  <c:v>0.99868040663255742</c:v>
                </c:pt>
                <c:pt idx="19">
                  <c:v>0.99849938491366974</c:v>
                </c:pt>
                <c:pt idx="20">
                  <c:v>0.99830258666382565</c:v>
                </c:pt>
                <c:pt idx="21">
                  <c:v>0.99808912359641311</c:v>
                </c:pt>
                <c:pt idx="22">
                  <c:v>0.99785805120819815</c:v>
                </c:pt>
                <c:pt idx="23">
                  <c:v>0.9976083645881656</c:v>
                </c:pt>
                <c:pt idx="24">
                  <c:v>0.9973389938586511</c:v>
                </c:pt>
                <c:pt idx="25">
                  <c:v>0.9970487992112923</c:v>
                </c:pt>
                <c:pt idx="26">
                  <c:v>0.99673656549567657</c:v>
                </c:pt>
                <c:pt idx="27">
                  <c:v>0.99640099631377288</c:v>
                </c:pt>
                <c:pt idx="28">
                  <c:v>0.9960407075673674</c:v>
                </c:pt>
                <c:pt idx="29">
                  <c:v>0.99565422039926421</c:v>
                </c:pt>
                <c:pt idx="30">
                  <c:v>0.99523995346164307</c:v>
                </c:pt>
                <c:pt idx="31">
                  <c:v>0.99479621443644572</c:v>
                </c:pt>
                <c:pt idx="32">
                  <c:v>0.99432119072296776</c:v>
                </c:pt>
                <c:pt idx="33">
                  <c:v>0.99381293919670766</c:v>
                </c:pt>
                <c:pt idx="34">
                  <c:v>0.99326937493066858</c:v>
                </c:pt>
                <c:pt idx="35">
                  <c:v>0.99268825875556721</c:v>
                </c:pt>
                <c:pt idx="36">
                  <c:v>0.99206718351824419</c:v>
                </c:pt>
                <c:pt idx="37">
                  <c:v>0.99140355887782283</c:v>
                </c:pt>
                <c:pt idx="38">
                  <c:v>0.99069459445610297</c:v>
                </c:pt>
                <c:pt idx="39">
                  <c:v>0.98993728113184642</c:v>
                </c:pt>
                <c:pt idx="40">
                  <c:v>0.98912837023730149</c:v>
                </c:pt>
                <c:pt idx="41">
                  <c:v>0.988264350378532</c:v>
                </c:pt>
                <c:pt idx="42">
                  <c:v>0.98734142155800664</c:v>
                </c:pt>
                <c:pt idx="43">
                  <c:v>0.98635546622691683</c:v>
                </c:pt>
                <c:pt idx="44">
                  <c:v>0.98530201683456031</c:v>
                </c:pt>
                <c:pt idx="45">
                  <c:v>0.98417621937047195</c:v>
                </c:pt>
                <c:pt idx="46">
                  <c:v>0.98297279230995271</c:v>
                </c:pt>
                <c:pt idx="47">
                  <c:v>0.98168598027155873</c:v>
                </c:pt>
                <c:pt idx="48">
                  <c:v>0.98030950157277841</c:v>
                </c:pt>
                <c:pt idx="49">
                  <c:v>0.97883648872253848</c:v>
                </c:pt>
                <c:pt idx="50">
                  <c:v>0.9772594207102544</c:v>
                </c:pt>
                <c:pt idx="51">
                  <c:v>0.97557004573360784</c:v>
                </c:pt>
                <c:pt idx="52">
                  <c:v>0.97375929274096207</c:v>
                </c:pt>
                <c:pt idx="53">
                  <c:v>0.97181716983717581</c:v>
                </c:pt>
                <c:pt idx="54">
                  <c:v>0.96973264719694507</c:v>
                </c:pt>
                <c:pt idx="55">
                  <c:v>0.96749352162685931</c:v>
                </c:pt>
                <c:pt idx="56">
                  <c:v>0.96508625928793257</c:v>
                </c:pt>
                <c:pt idx="57">
                  <c:v>0.96249581229772552</c:v>
                </c:pt>
                <c:pt idx="58">
                  <c:v>0.95970540392578163</c:v>
                </c:pt>
                <c:pt idx="59">
                  <c:v>0.95669627581118877</c:v>
                </c:pt>
                <c:pt idx="60">
                  <c:v>0.95344738897583092</c:v>
                </c:pt>
                <c:pt idx="61">
                  <c:v>0.94993506825574692</c:v>
                </c:pt>
                <c:pt idx="62">
                  <c:v>0.94613257695135722</c:v>
                </c:pt>
                <c:pt idx="63">
                  <c:v>0.94200960475856643</c:v>
                </c:pt>
                <c:pt idx="64">
                  <c:v>0.93753164703435499</c:v>
                </c:pt>
                <c:pt idx="65">
                  <c:v>0.93265924666112898</c:v>
                </c:pt>
                <c:pt idx="66">
                  <c:v>0.92734706045017079</c:v>
                </c:pt>
                <c:pt idx="67">
                  <c:v>0.92154269903693919</c:v>
                </c:pt>
                <c:pt idx="68">
                  <c:v>0.91518527084462309</c:v>
                </c:pt>
                <c:pt idx="69">
                  <c:v>0.90820353423897848</c:v>
                </c:pt>
                <c:pt idx="70">
                  <c:v>0.90051352317860245</c:v>
                </c:pt>
                <c:pt idx="71">
                  <c:v>0.89201545346690836</c:v>
                </c:pt>
                <c:pt idx="72">
                  <c:v>0.88258962733339641</c:v>
                </c:pt>
                <c:pt idx="73">
                  <c:v>0.87209091301405761</c:v>
                </c:pt>
                <c:pt idx="74">
                  <c:v>0.86034114635202252</c:v>
                </c:pt>
                <c:pt idx="75">
                  <c:v>0.84711841393678999</c:v>
                </c:pt>
                <c:pt idx="76">
                  <c:v>0.83214149563721185</c:v>
                </c:pt>
                <c:pt idx="77">
                  <c:v>0.81504648496205467</c:v>
                </c:pt>
                <c:pt idx="78">
                  <c:v>0.7953501381471848</c:v>
                </c:pt>
                <c:pt idx="79">
                  <c:v>0.77238930958176399</c:v>
                </c:pt>
                <c:pt idx="80">
                  <c:v>0.74521387809189954</c:v>
                </c:pt>
                <c:pt idx="81">
                  <c:v>0.71237968439983779</c:v>
                </c:pt>
                <c:pt idx="82">
                  <c:v>0.67149466171628358</c:v>
                </c:pt>
                <c:pt idx="83">
                  <c:v>0.61801664173181314</c:v>
                </c:pt>
                <c:pt idx="84">
                  <c:v>0.54081872276347542</c:v>
                </c:pt>
                <c:pt idx="85">
                  <c:v>0.38114654988077024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6A4E-4528-B341-655F7329AF5B}"/>
            </c:ext>
          </c:extLst>
        </c:ser>
        <c:ser>
          <c:idx val="30"/>
          <c:order val="7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Factor'!$AW$118:$AW$218</c:f>
              <c:numCache>
                <c:formatCode>General</c:formatCode>
                <c:ptCount val="101"/>
                <c:pt idx="0">
                  <c:v>1.0000000000345977</c:v>
                </c:pt>
                <c:pt idx="1">
                  <c:v>0.99999660583507055</c:v>
                </c:pt>
                <c:pt idx="2">
                  <c:v>0.99998617319445926</c:v>
                </c:pt>
                <c:pt idx="3">
                  <c:v>0.99996831092641525</c:v>
                </c:pt>
                <c:pt idx="4">
                  <c:v>0.99994260554184489</c:v>
                </c:pt>
                <c:pt idx="5">
                  <c:v>0.9999086197604008</c:v>
                </c:pt>
                <c:pt idx="6">
                  <c:v>0.9998658909486029</c:v>
                </c:pt>
                <c:pt idx="7">
                  <c:v>0.99981392943905756</c:v>
                </c:pt>
                <c:pt idx="8">
                  <c:v>0.99975221672142689</c:v>
                </c:pt>
                <c:pt idx="9">
                  <c:v>0.999680203493024</c:v>
                </c:pt>
                <c:pt idx="10">
                  <c:v>0.99959730755723264</c:v>
                </c:pt>
                <c:pt idx="11">
                  <c:v>0.99950291155566084</c:v>
                </c:pt>
                <c:pt idx="12">
                  <c:v>0.99939636051904757</c:v>
                </c:pt>
                <c:pt idx="13">
                  <c:v>0.99927695922013204</c:v>
                </c:pt>
                <c:pt idx="14">
                  <c:v>0.999143969310192</c:v>
                </c:pt>
                <c:pt idx="15">
                  <c:v>0.9989966062186223</c:v>
                </c:pt>
                <c:pt idx="16">
                  <c:v>0.99883403579309848</c:v>
                </c:pt>
                <c:pt idx="17">
                  <c:v>0.99865537065521015</c:v>
                </c:pt>
                <c:pt idx="18">
                  <c:v>0.99845966624353411</c:v>
                </c:pt>
                <c:pt idx="19">
                  <c:v>0.99824591651341432</c:v>
                </c:pt>
                <c:pt idx="20">
                  <c:v>0.99801304925865708</c:v>
                </c:pt>
                <c:pt idx="21">
                  <c:v>0.99775992101681588</c:v>
                </c:pt>
                <c:pt idx="22">
                  <c:v>0.99748531151493136</c:v>
                </c:pt>
                <c:pt idx="23">
                  <c:v>0.99718791760772829</c:v>
                </c:pt>
                <c:pt idx="24">
                  <c:v>0.99686634665418528</c:v>
                </c:pt>
                <c:pt idx="25">
                  <c:v>0.99651910927216059</c:v>
                </c:pt>
                <c:pt idx="26">
                  <c:v>0.99614461140290311</c:v>
                </c:pt>
                <c:pt idx="27">
                  <c:v>0.9957411456089531</c:v>
                </c:pt>
                <c:pt idx="28">
                  <c:v>0.99530688151904423</c:v>
                </c:pt>
                <c:pt idx="29">
                  <c:v>0.99483985532227626</c:v>
                </c:pt>
                <c:pt idx="30">
                  <c:v>0.99433795820116255</c:v>
                </c:pt>
                <c:pt idx="31">
                  <c:v>0.99379892357801758</c:v>
                </c:pt>
                <c:pt idx="32">
                  <c:v>0.99322031303216185</c:v>
                </c:pt>
                <c:pt idx="33">
                  <c:v>0.99259950072550485</c:v>
                </c:pt>
                <c:pt idx="34">
                  <c:v>0.99193365615110063</c:v>
                </c:pt>
                <c:pt idx="35">
                  <c:v>0.99121972499231525</c:v>
                </c:pt>
                <c:pt idx="36">
                  <c:v>0.9904544078493317</c:v>
                </c:pt>
                <c:pt idx="37">
                  <c:v>0.98963413655282051</c:v>
                </c:pt>
                <c:pt idx="38">
                  <c:v>0.98875504774212875</c:v>
                </c:pt>
                <c:pt idx="39">
                  <c:v>0.98781295333470165</c:v>
                </c:pt>
                <c:pt idx="40">
                  <c:v>0.98680330745407141</c:v>
                </c:pt>
                <c:pt idx="41">
                  <c:v>0.9857211693132899</c:v>
                </c:pt>
                <c:pt idx="42">
                  <c:v>0.98456116146692441</c:v>
                </c:pt>
                <c:pt idx="43">
                  <c:v>0.98331742274487433</c:v>
                </c:pt>
                <c:pt idx="44">
                  <c:v>0.98198355506153001</c:v>
                </c:pt>
                <c:pt idx="45">
                  <c:v>0.98055256314999861</c:v>
                </c:pt>
                <c:pt idx="46">
                  <c:v>0.97901678609719944</c:v>
                </c:pt>
                <c:pt idx="47">
                  <c:v>0.97736781934478267</c:v>
                </c:pt>
                <c:pt idx="48">
                  <c:v>0.97559642556362935</c:v>
                </c:pt>
                <c:pt idx="49">
                  <c:v>0.97369243249446824</c:v>
                </c:pt>
                <c:pt idx="50">
                  <c:v>0.97164461545893532</c:v>
                </c:pt>
                <c:pt idx="51">
                  <c:v>0.9694405617639209</c:v>
                </c:pt>
                <c:pt idx="52">
                  <c:v>0.96706651362220886</c:v>
                </c:pt>
                <c:pt idx="53">
                  <c:v>0.96450718545908454</c:v>
                </c:pt>
                <c:pt idx="54">
                  <c:v>0.96174555052309019</c:v>
                </c:pt>
                <c:pt idx="55">
                  <c:v>0.95876259050722623</c:v>
                </c:pt>
                <c:pt idx="56">
                  <c:v>0.95553700033204703</c:v>
                </c:pt>
                <c:pt idx="57">
                  <c:v>0.9520448382292529</c:v>
                </c:pt>
                <c:pt idx="58">
                  <c:v>0.9482591086349107</c:v>
                </c:pt>
                <c:pt idx="59">
                  <c:v>0.94414926193209348</c:v>
                </c:pt>
                <c:pt idx="60">
                  <c:v>0.93968059045487762</c:v>
                </c:pt>
                <c:pt idx="61">
                  <c:v>0.9348134939203725</c:v>
                </c:pt>
                <c:pt idx="62">
                  <c:v>0.92950257891768162</c:v>
                </c:pt>
                <c:pt idx="63">
                  <c:v>0.92369554524662678</c:v>
                </c:pt>
                <c:pt idx="64">
                  <c:v>0.91733179523462438</c:v>
                </c:pt>
                <c:pt idx="65">
                  <c:v>0.91034067829444754</c:v>
                </c:pt>
                <c:pt idx="66">
                  <c:v>0.90263924815426866</c:v>
                </c:pt>
                <c:pt idx="67">
                  <c:v>0.89412935827235851</c:v>
                </c:pt>
                <c:pt idx="68">
                  <c:v>0.88469384170673238</c:v>
                </c:pt>
                <c:pt idx="69">
                  <c:v>0.87419139749211094</c:v>
                </c:pt>
                <c:pt idx="70">
                  <c:v>0.86244960484907696</c:v>
                </c:pt>
                <c:pt idx="71">
                  <c:v>0.8492551506827265</c:v>
                </c:pt>
                <c:pt idx="72">
                  <c:v>0.83433977066556098</c:v>
                </c:pt>
                <c:pt idx="73">
                  <c:v>0.81735933521711035</c:v>
                </c:pt>
                <c:pt idx="74">
                  <c:v>0.79786144549637228</c:v>
                </c:pt>
                <c:pt idx="75">
                  <c:v>0.77523262804543092</c:v>
                </c:pt>
                <c:pt idx="76">
                  <c:v>0.7486065811065532</c:v>
                </c:pt>
                <c:pt idx="77">
                  <c:v>0.71669072124647437</c:v>
                </c:pt>
                <c:pt idx="78">
                  <c:v>0.67739795759608379</c:v>
                </c:pt>
                <c:pt idx="79">
                  <c:v>0.62691902964785118</c:v>
                </c:pt>
                <c:pt idx="80">
                  <c:v>0.55661113808049612</c:v>
                </c:pt>
                <c:pt idx="81">
                  <c:v>0.43284530120063147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6A4E-4528-B341-655F7329AF5B}"/>
            </c:ext>
          </c:extLst>
        </c:ser>
        <c:ser>
          <c:idx val="31"/>
          <c:order val="8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Factor'!$AX$118:$AX$218</c:f>
              <c:numCache>
                <c:formatCode>General</c:formatCode>
                <c:ptCount val="101"/>
                <c:pt idx="0">
                  <c:v>0.99999999994479416</c:v>
                </c:pt>
                <c:pt idx="1">
                  <c:v>0.99999617770925397</c:v>
                </c:pt>
                <c:pt idx="2">
                  <c:v>0.999984413127468</c:v>
                </c:pt>
                <c:pt idx="3">
                  <c:v>0.99996423968514681</c:v>
                </c:pt>
                <c:pt idx="4">
                  <c:v>0.99993516269142779</c:v>
                </c:pt>
                <c:pt idx="5">
                  <c:v>0.99989665740610523</c:v>
                </c:pt>
                <c:pt idx="6">
                  <c:v>0.99984816695973733</c:v>
                </c:pt>
                <c:pt idx="7">
                  <c:v>0.99978910010748445</c:v>
                </c:pt>
                <c:pt idx="8">
                  <c:v>0.99971882880203455</c:v>
                </c:pt>
                <c:pt idx="9">
                  <c:v>0.999636685568699</c:v>
                </c:pt>
                <c:pt idx="10">
                  <c:v>0.99954196066405843</c:v>
                </c:pt>
                <c:pt idx="11">
                  <c:v>0.99943389899754698</c:v>
                </c:pt>
                <c:pt idx="12">
                  <c:v>0.99931169679356702</c:v>
                </c:pt>
                <c:pt idx="13">
                  <c:v>0.99917449796879954</c:v>
                </c:pt>
                <c:pt idx="14">
                  <c:v>0.99902139019646297</c:v>
                </c:pt>
                <c:pt idx="15">
                  <c:v>0.99885140062674105</c:v>
                </c:pt>
                <c:pt idx="16">
                  <c:v>0.99866349122841802</c:v>
                </c:pt>
                <c:pt idx="17">
                  <c:v>0.99845655371323161</c:v>
                </c:pt>
                <c:pt idx="18">
                  <c:v>0.99822940399946014</c:v>
                </c:pt>
                <c:pt idx="19">
                  <c:v>0.99798077616668035</c:v>
                </c:pt>
                <c:pt idx="20">
                  <c:v>0.99770931584729916</c:v>
                </c:pt>
                <c:pt idx="21">
                  <c:v>0.99741357299421574</c:v>
                </c:pt>
                <c:pt idx="22">
                  <c:v>0.99709199395627213</c:v>
                </c:pt>
                <c:pt idx="23">
                  <c:v>0.99674291278443783</c:v>
                </c:pt>
                <c:pt idx="24">
                  <c:v>0.99636454168221478</c:v>
                </c:pt>
                <c:pt idx="25">
                  <c:v>0.99595496050215404</c:v>
                </c:pt>
                <c:pt idx="26">
                  <c:v>0.99551210517748245</c:v>
                </c:pt>
                <c:pt idx="27">
                  <c:v>0.99503375496310131</c:v>
                </c:pt>
                <c:pt idx="28">
                  <c:v>0.99451751834303204</c:v>
                </c:pt>
                <c:pt idx="29">
                  <c:v>0.99396081744139297</c:v>
                </c:pt>
                <c:pt idx="30">
                  <c:v>0.99336087075126067</c:v>
                </c:pt>
                <c:pt idx="31">
                  <c:v>0.99271467396865087</c:v>
                </c:pt>
                <c:pt idx="32">
                  <c:v>0.99201897868829958</c:v>
                </c:pt>
                <c:pt idx="33">
                  <c:v>0.99127026868099133</c:v>
                </c:pt>
                <c:pt idx="34">
                  <c:v>0.99046473342996821</c:v>
                </c:pt>
                <c:pt idx="35">
                  <c:v>0.98959823855362572</c:v>
                </c:pt>
                <c:pt idx="36">
                  <c:v>0.98866629268297157</c:v>
                </c:pt>
                <c:pt idx="37">
                  <c:v>0.98766401029199935</c:v>
                </c:pt>
                <c:pt idx="38">
                  <c:v>0.98658606989673769</c:v>
                </c:pt>
                <c:pt idx="39">
                  <c:v>0.98542666693968284</c:v>
                </c:pt>
                <c:pt idx="40">
                  <c:v>0.98417946055810124</c:v>
                </c:pt>
                <c:pt idx="41">
                  <c:v>0.98283751329303282</c:v>
                </c:pt>
                <c:pt idx="42">
                  <c:v>0.98139322262468942</c:v>
                </c:pt>
                <c:pt idx="43">
                  <c:v>0.97983824301245492</c:v>
                </c:pt>
                <c:pt idx="44">
                  <c:v>0.97816339686574516</c:v>
                </c:pt>
                <c:pt idx="45">
                  <c:v>0.97635857256318537</c:v>
                </c:pt>
                <c:pt idx="46">
                  <c:v>0.9744126072579935</c:v>
                </c:pt>
                <c:pt idx="47">
                  <c:v>0.97231315173836785</c:v>
                </c:pt>
                <c:pt idx="48">
                  <c:v>0.97004651402733333</c:v>
                </c:pt>
                <c:pt idx="49">
                  <c:v>0.96759747767546778</c:v>
                </c:pt>
                <c:pt idx="50">
                  <c:v>0.96494908977780003</c:v>
                </c:pt>
                <c:pt idx="51">
                  <c:v>0.96208241257523708</c:v>
                </c:pt>
                <c:pt idx="52">
                  <c:v>0.95897623100194485</c:v>
                </c:pt>
                <c:pt idx="53">
                  <c:v>0.95560670660502223</c:v>
                </c:pt>
                <c:pt idx="54">
                  <c:v>0.95194696574211901</c:v>
                </c:pt>
                <c:pt idx="55">
                  <c:v>0.94796660664621923</c:v>
                </c:pt>
                <c:pt idx="56">
                  <c:v>0.9436311055371277</c:v>
                </c:pt>
                <c:pt idx="57">
                  <c:v>0.93890109602706329</c:v>
                </c:pt>
                <c:pt idx="58">
                  <c:v>0.93373148798619476</c:v>
                </c:pt>
                <c:pt idx="59">
                  <c:v>0.92807038087068872</c:v>
                </c:pt>
                <c:pt idx="60">
                  <c:v>0.92185771085906343</c:v>
                </c:pt>
                <c:pt idx="61">
                  <c:v>0.91502354881174197</c:v>
                </c:pt>
                <c:pt idx="62">
                  <c:v>0.9074859336212725</c:v>
                </c:pt>
                <c:pt idx="63">
                  <c:v>0.89914807738474412</c:v>
                </c:pt>
                <c:pt idx="64">
                  <c:v>0.88989470574425122</c:v>
                </c:pt>
                <c:pt idx="65">
                  <c:v>0.87958718283046522</c:v>
                </c:pt>
                <c:pt idx="66">
                  <c:v>0.86805688735023978</c:v>
                </c:pt>
                <c:pt idx="67">
                  <c:v>0.85509600254514651</c:v>
                </c:pt>
                <c:pt idx="68">
                  <c:v>0.8404443578273324</c:v>
                </c:pt>
                <c:pt idx="69">
                  <c:v>0.82377001026997432</c:v>
                </c:pt>
                <c:pt idx="70">
                  <c:v>0.80463943982884123</c:v>
                </c:pt>
                <c:pt idx="71">
                  <c:v>0.78246952988912688</c:v>
                </c:pt>
                <c:pt idx="72">
                  <c:v>0.75644530985874281</c:v>
                </c:pt>
                <c:pt idx="73">
                  <c:v>0.72536732186278952</c:v>
                </c:pt>
                <c:pt idx="74">
                  <c:v>0.68733585522419216</c:v>
                </c:pt>
                <c:pt idx="75">
                  <c:v>0.6389860123461425</c:v>
                </c:pt>
                <c:pt idx="76">
                  <c:v>0.57309504894622965</c:v>
                </c:pt>
                <c:pt idx="77">
                  <c:v>0.46584018347083622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6A4E-4528-B341-655F7329AF5B}"/>
            </c:ext>
          </c:extLst>
        </c:ser>
        <c:ser>
          <c:idx val="32"/>
          <c:order val="9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Factor'!$AY$118:$AY$218</c:f>
              <c:numCache>
                <c:formatCode>General</c:formatCode>
                <c:ptCount val="101"/>
                <c:pt idx="0">
                  <c:v>0.99999999996052713</c:v>
                </c:pt>
                <c:pt idx="1">
                  <c:v>0.99999575092848159</c:v>
                </c:pt>
                <c:pt idx="2">
                  <c:v>0.99998264593452957</c:v>
                </c:pt>
                <c:pt idx="3">
                  <c:v>0.99996014329740524</c:v>
                </c:pt>
                <c:pt idx="4">
                  <c:v>0.99992765766284664</c:v>
                </c:pt>
                <c:pt idx="5">
                  <c:v>0.99988456767240508</c:v>
                </c:pt>
                <c:pt idx="6">
                  <c:v>0.99983021525565074</c:v>
                </c:pt>
                <c:pt idx="7">
                  <c:v>0.9997638945304026</c:v>
                </c:pt>
                <c:pt idx="8">
                  <c:v>0.99968485708785748</c:v>
                </c:pt>
                <c:pt idx="9">
                  <c:v>0.99959230316933312</c:v>
                </c:pt>
                <c:pt idx="10">
                  <c:v>0.99948537912705204</c:v>
                </c:pt>
                <c:pt idx="11">
                  <c:v>0.99936317474088909</c:v>
                </c:pt>
                <c:pt idx="12">
                  <c:v>0.99922471692814907</c:v>
                </c:pt>
                <c:pt idx="13">
                  <c:v>0.99906896604008977</c:v>
                </c:pt>
                <c:pt idx="14">
                  <c:v>0.99889480963909616</c:v>
                </c:pt>
                <c:pt idx="15">
                  <c:v>0.99870105731168646</c:v>
                </c:pt>
                <c:pt idx="16">
                  <c:v>0.99848643348443811</c:v>
                </c:pt>
                <c:pt idx="17">
                  <c:v>0.9982495723459236</c:v>
                </c:pt>
                <c:pt idx="18">
                  <c:v>0.99798900698993087</c:v>
                </c:pt>
                <c:pt idx="19">
                  <c:v>0.99770316401232784</c:v>
                </c:pt>
                <c:pt idx="20">
                  <c:v>0.99739035309030988</c:v>
                </c:pt>
                <c:pt idx="21">
                  <c:v>0.99704875576981777</c:v>
                </c:pt>
                <c:pt idx="22">
                  <c:v>0.99667641615781899</c:v>
                </c:pt>
                <c:pt idx="23">
                  <c:v>0.99627122715482508</c:v>
                </c:pt>
                <c:pt idx="24">
                  <c:v>0.99583091735801055</c:v>
                </c:pt>
                <c:pt idx="25">
                  <c:v>0.99535303558336696</c:v>
                </c:pt>
                <c:pt idx="26">
                  <c:v>0.99483493415750901</c:v>
                </c:pt>
                <c:pt idx="27">
                  <c:v>0.99427375061855083</c:v>
                </c:pt>
                <c:pt idx="28">
                  <c:v>0.99366638625673043</c:v>
                </c:pt>
                <c:pt idx="29">
                  <c:v>0.99300948372765441</c:v>
                </c:pt>
                <c:pt idx="30">
                  <c:v>0.99229940059106136</c:v>
                </c:pt>
                <c:pt idx="31">
                  <c:v>0.99153218095323759</c:v>
                </c:pt>
                <c:pt idx="32">
                  <c:v>0.99070352294938657</c:v>
                </c:pt>
                <c:pt idx="33">
                  <c:v>0.98980874229238125</c:v>
                </c:pt>
                <c:pt idx="34">
                  <c:v>0.98884273180053295</c:v>
                </c:pt>
                <c:pt idx="35">
                  <c:v>0.98779991463201933</c:v>
                </c:pt>
                <c:pt idx="36">
                  <c:v>0.98667419338491713</c:v>
                </c:pt>
                <c:pt idx="37">
                  <c:v>0.98545888997155873</c:v>
                </c:pt>
                <c:pt idx="38">
                  <c:v>0.98414667930286459</c:v>
                </c:pt>
                <c:pt idx="39">
                  <c:v>0.98272951293617272</c:v>
                </c:pt>
                <c:pt idx="40">
                  <c:v>0.98119853149665781</c:v>
                </c:pt>
                <c:pt idx="41">
                  <c:v>0.97954396545062161</c:v>
                </c:pt>
                <c:pt idx="42">
                  <c:v>0.9777550200166305</c:v>
                </c:pt>
                <c:pt idx="43">
                  <c:v>0.97581974289861473</c:v>
                </c:pt>
                <c:pt idx="44">
                  <c:v>0.97372487146859188</c:v>
                </c:pt>
                <c:pt idx="45">
                  <c:v>0.97145565435889014</c:v>
                </c:pt>
                <c:pt idx="46">
                  <c:v>0.96899564463552101</c:v>
                </c:pt>
                <c:pt idx="47">
                  <c:v>0.96632645660021843</c:v>
                </c:pt>
                <c:pt idx="48">
                  <c:v>0.96342747978014853</c:v>
                </c:pt>
                <c:pt idx="49">
                  <c:v>0.96027554103552837</c:v>
                </c:pt>
                <c:pt idx="50">
                  <c:v>0.95684450229298079</c:v>
                </c:pt>
                <c:pt idx="51">
                  <c:v>0.95310477984940467</c:v>
                </c:pt>
                <c:pt idx="52">
                  <c:v>0.94902276604472569</c:v>
                </c:pt>
                <c:pt idx="53">
                  <c:v>0.94456012743583162</c:v>
                </c:pt>
                <c:pt idx="54">
                  <c:v>0.93967294968136339</c:v>
                </c:pt>
                <c:pt idx="55">
                  <c:v>0.93431068322059874</c:v>
                </c:pt>
                <c:pt idx="56">
                  <c:v>0.9284148346436002</c:v>
                </c:pt>
                <c:pt idx="57">
                  <c:v>0.92191732384078862</c:v>
                </c:pt>
                <c:pt idx="58">
                  <c:v>0.91473839913341137</c:v>
                </c:pt>
                <c:pt idx="59">
                  <c:v>0.90678395739081952</c:v>
                </c:pt>
                <c:pt idx="60">
                  <c:v>0.89794204839386116</c:v>
                </c:pt>
                <c:pt idx="61">
                  <c:v>0.88807824064452856</c:v>
                </c:pt>
                <c:pt idx="62">
                  <c:v>0.87702935927940306</c:v>
                </c:pt>
                <c:pt idx="63">
                  <c:v>0.86459483594555187</c:v>
                </c:pt>
                <c:pt idx="64">
                  <c:v>0.85052444615951406</c:v>
                </c:pt>
                <c:pt idx="65">
                  <c:v>0.83450038087420142</c:v>
                </c:pt>
                <c:pt idx="66">
                  <c:v>0.81611003984697028</c:v>
                </c:pt>
                <c:pt idx="67">
                  <c:v>0.79480281043922207</c:v>
                </c:pt>
                <c:pt idx="68">
                  <c:v>0.76981733642332706</c:v>
                </c:pt>
                <c:pt idx="69">
                  <c:v>0.74004967021311352</c:v>
                </c:pt>
                <c:pt idx="70">
                  <c:v>0.7037890894076444</c:v>
                </c:pt>
                <c:pt idx="71">
                  <c:v>0.65810765422288597</c:v>
                </c:pt>
                <c:pt idx="72">
                  <c:v>0.5970972775771618</c:v>
                </c:pt>
                <c:pt idx="73">
                  <c:v>0.50409279427390763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7-6A4E-4528-B341-655F7329AF5B}"/>
            </c:ext>
          </c:extLst>
        </c:ser>
        <c:ser>
          <c:idx val="33"/>
          <c:order val="1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Factor'!$AZ$118:$AZ$218</c:f>
              <c:numCache>
                <c:formatCode>General</c:formatCode>
                <c:ptCount val="101"/>
                <c:pt idx="0">
                  <c:v>1.0000000000599363</c:v>
                </c:pt>
                <c:pt idx="1">
                  <c:v>0.99999488813332382</c:v>
                </c:pt>
                <c:pt idx="2">
                  <c:v>0.9999790896715619</c:v>
                </c:pt>
                <c:pt idx="3">
                  <c:v>0.9999518740536637</c:v>
                </c:pt>
                <c:pt idx="4">
                  <c:v>0.99991245928954231</c:v>
                </c:pt>
                <c:pt idx="5">
                  <c:v>0.99986000782851125</c:v>
                </c:pt>
                <c:pt idx="6">
                  <c:v>0.99979362204445443</c:v>
                </c:pt>
                <c:pt idx="7">
                  <c:v>0.99971233929600078</c:v>
                </c:pt>
                <c:pt idx="8">
                  <c:v>0.99961512651707074</c:v>
                </c:pt>
                <c:pt idx="9">
                  <c:v>0.99950087428540235</c:v>
                </c:pt>
                <c:pt idx="10">
                  <c:v>0.99936839031147451</c:v>
                </c:pt>
                <c:pt idx="11">
                  <c:v>0.9992163922819256</c:v>
                </c:pt>
                <c:pt idx="12">
                  <c:v>0.99904349998425657</c:v>
                </c:pt>
                <c:pt idx="13">
                  <c:v>0.99884822662873918</c:v>
                </c:pt>
                <c:pt idx="14">
                  <c:v>0.99862896927319933</c:v>
                </c:pt>
                <c:pt idx="15">
                  <c:v>0.9983839982431052</c:v>
                </c:pt>
                <c:pt idx="16">
                  <c:v>0.99811144542472741</c:v>
                </c:pt>
                <c:pt idx="17">
                  <c:v>0.99780929129211482</c:v>
                </c:pt>
                <c:pt idx="18">
                  <c:v>0.99747535050867564</c:v>
                </c:pt>
                <c:pt idx="19">
                  <c:v>0.99710725592123162</c:v>
                </c:pt>
                <c:pt idx="20">
                  <c:v>0.99670244073754277</c:v>
                </c:pt>
                <c:pt idx="21">
                  <c:v>0.99625811864692393</c:v>
                </c:pt>
                <c:pt idx="22">
                  <c:v>0.99577126160697527</c:v>
                </c:pt>
                <c:pt idx="23">
                  <c:v>0.99523857497606294</c:v>
                </c:pt>
                <c:pt idx="24">
                  <c:v>0.99465646962047949</c:v>
                </c:pt>
                <c:pt idx="25">
                  <c:v>0.99402103056512447</c:v>
                </c:pt>
                <c:pt idx="26">
                  <c:v>0.99332798168512182</c:v>
                </c:pt>
                <c:pt idx="27">
                  <c:v>0.99257264585083416</c:v>
                </c:pt>
                <c:pt idx="28">
                  <c:v>0.99174989983751627</c:v>
                </c:pt>
                <c:pt idx="29">
                  <c:v>0.99085412318904786</c:v>
                </c:pt>
                <c:pt idx="30">
                  <c:v>0.98987914007893951</c:v>
                </c:pt>
                <c:pt idx="31">
                  <c:v>0.98881815303464926</c:v>
                </c:pt>
                <c:pt idx="32">
                  <c:v>0.98766366717654652</c:v>
                </c:pt>
                <c:pt idx="33">
                  <c:v>0.98640740336053312</c:v>
                </c:pt>
                <c:pt idx="34">
                  <c:v>0.98504019829205458</c:v>
                </c:pt>
                <c:pt idx="35">
                  <c:v>0.98355188928314474</c:v>
                </c:pt>
                <c:pt idx="36">
                  <c:v>0.98193118083357955</c:v>
                </c:pt>
                <c:pt idx="37">
                  <c:v>0.98016548960550798</c:v>
                </c:pt>
                <c:pt idx="38">
                  <c:v>0.97824076359414502</c:v>
                </c:pt>
                <c:pt idx="39">
                  <c:v>0.97614127032889231</c:v>
                </c:pt>
                <c:pt idx="40">
                  <c:v>0.97384934770835296</c:v>
                </c:pt>
                <c:pt idx="41">
                  <c:v>0.97134510949591013</c:v>
                </c:pt>
                <c:pt idx="42">
                  <c:v>0.96860609546595167</c:v>
                </c:pt>
                <c:pt idx="43">
                  <c:v>0.96560685353753328</c:v>
                </c:pt>
                <c:pt idx="44">
                  <c:v>0.9623184377422157</c:v>
                </c:pt>
                <c:pt idx="45">
                  <c:v>0.9587078012351381</c:v>
                </c:pt>
                <c:pt idx="46">
                  <c:v>0.95473705732653935</c:v>
                </c:pt>
                <c:pt idx="47">
                  <c:v>0.95036257303422578</c:v>
                </c:pt>
                <c:pt idx="48">
                  <c:v>0.94553384797354667</c:v>
                </c:pt>
                <c:pt idx="49">
                  <c:v>0.9401921150584841</c:v>
                </c:pt>
                <c:pt idx="50">
                  <c:v>0.93426857625703297</c:v>
                </c:pt>
                <c:pt idx="51">
                  <c:v>0.92768215302626111</c:v>
                </c:pt>
                <c:pt idx="52">
                  <c:v>0.92033658142271402</c:v>
                </c:pt>
                <c:pt idx="53">
                  <c:v>0.91211660695891239</c:v>
                </c:pt>
                <c:pt idx="54">
                  <c:v>0.9028829182729583</c:v>
                </c:pt>
                <c:pt idx="55">
                  <c:v>0.89246527384968366</c:v>
                </c:pt>
                <c:pt idx="56">
                  <c:v>0.88065297170914125</c:v>
                </c:pt>
                <c:pt idx="57">
                  <c:v>0.86718129150400303</c:v>
                </c:pt>
                <c:pt idx="58">
                  <c:v>0.85171160786996258</c:v>
                </c:pt>
                <c:pt idx="59">
                  <c:v>0.83380112000339612</c:v>
                </c:pt>
                <c:pt idx="60">
                  <c:v>0.81285462038849965</c:v>
                </c:pt>
                <c:pt idx="61">
                  <c:v>0.78804307822730846</c:v>
                </c:pt>
                <c:pt idx="62">
                  <c:v>0.75815548437224756</c:v>
                </c:pt>
                <c:pt idx="63">
                  <c:v>0.72130038585793266</c:v>
                </c:pt>
                <c:pt idx="64">
                  <c:v>0.67421003672226987</c:v>
                </c:pt>
                <c:pt idx="65">
                  <c:v>0.61019588267032443</c:v>
                </c:pt>
                <c:pt idx="66">
                  <c:v>0.50972176691485516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8-6A4E-4528-B341-655F7329AF5B}"/>
            </c:ext>
          </c:extLst>
        </c:ser>
        <c:ser>
          <c:idx val="34"/>
          <c:order val="11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Factor'!$BA$118:$BA$218</c:f>
              <c:numCache>
                <c:formatCode>General</c:formatCode>
                <c:ptCount val="101"/>
                <c:pt idx="0">
                  <c:v>1.0000000000310876</c:v>
                </c:pt>
                <c:pt idx="1">
                  <c:v>0.99999402405960569</c:v>
                </c:pt>
                <c:pt idx="2">
                  <c:v>0.99997550424169168</c:v>
                </c:pt>
                <c:pt idx="3">
                  <c:v>0.99994350149930178</c:v>
                </c:pt>
                <c:pt idx="4">
                  <c:v>0.99989700393195147</c:v>
                </c:pt>
                <c:pt idx="5">
                  <c:v>0.99983492029648591</c:v>
                </c:pt>
                <c:pt idx="6">
                  <c:v>0.99975607284687729</c:v>
                </c:pt>
                <c:pt idx="7">
                  <c:v>0.99965918942219978</c:v>
                </c:pt>
                <c:pt idx="8">
                  <c:v>0.99954289469194613</c:v>
                </c:pt>
                <c:pt idx="9">
                  <c:v>0.99940570045438326</c:v>
                </c:pt>
                <c:pt idx="10">
                  <c:v>0.99924599486918753</c:v>
                </c:pt>
                <c:pt idx="11">
                  <c:v>0.99906203048883513</c:v>
                </c:pt>
                <c:pt idx="12">
                  <c:v>0.99885191093253389</c:v>
                </c:pt>
                <c:pt idx="13">
                  <c:v>0.99861357602409984</c:v>
                </c:pt>
                <c:pt idx="14">
                  <c:v>0.99834478518729342</c:v>
                </c:pt>
                <c:pt idx="15">
                  <c:v>0.99804309886046139</c:v>
                </c:pt>
                <c:pt idx="16">
                  <c:v>0.99770585765491093</c:v>
                </c:pt>
                <c:pt idx="17">
                  <c:v>0.9973301589366742</c:v>
                </c:pt>
                <c:pt idx="18">
                  <c:v>0.9969128304591145</c:v>
                </c:pt>
                <c:pt idx="19">
                  <c:v>0.99645040061119217</c:v>
                </c:pt>
                <c:pt idx="20">
                  <c:v>0.99593906477180405</c:v>
                </c:pt>
                <c:pt idx="21">
                  <c:v>0.99537464717154178</c:v>
                </c:pt>
                <c:pt idx="22">
                  <c:v>0.99475255755615244</c:v>
                </c:pt>
                <c:pt idx="23">
                  <c:v>0.9940677418170214</c:v>
                </c:pt>
                <c:pt idx="24">
                  <c:v>0.99331462559771411</c:v>
                </c:pt>
                <c:pt idx="25">
                  <c:v>0.99248704969566603</c:v>
                </c:pt>
                <c:pt idx="26">
                  <c:v>0.9915781958460268</c:v>
                </c:pt>
                <c:pt idx="27">
                  <c:v>0.99058050118978502</c:v>
                </c:pt>
                <c:pt idx="28">
                  <c:v>0.98948555937686167</c:v>
                </c:pt>
                <c:pt idx="29">
                  <c:v>0.98828400581896092</c:v>
                </c:pt>
                <c:pt idx="30">
                  <c:v>0.98696538406321843</c:v>
                </c:pt>
                <c:pt idx="31">
                  <c:v>0.98551798957546877</c:v>
                </c:pt>
                <c:pt idx="32">
                  <c:v>0.98392868636020869</c:v>
                </c:pt>
                <c:pt idx="33">
                  <c:v>0.98218269074884856</c:v>
                </c:pt>
                <c:pt idx="34">
                  <c:v>0.98026331528481847</c:v>
                </c:pt>
                <c:pt idx="35">
                  <c:v>0.97815166382309982</c:v>
                </c:pt>
                <c:pt idx="36">
                  <c:v>0.97582626660528704</c:v>
                </c:pt>
                <c:pt idx="37">
                  <c:v>0.97326264097683479</c:v>
                </c:pt>
                <c:pt idx="38">
                  <c:v>0.97043275931092043</c:v>
                </c:pt>
                <c:pt idx="39">
                  <c:v>0.96730440020810293</c:v>
                </c:pt>
                <c:pt idx="40">
                  <c:v>0.96384035159611092</c:v>
                </c:pt>
                <c:pt idx="41">
                  <c:v>0.95999742414336464</c:v>
                </c:pt>
                <c:pt idx="42">
                  <c:v>0.95572521920623965</c:v>
                </c:pt>
                <c:pt idx="43">
                  <c:v>0.95096457550644153</c:v>
                </c:pt>
                <c:pt idx="44">
                  <c:v>0.94564559002293835</c:v>
                </c:pt>
                <c:pt idx="45">
                  <c:v>0.9396850666613954</c:v>
                </c:pt>
                <c:pt idx="46">
                  <c:v>0.93298318380896816</c:v>
                </c:pt>
                <c:pt idx="47">
                  <c:v>0.92541907670350088</c:v>
                </c:pt>
                <c:pt idx="48">
                  <c:v>0.91684488173253786</c:v>
                </c:pt>
                <c:pt idx="49">
                  <c:v>0.9070775502037044</c:v>
                </c:pt>
                <c:pt idx="50">
                  <c:v>0.89588734024509276</c:v>
                </c:pt>
                <c:pt idx="51">
                  <c:v>0.88298120486761333</c:v>
                </c:pt>
                <c:pt idx="52">
                  <c:v>0.86797804209396534</c:v>
                </c:pt>
                <c:pt idx="53">
                  <c:v>0.85037037445246877</c:v>
                </c:pt>
                <c:pt idx="54">
                  <c:v>0.82946211210423759</c:v>
                </c:pt>
                <c:pt idx="55">
                  <c:v>0.80426111616267837</c:v>
                </c:pt>
                <c:pt idx="56">
                  <c:v>0.77327818271439164</c:v>
                </c:pt>
                <c:pt idx="57">
                  <c:v>0.73410663050086933</c:v>
                </c:pt>
                <c:pt idx="58">
                  <c:v>0.68238530519891316</c:v>
                </c:pt>
                <c:pt idx="59">
                  <c:v>0.60842963284235019</c:v>
                </c:pt>
                <c:pt idx="60">
                  <c:v>0.47692574168388802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9-6A4E-4528-B341-655F7329AF5B}"/>
            </c:ext>
          </c:extLst>
        </c:ser>
        <c:ser>
          <c:idx val="35"/>
          <c:order val="12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Factor'!$BB$118:$BB$218</c:f>
              <c:numCache>
                <c:formatCode>General</c:formatCode>
                <c:ptCount val="101"/>
                <c:pt idx="0">
                  <c:v>1.0000000000237048</c:v>
                </c:pt>
                <c:pt idx="1">
                  <c:v>0.99999315647765574</c:v>
                </c:pt>
                <c:pt idx="2">
                  <c:v>0.9999718892523346</c:v>
                </c:pt>
                <c:pt idx="3">
                  <c:v>0.99993502379380983</c:v>
                </c:pt>
                <c:pt idx="4">
                  <c:v>0.99988128566307399</c:v>
                </c:pt>
                <c:pt idx="5">
                  <c:v>0.99980929068466529</c:v>
                </c:pt>
                <c:pt idx="6">
                  <c:v>0.99971753398832119</c:v>
                </c:pt>
                <c:pt idx="7">
                  <c:v>0.99960437776935185</c:v>
                </c:pt>
                <c:pt idx="8">
                  <c:v>0.99946803759297398</c:v>
                </c:pt>
                <c:pt idx="9">
                  <c:v>0.99930656704103615</c:v>
                </c:pt>
                <c:pt idx="10">
                  <c:v>0.99911784046664553</c:v>
                </c:pt>
                <c:pt idx="11">
                  <c:v>0.99889953358480033</c:v>
                </c:pt>
                <c:pt idx="12">
                  <c:v>0.9986491015809642</c:v>
                </c:pt>
                <c:pt idx="13">
                  <c:v>0.99836375436615687</c:v>
                </c:pt>
                <c:pt idx="14">
                  <c:v>0.9980404285422434</c:v>
                </c:pt>
                <c:pt idx="15">
                  <c:v>0.99767575556389088</c:v>
                </c:pt>
                <c:pt idx="16">
                  <c:v>0.99726602549049304</c:v>
                </c:pt>
                <c:pt idx="17">
                  <c:v>0.9968071456086991</c:v>
                </c:pt>
                <c:pt idx="18">
                  <c:v>0.99629459306972312</c:v>
                </c:pt>
                <c:pt idx="19">
                  <c:v>0.99572336051892851</c:v>
                </c:pt>
                <c:pt idx="20">
                  <c:v>0.99508789349128957</c:v>
                </c:pt>
                <c:pt idx="21">
                  <c:v>0.99438201809545212</c:v>
                </c:pt>
                <c:pt idx="22">
                  <c:v>0.99359885719874119</c:v>
                </c:pt>
                <c:pt idx="23">
                  <c:v>0.99273073293965142</c:v>
                </c:pt>
                <c:pt idx="24">
                  <c:v>0.99176905291190465</c:v>
                </c:pt>
                <c:pt idx="25">
                  <c:v>0.9907041767573318</c:v>
                </c:pt>
                <c:pt idx="26">
                  <c:v>0.98952525913668421</c:v>
                </c:pt>
                <c:pt idx="27">
                  <c:v>0.98822006406848872</c:v>
                </c:pt>
                <c:pt idx="28">
                  <c:v>0.98677474436964951</c:v>
                </c:pt>
                <c:pt idx="29">
                  <c:v>0.98517357830633001</c:v>
                </c:pt>
                <c:pt idx="30">
                  <c:v>0.98339865344486022</c:v>
                </c:pt>
                <c:pt idx="31">
                  <c:v>0.98142948490514004</c:v>
                </c:pt>
                <c:pt idx="32">
                  <c:v>0.97924255151877493</c:v>
                </c:pt>
                <c:pt idx="33">
                  <c:v>0.97681072843117545</c:v>
                </c:pt>
                <c:pt idx="34">
                  <c:v>0.97410258795808013</c:v>
                </c:pt>
                <c:pt idx="35">
                  <c:v>0.97108153127504893</c:v>
                </c:pt>
                <c:pt idx="36">
                  <c:v>0.96770470068884007</c:v>
                </c:pt>
                <c:pt idx="37">
                  <c:v>0.9639216041575458</c:v>
                </c:pt>
                <c:pt idx="38">
                  <c:v>0.95967235784558746</c:v>
                </c:pt>
                <c:pt idx="39">
                  <c:v>0.95488541482070077</c:v>
                </c:pt>
                <c:pt idx="40">
                  <c:v>0.94947459209863405</c:v>
                </c:pt>
                <c:pt idx="41">
                  <c:v>0.9433351235375439</c:v>
                </c:pt>
                <c:pt idx="42">
                  <c:v>0.93633833465886551</c:v>
                </c:pt>
                <c:pt idx="43">
                  <c:v>0.92832432600062331</c:v>
                </c:pt>
                <c:pt idx="44">
                  <c:v>0.9190917073268422</c:v>
                </c:pt>
                <c:pt idx="45">
                  <c:v>0.90838283870306369</c:v>
                </c:pt>
                <c:pt idx="46">
                  <c:v>0.89586199359590923</c:v>
                </c:pt>
                <c:pt idx="47">
                  <c:v>0.88108191800128677</c:v>
                </c:pt>
                <c:pt idx="48">
                  <c:v>0.86343041741002324</c:v>
                </c:pt>
                <c:pt idx="49">
                  <c:v>0.84204041932236862</c:v>
                </c:pt>
                <c:pt idx="50">
                  <c:v>0.81562782825271196</c:v>
                </c:pt>
                <c:pt idx="51">
                  <c:v>0.78217096503633621</c:v>
                </c:pt>
                <c:pt idx="52">
                  <c:v>0.73818739709530834</c:v>
                </c:pt>
                <c:pt idx="53">
                  <c:v>0.67672700346296921</c:v>
                </c:pt>
                <c:pt idx="54">
                  <c:v>0.57915492282817815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A-6A4E-4528-B341-655F7329AF5B}"/>
            </c:ext>
          </c:extLst>
        </c:ser>
        <c:ser>
          <c:idx val="36"/>
          <c:order val="13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Factor'!$BC$118:$BC$218</c:f>
              <c:numCache>
                <c:formatCode>General</c:formatCode>
                <c:ptCount val="101"/>
                <c:pt idx="0">
                  <c:v>1.0000000000180245</c:v>
                </c:pt>
                <c:pt idx="1">
                  <c:v>0.99999228536758478</c:v>
                </c:pt>
                <c:pt idx="2">
                  <c:v>0.99996824436199705</c:v>
                </c:pt>
                <c:pt idx="3">
                  <c:v>0.99992643908004286</c:v>
                </c:pt>
                <c:pt idx="4">
                  <c:v>0.99986529817354319</c:v>
                </c:pt>
                <c:pt idx="5">
                  <c:v>0.99978310241570212</c:v>
                </c:pt>
                <c:pt idx="6">
                  <c:v>0.99967796842986911</c:v>
                </c:pt>
                <c:pt idx="7">
                  <c:v>0.99954783030664829</c:v>
                </c:pt>
                <c:pt idx="8">
                  <c:v>0.99939041878867607</c:v>
                </c:pt>
                <c:pt idx="9">
                  <c:v>0.99920323764544905</c:v>
                </c:pt>
                <c:pt idx="10">
                  <c:v>0.99898353679301222</c:v>
                </c:pt>
                <c:pt idx="11">
                  <c:v>0.99872828163088201</c:v>
                </c:pt>
                <c:pt idx="12">
                  <c:v>0.99843411796956472</c:v>
                </c:pt>
                <c:pt idx="13">
                  <c:v>0.99809733180080085</c:v>
                </c:pt>
                <c:pt idx="14">
                  <c:v>0.99771380301499146</c:v>
                </c:pt>
                <c:pt idx="15">
                  <c:v>0.99727895198862493</c:v>
                </c:pt>
                <c:pt idx="16">
                  <c:v>0.99678767774040344</c:v>
                </c:pt>
                <c:pt idx="17">
                  <c:v>0.99623428607702658</c:v>
                </c:pt>
                <c:pt idx="18">
                  <c:v>0.99561240580258503</c:v>
                </c:pt>
                <c:pt idx="19">
                  <c:v>0.99491489063093541</c:v>
                </c:pt>
                <c:pt idx="20">
                  <c:v>0.99413370389132028</c:v>
                </c:pt>
                <c:pt idx="21">
                  <c:v>0.99325978242043567</c:v>
                </c:pt>
                <c:pt idx="22">
                  <c:v>0.99228287514242286</c:v>
                </c:pt>
                <c:pt idx="23">
                  <c:v>0.99119135068967656</c:v>
                </c:pt>
                <c:pt idx="24">
                  <c:v>0.98997196692625322</c:v>
                </c:pt>
                <c:pt idx="25">
                  <c:v>0.98860959328400166</c:v>
                </c:pt>
                <c:pt idx="26">
                  <c:v>0.9870868742444322</c:v>
                </c:pt>
                <c:pt idx="27">
                  <c:v>0.98538381886435</c:v>
                </c:pt>
                <c:pt idx="28">
                  <c:v>0.983477296617848</c:v>
                </c:pt>
                <c:pt idx="29">
                  <c:v>0.9813404135308047</c:v>
                </c:pt>
                <c:pt idx="30">
                  <c:v>0.97894173391079331</c:v>
                </c:pt>
                <c:pt idx="31">
                  <c:v>0.97624430087415059</c:v>
                </c:pt>
                <c:pt idx="32">
                  <c:v>0.97320439175045836</c:v>
                </c:pt>
                <c:pt idx="33">
                  <c:v>0.96976991984749528</c:v>
                </c:pt>
                <c:pt idx="34">
                  <c:v>0.96587835812389211</c:v>
                </c:pt>
                <c:pt idx="35">
                  <c:v>0.96145400683270899</c:v>
                </c:pt>
                <c:pt idx="36">
                  <c:v>0.95640434593838264</c:v>
                </c:pt>
                <c:pt idx="37">
                  <c:v>0.95061508676390805</c:v>
                </c:pt>
                <c:pt idx="38">
                  <c:v>0.94394333570160294</c:v>
                </c:pt>
                <c:pt idx="39">
                  <c:v>0.93620795140211244</c:v>
                </c:pt>
                <c:pt idx="40">
                  <c:v>0.92717561324229214</c:v>
                </c:pt>
                <c:pt idx="41">
                  <c:v>0.9165401217277438</c:v>
                </c:pt>
                <c:pt idx="42">
                  <c:v>0.90389060314299519</c:v>
                </c:pt>
                <c:pt idx="43">
                  <c:v>0.88866066756861917</c:v>
                </c:pt>
                <c:pt idx="44">
                  <c:v>0.87004296359660205</c:v>
                </c:pt>
                <c:pt idx="45">
                  <c:v>0.84683617074790696</c:v>
                </c:pt>
                <c:pt idx="46">
                  <c:v>0.81714692527369515</c:v>
                </c:pt>
                <c:pt idx="47">
                  <c:v>0.77773623040836803</c:v>
                </c:pt>
                <c:pt idx="48">
                  <c:v>0.72230219727090805</c:v>
                </c:pt>
                <c:pt idx="49">
                  <c:v>0.63525041625424661</c:v>
                </c:pt>
                <c:pt idx="50">
                  <c:v>0.43442901278304197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B-6A4E-4528-B341-655F7329AF5B}"/>
            </c:ext>
          </c:extLst>
        </c:ser>
        <c:ser>
          <c:idx val="37"/>
          <c:order val="14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Factor'!$BD$118:$BD$218</c:f>
              <c:numCache>
                <c:formatCode>General</c:formatCode>
                <c:ptCount val="101"/>
                <c:pt idx="0">
                  <c:v>0.99999999998755174</c:v>
                </c:pt>
                <c:pt idx="1">
                  <c:v>0.99999141070940023</c:v>
                </c:pt>
                <c:pt idx="2">
                  <c:v>0.99996456922370702</c:v>
                </c:pt>
                <c:pt idx="3">
                  <c:v>0.99991774545709722</c:v>
                </c:pt>
                <c:pt idx="4">
                  <c:v>0.99984903495145927</c:v>
                </c:pt>
                <c:pt idx="5">
                  <c:v>0.99975633823231191</c:v>
                </c:pt>
                <c:pt idx="6">
                  <c:v>0.99963733726828674</c:v>
                </c:pt>
                <c:pt idx="7">
                  <c:v>0.99948946855564136</c:v>
                </c:pt>
                <c:pt idx="8">
                  <c:v>0.99930989225843059</c:v>
                </c:pt>
                <c:pt idx="9">
                  <c:v>0.99909545672206324</c:v>
                </c:pt>
                <c:pt idx="10">
                  <c:v>0.99884265754094259</c:v>
                </c:pt>
                <c:pt idx="11">
                  <c:v>0.99854759019117334</c:v>
                </c:pt>
                <c:pt idx="12">
                  <c:v>0.99820589502927737</c:v>
                </c:pt>
                <c:pt idx="13">
                  <c:v>0.99781269319650356</c:v>
                </c:pt>
                <c:pt idx="14">
                  <c:v>0.99736251164043366</c:v>
                </c:pt>
                <c:pt idx="15">
                  <c:v>0.99684919505291991</c:v>
                </c:pt>
                <c:pt idx="16">
                  <c:v>0.99626580199989156</c:v>
                </c:pt>
                <c:pt idx="17">
                  <c:v>0.99560448185036987</c:v>
                </c:pt>
                <c:pt idx="18">
                  <c:v>0.99485632825327408</c:v>
                </c:pt>
                <c:pt idx="19">
                  <c:v>0.99401120379821584</c:v>
                </c:pt>
                <c:pt idx="20">
                  <c:v>0.99305752904439493</c:v>
                </c:pt>
                <c:pt idx="21">
                  <c:v>0.99198202718989825</c:v>
                </c:pt>
                <c:pt idx="22">
                  <c:v>0.99076941311345745</c:v>
                </c:pt>
                <c:pt idx="23">
                  <c:v>0.98940201211266288</c:v>
                </c:pt>
                <c:pt idx="24">
                  <c:v>0.98785928904189246</c:v>
                </c:pt>
                <c:pt idx="25">
                  <c:v>0.98611726221732376</c:v>
                </c:pt>
                <c:pt idx="26">
                  <c:v>0.98414776766178058</c:v>
                </c:pt>
                <c:pt idx="27">
                  <c:v>0.98191752689212963</c:v>
                </c:pt>
                <c:pt idx="28">
                  <c:v>0.97938695379993457</c:v>
                </c:pt>
                <c:pt idx="29">
                  <c:v>0.9765086105862707</c:v>
                </c:pt>
                <c:pt idx="30">
                  <c:v>0.97322518496649879</c:v>
                </c:pt>
                <c:pt idx="31">
                  <c:v>0.96946680411104669</c:v>
                </c:pt>
                <c:pt idx="32">
                  <c:v>0.96514741363414724</c:v>
                </c:pt>
                <c:pt idx="33">
                  <c:v>0.96015981287939978</c:v>
                </c:pt>
                <c:pt idx="34">
                  <c:v>0.95436871636135123</c:v>
                </c:pt>
                <c:pt idx="35">
                  <c:v>0.94760084260752586</c:v>
                </c:pt>
                <c:pt idx="36">
                  <c:v>0.93963039616585065</c:v>
                </c:pt>
                <c:pt idx="37">
                  <c:v>0.93015716784686897</c:v>
                </c:pt>
                <c:pt idx="38">
                  <c:v>0.91877233102888278</c:v>
                </c:pt>
                <c:pt idx="39">
                  <c:v>0.90490273316821423</c:v>
                </c:pt>
                <c:pt idx="40">
                  <c:v>0.88771534087076409</c:v>
                </c:pt>
                <c:pt idx="41">
                  <c:v>0.86594218107074994</c:v>
                </c:pt>
                <c:pt idx="42">
                  <c:v>0.83753039013862152</c:v>
                </c:pt>
                <c:pt idx="43">
                  <c:v>0.79885142277604781</c:v>
                </c:pt>
                <c:pt idx="44">
                  <c:v>0.74254277194983975</c:v>
                </c:pt>
                <c:pt idx="45">
                  <c:v>0.64918403851363804</c:v>
                </c:pt>
                <c:pt idx="46">
                  <c:v>0.37637789555648615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C-6A4E-4528-B341-655F7329AF5B}"/>
            </c:ext>
          </c:extLst>
        </c:ser>
        <c:ser>
          <c:idx val="38"/>
          <c:order val="15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Factor'!$BE$118:$BE$218</c:f>
              <c:numCache>
                <c:formatCode>General</c:formatCode>
                <c:ptCount val="101"/>
                <c:pt idx="0">
                  <c:v>0.99999999999061928</c:v>
                </c:pt>
                <c:pt idx="1">
                  <c:v>0.99998920840756722</c:v>
                </c:pt>
                <c:pt idx="2">
                  <c:v>0.99995524671787683</c:v>
                </c:pt>
                <c:pt idx="3">
                  <c:v>0.99989552203670562</c:v>
                </c:pt>
                <c:pt idx="4">
                  <c:v>0.99980712590612519</c:v>
                </c:pt>
                <c:pt idx="5">
                  <c:v>0.99968678833926861</c:v>
                </c:pt>
                <c:pt idx="6">
                  <c:v>0.99953082379670066</c:v>
                </c:pt>
                <c:pt idx="7">
                  <c:v>0.99933506742172118</c:v>
                </c:pt>
                <c:pt idx="8">
                  <c:v>0.99909479943820834</c:v>
                </c:pt>
                <c:pt idx="9">
                  <c:v>0.99880465508325955</c:v>
                </c:pt>
                <c:pt idx="10">
                  <c:v>0.99845851675844566</c:v>
                </c:pt>
                <c:pt idx="11">
                  <c:v>0.99804938418490408</c:v>
                </c:pt>
                <c:pt idx="12">
                  <c:v>0.99756921716454638</c:v>
                </c:pt>
                <c:pt idx="13">
                  <c:v>0.99700874397820893</c:v>
                </c:pt>
                <c:pt idx="14">
                  <c:v>0.99635722634419721</c:v>
                </c:pt>
                <c:pt idx="15">
                  <c:v>0.99560216900488741</c:v>
                </c:pt>
                <c:pt idx="16">
                  <c:v>0.99472895809649786</c:v>
                </c:pt>
                <c:pt idx="17">
                  <c:v>0.9937204070316954</c:v>
                </c:pt>
                <c:pt idx="18">
                  <c:v>0.99255618100399701</c:v>
                </c:pt>
                <c:pt idx="19">
                  <c:v>0.99121206036715348</c:v>
                </c:pt>
                <c:pt idx="20">
                  <c:v>0.98965898744030389</c:v>
                </c:pt>
                <c:pt idx="21">
                  <c:v>0.98786181819412966</c:v>
                </c:pt>
                <c:pt idx="22">
                  <c:v>0.98577766567345393</c:v>
                </c:pt>
                <c:pt idx="23">
                  <c:v>0.98335366911574495</c:v>
                </c:pt>
                <c:pt idx="24">
                  <c:v>0.98052394001641296</c:v>
                </c:pt>
                <c:pt idx="25">
                  <c:v>0.97720530377469061</c:v>
                </c:pt>
                <c:pt idx="26">
                  <c:v>0.97329123681127305</c:v>
                </c:pt>
                <c:pt idx="27">
                  <c:v>0.96864302648581913</c:v>
                </c:pt>
                <c:pt idx="28">
                  <c:v>0.96307652285630285</c:v>
                </c:pt>
                <c:pt idx="29">
                  <c:v>0.95634163768044433</c:v>
                </c:pt>
                <c:pt idx="30">
                  <c:v>0.94808939415176052</c:v>
                </c:pt>
                <c:pt idx="31">
                  <c:v>0.93781649397721001</c:v>
                </c:pt>
                <c:pt idx="32">
                  <c:v>0.92476667479858599</c:v>
                </c:pt>
                <c:pt idx="33">
                  <c:v>0.90774225263150177</c:v>
                </c:pt>
                <c:pt idx="34">
                  <c:v>0.88470883726365368</c:v>
                </c:pt>
                <c:pt idx="35">
                  <c:v>0.8518514081912153</c:v>
                </c:pt>
                <c:pt idx="36">
                  <c:v>0.80082893098447216</c:v>
                </c:pt>
                <c:pt idx="37">
                  <c:v>0.70734308111111799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D-6A4E-4528-B341-655F7329AF5B}"/>
            </c:ext>
          </c:extLst>
        </c:ser>
        <c:ser>
          <c:idx val="39"/>
          <c:order val="16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Factor'!$BF$118:$BF$218</c:f>
              <c:numCache>
                <c:formatCode>General</c:formatCode>
                <c:ptCount val="101"/>
                <c:pt idx="0">
                  <c:v>0.99999999999449751</c:v>
                </c:pt>
                <c:pt idx="1">
                  <c:v>0.99998698348289028</c:v>
                </c:pt>
                <c:pt idx="2">
                  <c:v>0.99994572728968101</c:v>
                </c:pt>
                <c:pt idx="3">
                  <c:v>0.99987257393908713</c:v>
                </c:pt>
                <c:pt idx="4">
                  <c:v>0.99976333968222519</c:v>
                </c:pt>
                <c:pt idx="5">
                  <c:v>0.99961322233567063</c:v>
                </c:pt>
                <c:pt idx="6">
                  <c:v>0.99941668942517492</c:v>
                </c:pt>
                <c:pt idx="7">
                  <c:v>0.99916734157272025</c:v>
                </c:pt>
                <c:pt idx="8">
                  <c:v>0.99885774451041831</c:v>
                </c:pt>
                <c:pt idx="9">
                  <c:v>0.99847922099895925</c:v>
                </c:pt>
                <c:pt idx="10">
                  <c:v>0.9980215910347966</c:v>
                </c:pt>
                <c:pt idx="11">
                  <c:v>0.99747284470496145</c:v>
                </c:pt>
                <c:pt idx="12">
                  <c:v>0.99681872637481483</c:v>
                </c:pt>
                <c:pt idx="13">
                  <c:v>0.99604220078286176</c:v>
                </c:pt>
                <c:pt idx="14">
                  <c:v>0.99512275983865206</c:v>
                </c:pt>
                <c:pt idx="15">
                  <c:v>0.99403551152435354</c:v>
                </c:pt>
                <c:pt idx="16">
                  <c:v>0.99274996612465882</c:v>
                </c:pt>
                <c:pt idx="17">
                  <c:v>0.9912283948012528</c:v>
                </c:pt>
                <c:pt idx="18">
                  <c:v>0.98942357233575151</c:v>
                </c:pt>
                <c:pt idx="19">
                  <c:v>0.98727561398143815</c:v>
                </c:pt>
                <c:pt idx="20">
                  <c:v>0.98470744731361637</c:v>
                </c:pt>
                <c:pt idx="21">
                  <c:v>0.98161817019055608</c:v>
                </c:pt>
                <c:pt idx="22">
                  <c:v>0.97787303037555329</c:v>
                </c:pt>
                <c:pt idx="23">
                  <c:v>0.9732878047728708</c:v>
                </c:pt>
                <c:pt idx="24">
                  <c:v>0.96760348571767552</c:v>
                </c:pt>
                <c:pt idx="25">
                  <c:v>0.96044330257705324</c:v>
                </c:pt>
                <c:pt idx="26">
                  <c:v>0.95123545680517563</c:v>
                </c:pt>
                <c:pt idx="27">
                  <c:v>0.93906384223128769</c:v>
                </c:pt>
                <c:pt idx="28">
                  <c:v>0.92235121541196186</c:v>
                </c:pt>
                <c:pt idx="29">
                  <c:v>0.89809435022640616</c:v>
                </c:pt>
                <c:pt idx="30">
                  <c:v>0.85962987078968534</c:v>
                </c:pt>
                <c:pt idx="31">
                  <c:v>0.78759125916619832</c:v>
                </c:pt>
                <c:pt idx="32">
                  <c:v>0.56054373894336784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E-6A4E-4528-B341-655F7329AF5B}"/>
            </c:ext>
          </c:extLst>
        </c:ser>
        <c:ser>
          <c:idx val="40"/>
          <c:order val="17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Factor'!$BG$118:$BG$218</c:f>
              <c:numCache>
                <c:formatCode>General</c:formatCode>
                <c:ptCount val="101"/>
                <c:pt idx="0">
                  <c:v>0.99999999998718903</c:v>
                </c:pt>
                <c:pt idx="1">
                  <c:v>0.99998246445428129</c:v>
                </c:pt>
                <c:pt idx="2">
                  <c:v>0.99992607390975252</c:v>
                </c:pt>
                <c:pt idx="3">
                  <c:v>0.99982436695573684</c:v>
                </c:pt>
                <c:pt idx="4">
                  <c:v>0.99966964216804632</c:v>
                </c:pt>
                <c:pt idx="5">
                  <c:v>0.99945265998828259</c:v>
                </c:pt>
                <c:pt idx="6">
                  <c:v>0.99916225511142986</c:v>
                </c:pt>
                <c:pt idx="7">
                  <c:v>0.99878482633640375</c:v>
                </c:pt>
                <c:pt idx="8">
                  <c:v>0.9983036560374221</c:v>
                </c:pt>
                <c:pt idx="9">
                  <c:v>0.99769798867252035</c:v>
                </c:pt>
                <c:pt idx="10">
                  <c:v>0.99694176198831397</c:v>
                </c:pt>
                <c:pt idx="11">
                  <c:v>0.99600182690772754</c:v>
                </c:pt>
                <c:pt idx="12">
                  <c:v>0.99483539636963769</c:v>
                </c:pt>
                <c:pt idx="13">
                  <c:v>0.99338629929724043</c:v>
                </c:pt>
                <c:pt idx="14">
                  <c:v>0.99157932395771375</c:v>
                </c:pt>
                <c:pt idx="15">
                  <c:v>0.98931139300474802</c:v>
                </c:pt>
                <c:pt idx="16">
                  <c:v>0.98643725476378852</c:v>
                </c:pt>
                <c:pt idx="17">
                  <c:v>0.9827451851419674</c:v>
                </c:pt>
                <c:pt idx="18">
                  <c:v>0.97791332356402993</c:v>
                </c:pt>
                <c:pt idx="19">
                  <c:v>0.97142543355801081</c:v>
                </c:pt>
                <c:pt idx="20">
                  <c:v>0.96239271565623796</c:v>
                </c:pt>
                <c:pt idx="21">
                  <c:v>0.94912681417644562</c:v>
                </c:pt>
                <c:pt idx="22">
                  <c:v>0.92791372088525614</c:v>
                </c:pt>
                <c:pt idx="23">
                  <c:v>0.888288207223076</c:v>
                </c:pt>
                <c:pt idx="24">
                  <c:v>0.77888055569884518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F-6A4E-4528-B341-655F7329AF5B}"/>
            </c:ext>
          </c:extLst>
        </c:ser>
        <c:ser>
          <c:idx val="41"/>
          <c:order val="18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Factor'!$BH$118:$BH$218</c:f>
              <c:numCache>
                <c:formatCode>General</c:formatCode>
                <c:ptCount val="101"/>
                <c:pt idx="0">
                  <c:v>0.99999999997039701</c:v>
                </c:pt>
                <c:pt idx="1">
                  <c:v>0.99997314014449723</c:v>
                </c:pt>
                <c:pt idx="2">
                  <c:v>0.99988412888323264</c:v>
                </c:pt>
                <c:pt idx="3">
                  <c:v>0.99971762440340106</c:v>
                </c:pt>
                <c:pt idx="4">
                  <c:v>0.99945362962362472</c:v>
                </c:pt>
                <c:pt idx="5">
                  <c:v>0.99906563363519318</c:v>
                </c:pt>
                <c:pt idx="6">
                  <c:v>0.99851778419249337</c:v>
                </c:pt>
                <c:pt idx="7">
                  <c:v>0.99776044015953735</c:v>
                </c:pt>
                <c:pt idx="8">
                  <c:v>0.99672289372649747</c:v>
                </c:pt>
                <c:pt idx="9">
                  <c:v>0.99530088113243775</c:v>
                </c:pt>
                <c:pt idx="10">
                  <c:v>0.99333386016502645</c:v>
                </c:pt>
                <c:pt idx="11">
                  <c:v>0.99056050970566345</c:v>
                </c:pt>
                <c:pt idx="12">
                  <c:v>0.98652279430447742</c:v>
                </c:pt>
                <c:pt idx="13">
                  <c:v>0.98033014038779331</c:v>
                </c:pt>
                <c:pt idx="14">
                  <c:v>0.96995665681051113</c:v>
                </c:pt>
                <c:pt idx="15">
                  <c:v>0.94935762617684261</c:v>
                </c:pt>
                <c:pt idx="16">
                  <c:v>0.88422454736650835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0-6A4E-4528-B341-655F7329AF5B}"/>
            </c:ext>
          </c:extLst>
        </c:ser>
        <c:ser>
          <c:idx val="42"/>
          <c:order val="19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Factor'!$BI$118:$BI$218</c:f>
              <c:numCache>
                <c:formatCode>General</c:formatCode>
                <c:ptCount val="101"/>
                <c:pt idx="0">
                  <c:v>0.99999999996980582</c:v>
                </c:pt>
                <c:pt idx="1">
                  <c:v>0.99996341500338704</c:v>
                </c:pt>
                <c:pt idx="2">
                  <c:v>0.99983828185314727</c:v>
                </c:pt>
                <c:pt idx="3">
                  <c:v>0.99959463448727137</c:v>
                </c:pt>
                <c:pt idx="4">
                  <c:v>0.99918932497651747</c:v>
                </c:pt>
                <c:pt idx="5">
                  <c:v>0.99855800580406473</c:v>
                </c:pt>
                <c:pt idx="6">
                  <c:v>0.99760038661309991</c:v>
                </c:pt>
                <c:pt idx="7">
                  <c:v>0.99615098940315316</c:v>
                </c:pt>
                <c:pt idx="8">
                  <c:v>0.99391508058347411</c:v>
                </c:pt>
                <c:pt idx="9">
                  <c:v>0.99030774643984976</c:v>
                </c:pt>
                <c:pt idx="10">
                  <c:v>0.98395870316114376</c:v>
                </c:pt>
                <c:pt idx="11">
                  <c:v>0.97056100166033743</c:v>
                </c:pt>
                <c:pt idx="12">
                  <c:v>0.92134096524057785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1-6A4E-4528-B341-655F7329AF5B}"/>
            </c:ext>
          </c:extLst>
        </c:ser>
        <c:ser>
          <c:idx val="43"/>
          <c:order val="2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Factor'!$BJ$118:$BJ$218</c:f>
              <c:numCache>
                <c:formatCode>General</c:formatCode>
                <c:ptCount val="101"/>
                <c:pt idx="0">
                  <c:v>0.9999999999590331</c:v>
                </c:pt>
                <c:pt idx="1">
                  <c:v>0.9999532643948128</c:v>
                </c:pt>
                <c:pt idx="2">
                  <c:v>0.99978799801047724</c:v>
                </c:pt>
                <c:pt idx="3">
                  <c:v>0.99945161947731087</c:v>
                </c:pt>
                <c:pt idx="4">
                  <c:v>0.99885948064067964</c:v>
                </c:pt>
                <c:pt idx="5">
                  <c:v>0.99786618120935133</c:v>
                </c:pt>
                <c:pt idx="6">
                  <c:v>0.99619865775863148</c:v>
                </c:pt>
                <c:pt idx="7">
                  <c:v>0.9932724075574908</c:v>
                </c:pt>
                <c:pt idx="8">
                  <c:v>0.9875394478217373</c:v>
                </c:pt>
                <c:pt idx="9">
                  <c:v>0.97271470047311404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2-6A4E-4528-B341-655F7329AF5B}"/>
            </c:ext>
          </c:extLst>
        </c:ser>
        <c:ser>
          <c:idx val="44"/>
          <c:order val="21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Factor'!$BK$118:$BK$218</c:f>
              <c:numCache>
                <c:formatCode>General</c:formatCode>
                <c:ptCount val="101"/>
                <c:pt idx="0">
                  <c:v>0.99999999993703859</c:v>
                </c:pt>
                <c:pt idx="1">
                  <c:v>0.99992584563782994</c:v>
                </c:pt>
                <c:pt idx="2">
                  <c:v>0.99963837136866829</c:v>
                </c:pt>
                <c:pt idx="3">
                  <c:v>0.99896848441513564</c:v>
                </c:pt>
                <c:pt idx="4">
                  <c:v>0.99752752472656769</c:v>
                </c:pt>
                <c:pt idx="5">
                  <c:v>0.99416112477031915</c:v>
                </c:pt>
                <c:pt idx="6">
                  <c:v>0.98270230690114624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3-6A4E-4528-B341-655F7329AF5B}"/>
            </c:ext>
          </c:extLst>
        </c:ser>
        <c:ser>
          <c:idx val="45"/>
          <c:order val="22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Factor'!$BL$118:$BL$218</c:f>
              <c:numCache>
                <c:formatCode>General</c:formatCode>
                <c:ptCount val="101"/>
                <c:pt idx="0">
                  <c:v>0.99999999991565025</c:v>
                </c:pt>
                <c:pt idx="1">
                  <c:v>0.9998951100773299</c:v>
                </c:pt>
                <c:pt idx="2">
                  <c:v>0.99944241879777163</c:v>
                </c:pt>
                <c:pt idx="3">
                  <c:v>0.99816804427085593</c:v>
                </c:pt>
                <c:pt idx="4">
                  <c:v>0.99411432613686557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4-6A4E-4528-B341-655F7329AF5B}"/>
            </c:ext>
          </c:extLst>
        </c:ser>
        <c:ser>
          <c:idx val="0"/>
          <c:order val="2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Factor'!$AP$118:$AP$218</c:f>
              <c:numCache>
                <c:formatCode>General</c:formatCode>
                <c:ptCount val="101"/>
                <c:pt idx="0">
                  <c:v>0.99999999998655631</c:v>
                </c:pt>
                <c:pt idx="1">
                  <c:v>0.99999957870559619</c:v>
                </c:pt>
                <c:pt idx="2">
                  <c:v>0.99999829594921541</c:v>
                </c:pt>
                <c:pt idx="3">
                  <c:v>0.99999612258277737</c:v>
                </c:pt>
                <c:pt idx="4">
                  <c:v>0.99999302829662629</c:v>
                </c:pt>
                <c:pt idx="5">
                  <c:v>0.99998898156230842</c:v>
                </c:pt>
                <c:pt idx="6">
                  <c:v>0.99998394957190362</c:v>
                </c:pt>
                <c:pt idx="7">
                  <c:v>0.99997789817369309</c:v>
                </c:pt>
                <c:pt idx="8">
                  <c:v>0.99997079180389814</c:v>
                </c:pt>
                <c:pt idx="9">
                  <c:v>0.99996259341421245</c:v>
                </c:pt>
                <c:pt idx="10">
                  <c:v>0.99995326439481602</c:v>
                </c:pt>
                <c:pt idx="11">
                  <c:v>0.99994276449257735</c:v>
                </c:pt>
                <c:pt idx="12">
                  <c:v>0.99993105172398167</c:v>
                </c:pt>
                <c:pt idx="13">
                  <c:v>0.99991808228250856</c:v>
                </c:pt>
                <c:pt idx="14">
                  <c:v>0.99990381043996612</c:v>
                </c:pt>
                <c:pt idx="15">
                  <c:v>0.99988818844131067</c:v>
                </c:pt>
                <c:pt idx="16">
                  <c:v>0.99987116639248774</c:v>
                </c:pt>
                <c:pt idx="17">
                  <c:v>0.99985269214070871</c:v>
                </c:pt>
                <c:pt idx="18">
                  <c:v>0.99983271114655281</c:v>
                </c:pt>
                <c:pt idx="19">
                  <c:v>0.99981116634726153</c:v>
                </c:pt>
                <c:pt idx="20">
                  <c:v>0.99978799801047658</c:v>
                </c:pt>
                <c:pt idx="21">
                  <c:v>0.99976314357766161</c:v>
                </c:pt>
                <c:pt idx="22">
                  <c:v>0.99973653749629132</c:v>
                </c:pt>
                <c:pt idx="23">
                  <c:v>0.99970811103989921</c:v>
                </c:pt>
                <c:pt idx="24">
                  <c:v>0.9996777921149177</c:v>
                </c:pt>
                <c:pt idx="25">
                  <c:v>0.99964550505314864</c:v>
                </c:pt>
                <c:pt idx="26">
                  <c:v>0.99961117038862746</c:v>
                </c:pt>
                <c:pt idx="27">
                  <c:v>0.99957470461742559</c:v>
                </c:pt>
                <c:pt idx="28">
                  <c:v>0.99953601993890384</c:v>
                </c:pt>
                <c:pt idx="29">
                  <c:v>0.99949502397666234</c:v>
                </c:pt>
                <c:pt idx="30">
                  <c:v>0.99945161947731276</c:v>
                </c:pt>
                <c:pt idx="31">
                  <c:v>0.99940570398494921</c:v>
                </c:pt>
                <c:pt idx="32">
                  <c:v>0.99935716948902731</c:v>
                </c:pt>
                <c:pt idx="33">
                  <c:v>0.99930590204299985</c:v>
                </c:pt>
                <c:pt idx="34">
                  <c:v>0.99925178135086223</c:v>
                </c:pt>
                <c:pt idx="35">
                  <c:v>0.99919468031834913</c:v>
                </c:pt>
                <c:pt idx="36">
                  <c:v>0.9991344645652056</c:v>
                </c:pt>
                <c:pt idx="37">
                  <c:v>0.99907099189447979</c:v>
                </c:pt>
                <c:pt idx="38">
                  <c:v>0.99900411171430881</c:v>
                </c:pt>
                <c:pt idx="39">
                  <c:v>0.99893366440714604</c:v>
                </c:pt>
                <c:pt idx="40">
                  <c:v>0.9988594806406792</c:v>
                </c:pt>
                <c:pt idx="41">
                  <c:v>0.99878138061401911</c:v>
                </c:pt>
                <c:pt idx="42">
                  <c:v>0.99869917323187252</c:v>
                </c:pt>
                <c:pt idx="43">
                  <c:v>0.99861265519846554</c:v>
                </c:pt>
                <c:pt idx="44">
                  <c:v>0.99852161002188411</c:v>
                </c:pt>
                <c:pt idx="45">
                  <c:v>0.99842580691821026</c:v>
                </c:pt>
                <c:pt idx="46">
                  <c:v>0.99832499960337673</c:v>
                </c:pt>
                <c:pt idx="47">
                  <c:v>0.99821892495893827</c:v>
                </c:pt>
                <c:pt idx="48">
                  <c:v>0.99810730155598182</c:v>
                </c:pt>
                <c:pt idx="49">
                  <c:v>0.99798982801906233</c:v>
                </c:pt>
                <c:pt idx="50">
                  <c:v>0.99786618120935111</c:v>
                </c:pt>
                <c:pt idx="51">
                  <c:v>0.99773601420299396</c:v>
                </c:pt>
                <c:pt idx="52">
                  <c:v>0.99759895403692977</c:v>
                </c:pt>
                <c:pt idx="53">
                  <c:v>0.99745459918999979</c:v>
                </c:pt>
                <c:pt idx="54">
                  <c:v>0.99730251676193715</c:v>
                </c:pt>
                <c:pt idx="55">
                  <c:v>0.9971422393066115</c:v>
                </c:pt>
                <c:pt idx="56">
                  <c:v>0.99697326126845942</c:v>
                </c:pt>
                <c:pt idx="57">
                  <c:v>0.99679503496217625</c:v>
                </c:pt>
                <c:pt idx="58">
                  <c:v>0.9966069660250283</c:v>
                </c:pt>
                <c:pt idx="59">
                  <c:v>0.99640840825828336</c:v>
                </c:pt>
                <c:pt idx="60">
                  <c:v>0.99619865775863126</c:v>
                </c:pt>
                <c:pt idx="61">
                  <c:v>0.99597694622145172</c:v>
                </c:pt>
                <c:pt idx="62">
                  <c:v>0.99574243327454703</c:v>
                </c:pt>
                <c:pt idx="63">
                  <c:v>0.99549419767238212</c:v>
                </c:pt>
                <c:pt idx="64">
                  <c:v>0.99523122714559042</c:v>
                </c:pt>
                <c:pt idx="65">
                  <c:v>0.99495240665668561</c:v>
                </c:pt>
                <c:pt idx="66">
                  <c:v>0.99465650475816925</c:v>
                </c:pt>
                <c:pt idx="67">
                  <c:v>0.9943421576804774</c:v>
                </c:pt>
                <c:pt idx="68">
                  <c:v>0.99400785069022823</c:v>
                </c:pt>
                <c:pt idx="69">
                  <c:v>0.99365189614856542</c:v>
                </c:pt>
                <c:pt idx="70">
                  <c:v>0.99327240755749113</c:v>
                </c:pt>
                <c:pt idx="71">
                  <c:v>0.99286726869877862</c:v>
                </c:pt>
                <c:pt idx="72">
                  <c:v>0.99243409673147509</c:v>
                </c:pt>
                <c:pt idx="73">
                  <c:v>0.99197019780059725</c:v>
                </c:pt>
                <c:pt idx="74">
                  <c:v>0.99147251329445996</c:v>
                </c:pt>
                <c:pt idx="75">
                  <c:v>0.99093755433245267</c:v>
                </c:pt>
                <c:pt idx="76">
                  <c:v>0.99036132131394616</c:v>
                </c:pt>
                <c:pt idx="77">
                  <c:v>0.98973920433191409</c:v>
                </c:pt>
                <c:pt idx="78">
                  <c:v>0.98906585883354903</c:v>
                </c:pt>
                <c:pt idx="79">
                  <c:v>0.98833504891729307</c:v>
                </c:pt>
                <c:pt idx="80">
                  <c:v>0.9875394478217373</c:v>
                </c:pt>
                <c:pt idx="81">
                  <c:v>0.9866703810690578</c:v>
                </c:pt>
                <c:pt idx="82">
                  <c:v>0.98571749171441614</c:v>
                </c:pt>
                <c:pt idx="83">
                  <c:v>0.98466829815888535</c:v>
                </c:pt>
                <c:pt idx="84">
                  <c:v>0.98350760124959391</c:v>
                </c:pt>
                <c:pt idx="85">
                  <c:v>0.98221667593865769</c:v>
                </c:pt>
                <c:pt idx="86">
                  <c:v>0.98077214840794802</c:v>
                </c:pt>
                <c:pt idx="87">
                  <c:v>0.979144402934641</c:v>
                </c:pt>
                <c:pt idx="88">
                  <c:v>0.97729526640206033</c:v>
                </c:pt>
                <c:pt idx="89">
                  <c:v>0.97517454825285665</c:v>
                </c:pt>
                <c:pt idx="90">
                  <c:v>0.97271470047311381</c:v>
                </c:pt>
                <c:pt idx="91">
                  <c:v>0.96982225639092068</c:v>
                </c:pt>
                <c:pt idx="92">
                  <c:v>0.96636346498502956</c:v>
                </c:pt>
                <c:pt idx="93">
                  <c:v>0.96213880541887886</c:v>
                </c:pt>
                <c:pt idx="94">
                  <c:v>0.95683451437731393</c:v>
                </c:pt>
                <c:pt idx="95">
                  <c:v>0.94992172195886293</c:v>
                </c:pt>
                <c:pt idx="96">
                  <c:v>0.94041953644858245</c:v>
                </c:pt>
                <c:pt idx="97">
                  <c:v>0.92623277135085358</c:v>
                </c:pt>
                <c:pt idx="98">
                  <c:v>0.90170707378102821</c:v>
                </c:pt>
                <c:pt idx="99">
                  <c:v>0.84182945981846879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6A4E-4528-B341-655F7329AF5B}"/>
            </c:ext>
          </c:extLst>
        </c:ser>
        <c:ser>
          <c:idx val="1"/>
          <c:order val="2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Factor'!$AQ$118:$AQ$218</c:f>
              <c:numCache>
                <c:formatCode>General</c:formatCode>
                <c:ptCount val="101"/>
                <c:pt idx="0">
                  <c:v>0.99999999998490041</c:v>
                </c:pt>
                <c:pt idx="1">
                  <c:v>0.99999915656559546</c:v>
                </c:pt>
                <c:pt idx="2">
                  <c:v>0.99999658503349098</c:v>
                </c:pt>
                <c:pt idx="3">
                  <c:v>0.99999222165018442</c:v>
                </c:pt>
                <c:pt idx="4">
                  <c:v>0.99998600001338223</c:v>
                </c:pt>
                <c:pt idx="5">
                  <c:v>0.99997785093831804</c:v>
                </c:pt>
                <c:pt idx="6">
                  <c:v>0.99996770231614174</c:v>
                </c:pt>
                <c:pt idx="7">
                  <c:v>0.99995547896340731</c:v>
                </c:pt>
                <c:pt idx="8">
                  <c:v>0.99994110246238854</c:v>
                </c:pt>
                <c:pt idx="9">
                  <c:v>0.9999244909913183</c:v>
                </c:pt>
                <c:pt idx="10">
                  <c:v>0.99990555914393131</c:v>
                </c:pt>
                <c:pt idx="11">
                  <c:v>0.99988421773747671</c:v>
                </c:pt>
                <c:pt idx="12">
                  <c:v>0.99986037360825897</c:v>
                </c:pt>
                <c:pt idx="13">
                  <c:v>0.99983392939390847</c:v>
                </c:pt>
                <c:pt idx="14">
                  <c:v>0.99980478330118727</c:v>
                </c:pt>
                <c:pt idx="15">
                  <c:v>0.99977282885830832</c:v>
                </c:pt>
                <c:pt idx="16">
                  <c:v>0.99973795465053272</c:v>
                </c:pt>
                <c:pt idx="17">
                  <c:v>0.99970004403765422</c:v>
                </c:pt>
                <c:pt idx="18">
                  <c:v>0.99965897485194588</c:v>
                </c:pt>
                <c:pt idx="19">
                  <c:v>0.99961461907497984</c:v>
                </c:pt>
                <c:pt idx="20">
                  <c:v>0.99956684249153727</c:v>
                </c:pt>
                <c:pt idx="21">
                  <c:v>0.99951550431868319</c:v>
                </c:pt>
                <c:pt idx="22">
                  <c:v>0.99946045680792406</c:v>
                </c:pt>
                <c:pt idx="23">
                  <c:v>0.9994015448181206</c:v>
                </c:pt>
                <c:pt idx="24">
                  <c:v>0.99933860535658625</c:v>
                </c:pt>
                <c:pt idx="25">
                  <c:v>0.99927146708556935</c:v>
                </c:pt>
                <c:pt idx="26">
                  <c:v>0.9991999497910472</c:v>
                </c:pt>
                <c:pt idx="27">
                  <c:v>0.99912386381036222</c:v>
                </c:pt>
                <c:pt idx="28">
                  <c:v>0.99904300941496227</c:v>
                </c:pt>
                <c:pt idx="29">
                  <c:v>0.99895717614402413</c:v>
                </c:pt>
                <c:pt idx="30">
                  <c:v>0.99886614208434021</c:v>
                </c:pt>
                <c:pt idx="31">
                  <c:v>0.99876967309129205</c:v>
                </c:pt>
                <c:pt idx="32">
                  <c:v>0.99866752194520014</c:v>
                </c:pt>
                <c:pt idx="33">
                  <c:v>0.99855942743664916</c:v>
                </c:pt>
                <c:pt idx="34">
                  <c:v>0.99844511337368724</c:v>
                </c:pt>
                <c:pt idx="35">
                  <c:v>0.99832428750293412</c:v>
                </c:pt>
                <c:pt idx="36">
                  <c:v>0.99819664033572875</c:v>
                </c:pt>
                <c:pt idx="37">
                  <c:v>0.99806184386931929</c:v>
                </c:pt>
                <c:pt idx="38">
                  <c:v>0.99791955019194178</c:v>
                </c:pt>
                <c:pt idx="39">
                  <c:v>0.99776938995917364</c:v>
                </c:pt>
                <c:pt idx="40">
                  <c:v>0.99761097072742433</c:v>
                </c:pt>
                <c:pt idx="41">
                  <c:v>0.9974438751285345</c:v>
                </c:pt>
                <c:pt idx="42">
                  <c:v>0.99726765886740543</c:v>
                </c:pt>
                <c:pt idx="43">
                  <c:v>0.99708184852215564</c:v>
                </c:pt>
                <c:pt idx="44">
                  <c:v>0.99688593912351708</c:v>
                </c:pt>
                <c:pt idx="45">
                  <c:v>0.99667939148696505</c:v>
                </c:pt>
                <c:pt idx="46">
                  <c:v>0.9964616292673677</c:v>
                </c:pt>
                <c:pt idx="47">
                  <c:v>0.99623203570159136</c:v>
                </c:pt>
                <c:pt idx="48">
                  <c:v>0.99598994999945667</c:v>
                </c:pt>
                <c:pt idx="49">
                  <c:v>0.99573466333755145</c:v>
                </c:pt>
                <c:pt idx="50">
                  <c:v>0.99546541440348812</c:v>
                </c:pt>
                <c:pt idx="51">
                  <c:v>0.99518138443008308</c:v>
                </c:pt>
                <c:pt idx="52">
                  <c:v>0.99488169164934803</c:v>
                </c:pt>
                <c:pt idx="53">
                  <c:v>0.99456538508487136</c:v>
                </c:pt>
                <c:pt idx="54">
                  <c:v>0.99423143758771992</c:v>
                </c:pt>
                <c:pt idx="55">
                  <c:v>0.99387873800499249</c:v>
                </c:pt>
                <c:pt idx="56">
                  <c:v>0.99350608235101534</c:v>
                </c:pt>
                <c:pt idx="57">
                  <c:v>0.99311216382822787</c:v>
                </c:pt>
                <c:pt idx="58">
                  <c:v>0.9926955615171339</c:v>
                </c:pt>
                <c:pt idx="59">
                  <c:v>0.99225472752126365</c:v>
                </c:pt>
                <c:pt idx="60">
                  <c:v>0.99178797231243565</c:v>
                </c:pt>
                <c:pt idx="61">
                  <c:v>0.99129344797201302</c:v>
                </c:pt>
                <c:pt idx="62">
                  <c:v>0.99076912896302938</c:v>
                </c:pt>
                <c:pt idx="63">
                  <c:v>0.9902127899930806</c:v>
                </c:pt>
                <c:pt idx="64">
                  <c:v>0.98962198043503058</c:v>
                </c:pt>
                <c:pt idx="65">
                  <c:v>0.98899399465684179</c:v>
                </c:pt>
                <c:pt idx="66">
                  <c:v>0.98832583746687941</c:v>
                </c:pt>
                <c:pt idx="67">
                  <c:v>0.98761418369821163</c:v>
                </c:pt>
                <c:pt idx="68">
                  <c:v>0.98685533072343301</c:v>
                </c:pt>
                <c:pt idx="69">
                  <c:v>0.9860451423951021</c:v>
                </c:pt>
                <c:pt idx="70">
                  <c:v>0.98517898252529468</c:v>
                </c:pt>
                <c:pt idx="71">
                  <c:v>0.9842516355227966</c:v>
                </c:pt>
                <c:pt idx="72">
                  <c:v>0.98325721115909281</c:v>
                </c:pt>
                <c:pt idx="73">
                  <c:v>0.98218902958011267</c:v>
                </c:pt>
                <c:pt idx="74">
                  <c:v>0.98103948154300347</c:v>
                </c:pt>
                <c:pt idx="75">
                  <c:v>0.97979985732661579</c:v>
                </c:pt>
                <c:pt idx="76">
                  <c:v>0.97846013568287404</c:v>
                </c:pt>
                <c:pt idx="77">
                  <c:v>0.97700872133231165</c:v>
                </c:pt>
                <c:pt idx="78">
                  <c:v>0.97543211551708742</c:v>
                </c:pt>
                <c:pt idx="79">
                  <c:v>0.97371449848979241</c:v>
                </c:pt>
                <c:pt idx="80">
                  <c:v>0.97183719473976793</c:v>
                </c:pt>
                <c:pt idx="81">
                  <c:v>0.96977797999445048</c:v>
                </c:pt>
                <c:pt idx="82">
                  <c:v>0.96751017159267871</c:v>
                </c:pt>
                <c:pt idx="83">
                  <c:v>0.96500141746381296</c:v>
                </c:pt>
                <c:pt idx="84">
                  <c:v>0.96221205823088907</c:v>
                </c:pt>
                <c:pt idx="85">
                  <c:v>0.95909287255315423</c:v>
                </c:pt>
                <c:pt idx="86">
                  <c:v>0.95558191119079883</c:v>
                </c:pt>
                <c:pt idx="87">
                  <c:v>0.95159995007681286</c:v>
                </c:pt>
                <c:pt idx="88">
                  <c:v>0.94704378909247822</c:v>
                </c:pt>
                <c:pt idx="89">
                  <c:v>0.94177607605050417</c:v>
                </c:pt>
                <c:pt idx="90">
                  <c:v>0.93560930299122247</c:v>
                </c:pt>
                <c:pt idx="91">
                  <c:v>0.9282795663881781</c:v>
                </c:pt>
                <c:pt idx="92">
                  <c:v>0.9194013182045746</c:v>
                </c:pt>
                <c:pt idx="93">
                  <c:v>0.90838430844232154</c:v>
                </c:pt>
                <c:pt idx="94">
                  <c:v>0.89426849733659763</c:v>
                </c:pt>
                <c:pt idx="95">
                  <c:v>0.87535940296152381</c:v>
                </c:pt>
                <c:pt idx="96">
                  <c:v>0.84829396950368618</c:v>
                </c:pt>
                <c:pt idx="97">
                  <c:v>0.80503220157871325</c:v>
                </c:pt>
                <c:pt idx="98">
                  <c:v>0.71794482734762355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6A4E-4528-B341-655F7329AF5B}"/>
            </c:ext>
          </c:extLst>
        </c:ser>
        <c:ser>
          <c:idx val="2"/>
          <c:order val="2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Factor'!$AR$118:$AR$218</c:f>
              <c:numCache>
                <c:formatCode>General</c:formatCode>
                <c:ptCount val="101"/>
                <c:pt idx="0">
                  <c:v>0.99999999999701938</c:v>
                </c:pt>
                <c:pt idx="1">
                  <c:v>0.99999873357763502</c:v>
                </c:pt>
                <c:pt idx="2">
                  <c:v>0.99999486721424802</c:v>
                </c:pt>
                <c:pt idx="3">
                  <c:v>0.99998829700318592</c:v>
                </c:pt>
                <c:pt idx="4">
                  <c:v>0.99997891450902798</c:v>
                </c:pt>
                <c:pt idx="5">
                  <c:v>0.99996660653217884</c:v>
                </c:pt>
                <c:pt idx="6">
                  <c:v>0.99995125485884695</c:v>
                </c:pt>
                <c:pt idx="7">
                  <c:v>0.99993273599537669</c:v>
                </c:pt>
                <c:pt idx="8">
                  <c:v>0.9999109208858179</c:v>
                </c:pt>
                <c:pt idx="9">
                  <c:v>0.99988567461146682</c:v>
                </c:pt>
                <c:pt idx="10">
                  <c:v>0.99985685607098496</c:v>
                </c:pt>
                <c:pt idx="11">
                  <c:v>0.99982431763959501</c:v>
                </c:pt>
                <c:pt idx="12">
                  <c:v>0.99978790480592039</c:v>
                </c:pt>
                <c:pt idx="13">
                  <c:v>0.99974745578449675</c:v>
                </c:pt>
                <c:pt idx="14">
                  <c:v>0.99970280110225429</c:v>
                </c:pt>
                <c:pt idx="15">
                  <c:v>0.99965376315673438</c:v>
                </c:pt>
                <c:pt idx="16">
                  <c:v>0.99960015574390559</c:v>
                </c:pt>
                <c:pt idx="17">
                  <c:v>0.9995417835530318</c:v>
                </c:pt>
                <c:pt idx="18">
                  <c:v>0.99947844162588684</c:v>
                </c:pt>
                <c:pt idx="19">
                  <c:v>0.99940991477737773</c:v>
                </c:pt>
                <c:pt idx="20">
                  <c:v>0.99933597697432419</c:v>
                </c:pt>
                <c:pt idx="21">
                  <c:v>0.99925639066876559</c:v>
                </c:pt>
                <c:pt idx="22">
                  <c:v>0.99917090608196224</c:v>
                </c:pt>
                <c:pt idx="23">
                  <c:v>0.99907926043469275</c:v>
                </c:pt>
                <c:pt idx="24">
                  <c:v>0.99898117711913503</c:v>
                </c:pt>
                <c:pt idx="25">
                  <c:v>0.99887636480707132</c:v>
                </c:pt>
                <c:pt idx="26">
                  <c:v>0.99876451648862807</c:v>
                </c:pt>
                <c:pt idx="27">
                  <c:v>0.99864530843513788</c:v>
                </c:pt>
                <c:pt idx="28">
                  <c:v>0.99851839907903961</c:v>
                </c:pt>
                <c:pt idx="29">
                  <c:v>0.99838342780295852</c:v>
                </c:pt>
                <c:pt idx="30">
                  <c:v>0.99824001362918136</c:v>
                </c:pt>
                <c:pt idx="31">
                  <c:v>0.99808775379995029</c:v>
                </c:pt>
                <c:pt idx="32">
                  <c:v>0.99792622223757899</c:v>
                </c:pt>
                <c:pt idx="33">
                  <c:v>0.99775496787252349</c:v>
                </c:pt>
                <c:pt idx="34">
                  <c:v>0.99757351282581896</c:v>
                </c:pt>
                <c:pt idx="35">
                  <c:v>0.99738135043085696</c:v>
                </c:pt>
                <c:pt idx="36">
                  <c:v>0.99717794307764973</c:v>
                </c:pt>
                <c:pt idx="37">
                  <c:v>0.99696271986060092</c:v>
                </c:pt>
                <c:pt idx="38">
                  <c:v>0.99673507400849071</c:v>
                </c:pt>
                <c:pt idx="39">
                  <c:v>0.99649436007268066</c:v>
                </c:pt>
                <c:pt idx="40">
                  <c:v>0.99623989084641917</c:v>
                </c:pt>
                <c:pt idx="41">
                  <c:v>0.99597093398465619</c:v>
                </c:pt>
                <c:pt idx="42">
                  <c:v>0.99568670828960526</c:v>
                </c:pt>
                <c:pt idx="43">
                  <c:v>0.99538637962267407</c:v>
                </c:pt>
                <c:pt idx="44">
                  <c:v>0.99506905639787824</c:v>
                </c:pt>
                <c:pt idx="45">
                  <c:v>0.99473378460559458</c:v>
                </c:pt>
                <c:pt idx="46">
                  <c:v>0.99437954230818448</c:v>
                </c:pt>
                <c:pt idx="47">
                  <c:v>0.99400523354046544</c:v>
                </c:pt>
                <c:pt idx="48">
                  <c:v>0.99360968153808449</c:v>
                </c:pt>
                <c:pt idx="49">
                  <c:v>0.9931916212051537</c:v>
                </c:pt>
                <c:pt idx="50">
                  <c:v>0.99274969071880059</c:v>
                </c:pt>
                <c:pt idx="51">
                  <c:v>0.99228242215215867</c:v>
                </c:pt>
                <c:pt idx="52">
                  <c:v>0.99178823097816626</c:v>
                </c:pt>
                <c:pt idx="53">
                  <c:v>0.99126540429392818</c:v>
                </c:pt>
                <c:pt idx="54">
                  <c:v>0.99071208757840545</c:v>
                </c:pt>
                <c:pt idx="55">
                  <c:v>0.99012626976392726</c:v>
                </c:pt>
                <c:pt idx="56">
                  <c:v>0.98950576636344012</c:v>
                </c:pt>
                <c:pt idx="57">
                  <c:v>0.9888482003487743</c:v>
                </c:pt>
                <c:pt idx="58">
                  <c:v>0.98815098041901772</c:v>
                </c:pt>
                <c:pt idx="59">
                  <c:v>0.98741127622971958</c:v>
                </c:pt>
                <c:pt idx="60">
                  <c:v>0.98662599007031981</c:v>
                </c:pt>
                <c:pt idx="61">
                  <c:v>0.98579172437507123</c:v>
                </c:pt>
                <c:pt idx="62">
                  <c:v>0.98490474432695674</c:v>
                </c:pt>
                <c:pt idx="63">
                  <c:v>0.98396093465834089</c:v>
                </c:pt>
                <c:pt idx="64">
                  <c:v>0.98295574955827392</c:v>
                </c:pt>
                <c:pt idx="65">
                  <c:v>0.98188415435361243</c:v>
                </c:pt>
                <c:pt idx="66">
                  <c:v>0.98074055732533094</c:v>
                </c:pt>
                <c:pt idx="67">
                  <c:v>0.9795187296336767</c:v>
                </c:pt>
                <c:pt idx="68">
                  <c:v>0.97821171083084824</c:v>
                </c:pt>
                <c:pt idx="69">
                  <c:v>0.976811696803356</c:v>
                </c:pt>
                <c:pt idx="70">
                  <c:v>0.9753099061614241</c:v>
                </c:pt>
                <c:pt idx="71">
                  <c:v>0.97369642001515533</c:v>
                </c:pt>
                <c:pt idx="72">
                  <c:v>0.97195998865690247</c:v>
                </c:pt>
                <c:pt idx="73">
                  <c:v>0.97008779677983803</c:v>
                </c:pt>
                <c:pt idx="74">
                  <c:v>0.96806517632381506</c:v>
                </c:pt>
                <c:pt idx="75">
                  <c:v>0.96587525259123319</c:v>
                </c:pt>
                <c:pt idx="76">
                  <c:v>0.96349850453734909</c:v>
                </c:pt>
                <c:pt idx="77">
                  <c:v>0.96091221354690792</c:v>
                </c:pt>
                <c:pt idx="78">
                  <c:v>0.95808976571120419</c:v>
                </c:pt>
                <c:pt idx="79">
                  <c:v>0.95499975931176584</c:v>
                </c:pt>
                <c:pt idx="80">
                  <c:v>0.95160484985968241</c:v>
                </c:pt>
                <c:pt idx="81">
                  <c:v>0.947860236381314</c:v>
                </c:pt>
                <c:pt idx="82">
                  <c:v>0.94371164937724961</c:v>
                </c:pt>
                <c:pt idx="83">
                  <c:v>0.93909263414192801</c:v>
                </c:pt>
                <c:pt idx="84">
                  <c:v>0.93392081766709412</c:v>
                </c:pt>
                <c:pt idx="85">
                  <c:v>0.92809267612203961</c:v>
                </c:pt>
                <c:pt idx="86">
                  <c:v>0.92147603324775273</c:v>
                </c:pt>
                <c:pt idx="87">
                  <c:v>0.913899023016157</c:v>
                </c:pt>
                <c:pt idx="88">
                  <c:v>0.9051333527045744</c:v>
                </c:pt>
                <c:pt idx="89">
                  <c:v>0.8948680043316356</c:v>
                </c:pt>
                <c:pt idx="90">
                  <c:v>0.88266611198346168</c:v>
                </c:pt>
                <c:pt idx="91">
                  <c:v>0.86789046261547431</c:v>
                </c:pt>
                <c:pt idx="92">
                  <c:v>0.84956605352727377</c:v>
                </c:pt>
                <c:pt idx="93">
                  <c:v>0.82610383577857438</c:v>
                </c:pt>
                <c:pt idx="94">
                  <c:v>0.79467599602571415</c:v>
                </c:pt>
                <c:pt idx="95">
                  <c:v>0.74953163538780121</c:v>
                </c:pt>
                <c:pt idx="96">
                  <c:v>0.67583609608152728</c:v>
                </c:pt>
                <c:pt idx="97">
                  <c:v>0.49827112093315695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6A4E-4528-B341-655F7329AF5B}"/>
            </c:ext>
          </c:extLst>
        </c:ser>
        <c:ser>
          <c:idx val="3"/>
          <c:order val="26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Factor'!$AS$118:$AS$218</c:f>
              <c:numCache>
                <c:formatCode>General</c:formatCode>
                <c:ptCount val="101"/>
                <c:pt idx="0">
                  <c:v>1.0000000000250555</c:v>
                </c:pt>
                <c:pt idx="1">
                  <c:v>0.99999830973934922</c:v>
                </c:pt>
                <c:pt idx="2">
                  <c:v>0.9999931424525812</c:v>
                </c:pt>
                <c:pt idx="3">
                  <c:v>0.99998434844041484</c:v>
                </c:pt>
                <c:pt idx="4">
                  <c:v>0.99997177113270608</c:v>
                </c:pt>
                <c:pt idx="5">
                  <c:v>0.99995524671789249</c:v>
                </c:pt>
                <c:pt idx="6">
                  <c:v>0.99993460374919607</c:v>
                </c:pt>
                <c:pt idx="7">
                  <c:v>0.99990966272526915</c:v>
                </c:pt>
                <c:pt idx="8">
                  <c:v>0.99988023564368533</c:v>
                </c:pt>
                <c:pt idx="9">
                  <c:v>0.99984612552514018</c:v>
                </c:pt>
                <c:pt idx="10">
                  <c:v>0.99980712590613119</c:v>
                </c:pt>
                <c:pt idx="11">
                  <c:v>0.9997630202976282</c:v>
                </c:pt>
                <c:pt idx="12">
                  <c:v>0.99971358160714352</c:v>
                </c:pt>
                <c:pt idx="13">
                  <c:v>0.99965857152121174</c:v>
                </c:pt>
                <c:pt idx="14">
                  <c:v>0.99959773984515421</c:v>
                </c:pt>
                <c:pt idx="15">
                  <c:v>0.999530823796697</c:v>
                </c:pt>
                <c:pt idx="16">
                  <c:v>0.99945754724956848</c:v>
                </c:pt>
                <c:pt idx="17">
                  <c:v>0.99937761992300456</c:v>
                </c:pt>
                <c:pt idx="18">
                  <c:v>0.99929073651259592</c:v>
                </c:pt>
                <c:pt idx="19">
                  <c:v>0.9991965757574347</c:v>
                </c:pt>
                <c:pt idx="20">
                  <c:v>0.99909479943820634</c:v>
                </c:pt>
                <c:pt idx="21">
                  <c:v>0.99898505130003423</c:v>
                </c:pt>
                <c:pt idx="22">
                  <c:v>0.99886695589361485</c:v>
                </c:pt>
                <c:pt idx="23">
                  <c:v>0.99874011732722046</c:v>
                </c:pt>
                <c:pt idx="24">
                  <c:v>0.99860411792153647</c:v>
                </c:pt>
                <c:pt idx="25">
                  <c:v>0.99845851675844488</c:v>
                </c:pt>
                <c:pt idx="26">
                  <c:v>0.99830284811385872</c:v>
                </c:pt>
                <c:pt idx="27">
                  <c:v>0.99813661976370438</c:v>
                </c:pt>
                <c:pt idx="28">
                  <c:v>0.99795931115093839</c:v>
                </c:pt>
                <c:pt idx="29">
                  <c:v>0.99777037140010905</c:v>
                </c:pt>
                <c:pt idx="30">
                  <c:v>0.99756921716454383</c:v>
                </c:pt>
                <c:pt idx="31">
                  <c:v>0.99735523028941042</c:v>
                </c:pt>
                <c:pt idx="32">
                  <c:v>0.99712775527208852</c:v>
                </c:pt>
                <c:pt idx="33">
                  <c:v>0.99688609649902249</c:v>
                </c:pt>
                <c:pt idx="34">
                  <c:v>0.99662951523578247</c:v>
                </c:pt>
                <c:pt idx="35">
                  <c:v>0.99635722634419632</c:v>
                </c:pt>
                <c:pt idx="36">
                  <c:v>0.99606839469724795</c:v>
                </c:pt>
                <c:pt idx="37">
                  <c:v>0.99576213125872604</c:v>
                </c:pt>
                <c:pt idx="38">
                  <c:v>0.99543748879044558</c:v>
                </c:pt>
                <c:pt idx="39">
                  <c:v>0.99509345714499275</c:v>
                </c:pt>
                <c:pt idx="40">
                  <c:v>0.99472895809649764</c:v>
                </c:pt>
                <c:pt idx="41">
                  <c:v>0.99434283965549797</c:v>
                </c:pt>
                <c:pt idx="42">
                  <c:v>0.99393386980667686</c:v>
                </c:pt>
                <c:pt idx="43">
                  <c:v>0.99350072959971747</c:v>
                </c:pt>
                <c:pt idx="44">
                  <c:v>0.99304200551369814</c:v>
                </c:pt>
                <c:pt idx="45">
                  <c:v>0.99255618100399823</c:v>
                </c:pt>
                <c:pt idx="46">
                  <c:v>0.99204162712731248</c:v>
                </c:pt>
                <c:pt idx="47">
                  <c:v>0.99149659212481922</c:v>
                </c:pt>
                <c:pt idx="48">
                  <c:v>0.99091918982519744</c:v>
                </c:pt>
                <c:pt idx="49">
                  <c:v>0.99030738670772733</c:v>
                </c:pt>
                <c:pt idx="50">
                  <c:v>0.98965898744030434</c:v>
                </c:pt>
                <c:pt idx="51">
                  <c:v>0.98897161867720496</c:v>
                </c:pt>
                <c:pt idx="52">
                  <c:v>0.98824271086575521</c:v>
                </c:pt>
                <c:pt idx="53">
                  <c:v>0.98746947776861127</c:v>
                </c:pt>
                <c:pt idx="54">
                  <c:v>0.98664889335751615</c:v>
                </c:pt>
                <c:pt idx="55">
                  <c:v>0.98577766567345415</c:v>
                </c:pt>
                <c:pt idx="56">
                  <c:v>0.98485220717454536</c:v>
                </c:pt>
                <c:pt idx="57">
                  <c:v>0.98386860100406648</c:v>
                </c:pt>
                <c:pt idx="58">
                  <c:v>0.98282256250277777</c:v>
                </c:pt>
                <c:pt idx="59">
                  <c:v>0.98170939515759115</c:v>
                </c:pt>
                <c:pt idx="60">
                  <c:v>0.98052394001641319</c:v>
                </c:pt>
                <c:pt idx="61">
                  <c:v>0.9792605173989668</c:v>
                </c:pt>
                <c:pt idx="62">
                  <c:v>0.97791285948527518</c:v>
                </c:pt>
                <c:pt idx="63">
                  <c:v>0.97647403205410432</c:v>
                </c:pt>
                <c:pt idx="64">
                  <c:v>0.9749363432554643</c:v>
                </c:pt>
                <c:pt idx="65">
                  <c:v>0.9732912368112735</c:v>
                </c:pt>
                <c:pt idx="66">
                  <c:v>0.9715291664154877</c:v>
                </c:pt>
                <c:pt idx="67">
                  <c:v>0.9696394473079798</c:v>
                </c:pt>
                <c:pt idx="68">
                  <c:v>0.96761007996869031</c:v>
                </c:pt>
                <c:pt idx="69">
                  <c:v>0.96542753954277083</c:v>
                </c:pt>
                <c:pt idx="70">
                  <c:v>0.96307652285630296</c:v>
                </c:pt>
                <c:pt idx="71">
                  <c:v>0.96053964256577795</c:v>
                </c:pt>
                <c:pt idx="72">
                  <c:v>0.95779705489017808</c:v>
                </c:pt>
                <c:pt idx="73">
                  <c:v>0.95482600319752953</c:v>
                </c:pt>
                <c:pt idx="74">
                  <c:v>0.95160025401517168</c:v>
                </c:pt>
                <c:pt idx="75">
                  <c:v>0.94808939415176052</c:v>
                </c:pt>
                <c:pt idx="76">
                  <c:v>0.94425794658105711</c:v>
                </c:pt>
                <c:pt idx="77">
                  <c:v>0.94006424705326141</c:v>
                </c:pt>
                <c:pt idx="78">
                  <c:v>0.93545900075697375</c:v>
                </c:pt>
                <c:pt idx="79">
                  <c:v>0.93038340509205153</c:v>
                </c:pt>
                <c:pt idx="80">
                  <c:v>0.92476667479858565</c:v>
                </c:pt>
                <c:pt idx="81">
                  <c:v>0.91852272946642044</c:v>
                </c:pt>
                <c:pt idx="82">
                  <c:v>0.91154568399212377</c:v>
                </c:pt>
                <c:pt idx="83">
                  <c:v>0.90370359018730806</c:v>
                </c:pt>
                <c:pt idx="84">
                  <c:v>0.89482955827308153</c:v>
                </c:pt>
                <c:pt idx="85">
                  <c:v>0.88470883726365335</c:v>
                </c:pt>
                <c:pt idx="86">
                  <c:v>0.87305944736593644</c:v>
                </c:pt>
                <c:pt idx="87">
                  <c:v>0.85950210100090441</c:v>
                </c:pt>
                <c:pt idx="88">
                  <c:v>0.84351144160549574</c:v>
                </c:pt>
                <c:pt idx="89">
                  <c:v>0.82433267172640312</c:v>
                </c:pt>
                <c:pt idx="90">
                  <c:v>0.80082893098447161</c:v>
                </c:pt>
                <c:pt idx="91">
                  <c:v>0.77117519803316992</c:v>
                </c:pt>
                <c:pt idx="92">
                  <c:v>0.73215941461186596</c:v>
                </c:pt>
                <c:pt idx="93">
                  <c:v>0.67722902727047407</c:v>
                </c:pt>
                <c:pt idx="94">
                  <c:v>0.58851730038209882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6A4E-4528-B341-655F7329AF5B}"/>
            </c:ext>
          </c:extLst>
        </c:ser>
        <c:ser>
          <c:idx val="4"/>
          <c:order val="27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Factor'!$AT$118:$AT$218</c:f>
              <c:numCache>
                <c:formatCode>General</c:formatCode>
                <c:ptCount val="101"/>
                <c:pt idx="0">
                  <c:v>0.99999999999976708</c:v>
                </c:pt>
                <c:pt idx="1">
                  <c:v>0.99999788504831921</c:v>
                </c:pt>
                <c:pt idx="2">
                  <c:v>0.99999141070941244</c:v>
                </c:pt>
                <c:pt idx="3">
                  <c:v>0.9999803757584208</c:v>
                </c:pt>
                <c:pt idx="4">
                  <c:v>0.99996456922369337</c:v>
                </c:pt>
                <c:pt idx="5">
                  <c:v>0.999943769838467</c:v>
                </c:pt>
                <c:pt idx="6">
                  <c:v>0.99991774545709544</c:v>
                </c:pt>
                <c:pt idx="7">
                  <c:v>0.99988625243248175</c:v>
                </c:pt>
                <c:pt idx="8">
                  <c:v>0.99984903495145627</c:v>
                </c:pt>
                <c:pt idx="9">
                  <c:v>0.99980582432545506</c:v>
                </c:pt>
                <c:pt idx="10">
                  <c:v>0.99975633823231247</c:v>
                </c:pt>
                <c:pt idx="11">
                  <c:v>0.99970027990579402</c:v>
                </c:pt>
                <c:pt idx="12">
                  <c:v>0.9996373372682843</c:v>
                </c:pt>
                <c:pt idx="13">
                  <c:v>0.99956718200232397</c:v>
                </c:pt>
                <c:pt idx="14">
                  <c:v>0.99948946855564447</c:v>
                </c:pt>
                <c:pt idx="15">
                  <c:v>0.99940383307439939</c:v>
                </c:pt>
                <c:pt idx="16">
                  <c:v>0.99930989225843025</c:v>
                </c:pt>
                <c:pt idx="17">
                  <c:v>0.9992072421318986</c:v>
                </c:pt>
                <c:pt idx="18">
                  <c:v>0.99909545672205979</c:v>
                </c:pt>
                <c:pt idx="19">
                  <c:v>0.99897408663804821</c:v>
                </c:pt>
                <c:pt idx="20">
                  <c:v>0.99884265754094137</c:v>
                </c:pt>
                <c:pt idx="21">
                  <c:v>0.99870066849525296</c:v>
                </c:pt>
                <c:pt idx="22">
                  <c:v>0.99854759019117656</c:v>
                </c:pt>
                <c:pt idx="23">
                  <c:v>0.99838286302567192</c:v>
                </c:pt>
                <c:pt idx="24">
                  <c:v>0.99820589502927815</c:v>
                </c:pt>
                <c:pt idx="25">
                  <c:v>0.99801605962404649</c:v>
                </c:pt>
                <c:pt idx="26">
                  <c:v>0.99781269319650279</c:v>
                </c:pt>
                <c:pt idx="27">
                  <c:v>0.99759509246770894</c:v>
                </c:pt>
                <c:pt idx="28">
                  <c:v>0.99736251164043055</c:v>
                </c:pt>
                <c:pt idx="29">
                  <c:v>0.99711415930126879</c:v>
                </c:pt>
                <c:pt idx="30">
                  <c:v>0.99684919505291847</c:v>
                </c:pt>
                <c:pt idx="31">
                  <c:v>0.99656672584892247</c:v>
                </c:pt>
                <c:pt idx="32">
                  <c:v>0.99626580199989045</c:v>
                </c:pt>
                <c:pt idx="33">
                  <c:v>0.99594541281651749</c:v>
                </c:pt>
                <c:pt idx="34">
                  <c:v>0.99560448185036832</c:v>
                </c:pt>
                <c:pt idx="35">
                  <c:v>0.99524186168860906</c:v>
                </c:pt>
                <c:pt idx="36">
                  <c:v>0.9948563282532733</c:v>
                </c:pt>
                <c:pt idx="37">
                  <c:v>0.99444657454929686</c:v>
                </c:pt>
                <c:pt idx="38">
                  <c:v>0.9940112037982155</c:v>
                </c:pt>
                <c:pt idx="39">
                  <c:v>0.99354872188608656</c:v>
                </c:pt>
                <c:pt idx="40">
                  <c:v>0.99305752904439404</c:v>
                </c:pt>
                <c:pt idx="41">
                  <c:v>0.9925359106715963</c:v>
                </c:pt>
                <c:pt idx="42">
                  <c:v>0.99198202718989881</c:v>
                </c:pt>
                <c:pt idx="43">
                  <c:v>0.99139390281681439</c:v>
                </c:pt>
                <c:pt idx="44">
                  <c:v>0.9907694131134579</c:v>
                </c:pt>
                <c:pt idx="45">
                  <c:v>0.99010627115099992</c:v>
                </c:pt>
                <c:pt idx="46">
                  <c:v>0.98940201211266288</c:v>
                </c:pt>
                <c:pt idx="47">
                  <c:v>0.98865397612037276</c:v>
                </c:pt>
                <c:pt idx="48">
                  <c:v>0.98785928904189224</c:v>
                </c:pt>
                <c:pt idx="49">
                  <c:v>0.98701484099484127</c:v>
                </c:pt>
                <c:pt idx="50">
                  <c:v>0.98611726221732399</c:v>
                </c:pt>
                <c:pt idx="51">
                  <c:v>0.98516289591922956</c:v>
                </c:pt>
                <c:pt idx="52">
                  <c:v>0.98414776766178025</c:v>
                </c:pt>
                <c:pt idx="53">
                  <c:v>0.98306755073317964</c:v>
                </c:pt>
                <c:pt idx="54">
                  <c:v>0.98191752689213052</c:v>
                </c:pt>
                <c:pt idx="55">
                  <c:v>0.98069254173483122</c:v>
                </c:pt>
                <c:pt idx="56">
                  <c:v>0.97938695379993435</c:v>
                </c:pt>
                <c:pt idx="57">
                  <c:v>0.9779945763536908</c:v>
                </c:pt>
                <c:pt idx="58">
                  <c:v>0.97650861058627036</c:v>
                </c:pt>
                <c:pt idx="59">
                  <c:v>0.97492156868987201</c:v>
                </c:pt>
                <c:pt idx="60">
                  <c:v>0.97322518496649879</c:v>
                </c:pt>
                <c:pt idx="61">
                  <c:v>0.97141031271105593</c:v>
                </c:pt>
                <c:pt idx="62">
                  <c:v>0.96946680411104691</c:v>
                </c:pt>
                <c:pt idx="63">
                  <c:v>0.96738336976763573</c:v>
                </c:pt>
                <c:pt idx="64">
                  <c:v>0.96514741363414702</c:v>
                </c:pt>
                <c:pt idx="65">
                  <c:v>0.96274483813323009</c:v>
                </c:pt>
                <c:pt idx="66">
                  <c:v>0.9601598128794</c:v>
                </c:pt>
                <c:pt idx="67">
                  <c:v>0.9573744986986592</c:v>
                </c:pt>
                <c:pt idx="68">
                  <c:v>0.95436871636135145</c:v>
                </c:pt>
                <c:pt idx="69">
                  <c:v>0.95111954643162011</c:v>
                </c:pt>
                <c:pt idx="70">
                  <c:v>0.94760084260752586</c:v>
                </c:pt>
                <c:pt idx="71">
                  <c:v>0.94378263547767893</c:v>
                </c:pt>
                <c:pt idx="72">
                  <c:v>0.93963039616585053</c:v>
                </c:pt>
                <c:pt idx="73">
                  <c:v>0.9351041190033752</c:v>
                </c:pt>
                <c:pt idx="74">
                  <c:v>0.93015716784686842</c:v>
                </c:pt>
                <c:pt idx="75">
                  <c:v>0.92473480992873058</c:v>
                </c:pt>
                <c:pt idx="76">
                  <c:v>0.91877233102888267</c:v>
                </c:pt>
                <c:pt idx="77">
                  <c:v>0.91219258122248303</c:v>
                </c:pt>
                <c:pt idx="78">
                  <c:v>0.90490273316821412</c:v>
                </c:pt>
                <c:pt idx="79">
                  <c:v>0.89678993079938596</c:v>
                </c:pt>
                <c:pt idx="80">
                  <c:v>0.88771534087076465</c:v>
                </c:pt>
                <c:pt idx="81">
                  <c:v>0.87750584886473038</c:v>
                </c:pt>
                <c:pt idx="82">
                  <c:v>0.86594218107075005</c:v>
                </c:pt>
                <c:pt idx="83">
                  <c:v>0.85274142214838944</c:v>
                </c:pt>
                <c:pt idx="84">
                  <c:v>0.83753039013862152</c:v>
                </c:pt>
                <c:pt idx="85">
                  <c:v>0.81980336692291245</c:v>
                </c:pt>
                <c:pt idx="86">
                  <c:v>0.79885142277604781</c:v>
                </c:pt>
                <c:pt idx="87">
                  <c:v>0.77363611295234491</c:v>
                </c:pt>
                <c:pt idx="88">
                  <c:v>0.74254277194983953</c:v>
                </c:pt>
                <c:pt idx="89">
                  <c:v>0.70283420654635254</c:v>
                </c:pt>
                <c:pt idx="90">
                  <c:v>0.6491840385136376</c:v>
                </c:pt>
                <c:pt idx="91">
                  <c:v>0.56811370727625643</c:v>
                </c:pt>
                <c:pt idx="92">
                  <c:v>0.37637789555647888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6A4E-4528-B341-655F7329AF5B}"/>
            </c:ext>
          </c:extLst>
        </c:ser>
        <c:ser>
          <c:idx val="5"/>
          <c:order val="28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Factor'!$AU$118:$AU$218</c:f>
              <c:numCache>
                <c:formatCode>General</c:formatCode>
                <c:ptCount val="101"/>
                <c:pt idx="0">
                  <c:v>1.0000000000401683</c:v>
                </c:pt>
                <c:pt idx="1">
                  <c:v>0.99999745950223851</c:v>
                </c:pt>
                <c:pt idx="2">
                  <c:v>0.99998967194518029</c:v>
                </c:pt>
                <c:pt idx="3">
                  <c:v>0.99997637875129664</c:v>
                </c:pt>
                <c:pt idx="4">
                  <c:v>0.99995730811128081</c:v>
                </c:pt>
                <c:pt idx="5">
                  <c:v>0.99993217420531733</c:v>
                </c:pt>
                <c:pt idx="6">
                  <c:v>0.99990067637101876</c:v>
                </c:pt>
                <c:pt idx="7">
                  <c:v>0.99986249821403061</c:v>
                </c:pt>
                <c:pt idx="8">
                  <c:v>0.99981730665661006</c:v>
                </c:pt>
                <c:pt idx="9">
                  <c:v>0.99976475091897421</c:v>
                </c:pt>
                <c:pt idx="10">
                  <c:v>0.99970446142828318</c:v>
                </c:pt>
                <c:pt idx="11">
                  <c:v>0.9996360486490411</c:v>
                </c:pt>
                <c:pt idx="12">
                  <c:v>0.99955910182842389</c:v>
                </c:pt>
                <c:pt idx="13">
                  <c:v>0.99947318764943605</c:v>
                </c:pt>
                <c:pt idx="14">
                  <c:v>0.99937784878392077</c:v>
                </c:pt>
                <c:pt idx="15">
                  <c:v>0.99927260233690518</c:v>
                </c:pt>
                <c:pt idx="16">
                  <c:v>0.99915693817265061</c:v>
                </c:pt>
                <c:pt idx="17">
                  <c:v>0.99903031711215862</c:v>
                </c:pt>
                <c:pt idx="18">
                  <c:v>0.99889216899043953</c:v>
                </c:pt>
                <c:pt idx="19">
                  <c:v>0.99874189056098583</c:v>
                </c:pt>
                <c:pt idx="20">
                  <c:v>0.99857884323342516</c:v>
                </c:pt>
                <c:pt idx="21">
                  <c:v>0.99840235062881677</c:v>
                </c:pt>
                <c:pt idx="22">
                  <c:v>0.99821169593555148</c:v>
                </c:pt>
                <c:pt idx="23">
                  <c:v>0.9980061190468239</c:v>
                </c:pt>
                <c:pt idx="24">
                  <c:v>0.99778481345852643</c:v>
                </c:pt>
                <c:pt idx="25">
                  <c:v>0.99754692290435254</c:v>
                </c:pt>
                <c:pt idx="26">
                  <c:v>0.99729153770181556</c:v>
                </c:pt>
                <c:pt idx="27">
                  <c:v>0.99701769078027025</c:v>
                </c:pt>
                <c:pt idx="28">
                  <c:v>0.99672435335855336</c:v>
                </c:pt>
                <c:pt idx="29">
                  <c:v>0.99641043023587406</c:v>
                </c:pt>
                <c:pt idx="30">
                  <c:v>0.99607475465550555</c:v>
                </c:pt>
                <c:pt idx="31">
                  <c:v>0.99571608269570566</c:v>
                </c:pt>
                <c:pt idx="32">
                  <c:v>0.99533308713677549</c:v>
                </c:pt>
                <c:pt idx="33">
                  <c:v>0.99492435074670638</c:v>
                </c:pt>
                <c:pt idx="34">
                  <c:v>0.99448835892060261</c:v>
                </c:pt>
                <c:pt idx="35">
                  <c:v>0.99402349160057579</c:v>
                </c:pt>
                <c:pt idx="36">
                  <c:v>0.99352801439323835</c:v>
                </c:pt>
                <c:pt idx="37">
                  <c:v>0.99300006879079084</c:v>
                </c:pt>
                <c:pt idx="38">
                  <c:v>0.99243766138887701</c:v>
                </c:pt>
                <c:pt idx="39">
                  <c:v>0.99183865197956822</c:v>
                </c:pt>
                <c:pt idx="40">
                  <c:v>0.99120074038065442</c:v>
                </c:pt>
                <c:pt idx="41">
                  <c:v>0.99052145184244023</c:v>
                </c:pt>
                <c:pt idx="42">
                  <c:v>0.98979812084995422</c:v>
                </c:pt>
                <c:pt idx="43">
                  <c:v>0.98902787311125517</c:v>
                </c:pt>
                <c:pt idx="44">
                  <c:v>0.98820760549056763</c:v>
                </c:pt>
                <c:pt idx="45">
                  <c:v>0.9873339636075088</c:v>
                </c:pt>
                <c:pt idx="46">
                  <c:v>0.98640331677927251</c:v>
                </c:pt>
                <c:pt idx="47">
                  <c:v>0.98541172993031523</c:v>
                </c:pt>
                <c:pt idx="48">
                  <c:v>0.98435493203173396</c:v>
                </c:pt>
                <c:pt idx="49">
                  <c:v>0.9832282805583229</c:v>
                </c:pt>
                <c:pt idx="50">
                  <c:v>0.98202672136247038</c:v>
                </c:pt>
                <c:pt idx="51">
                  <c:v>0.98074474325730476</c:v>
                </c:pt>
                <c:pt idx="52">
                  <c:v>0.97937632647278061</c:v>
                </c:pt>
                <c:pt idx="53">
                  <c:v>0.97791488399239967</c:v>
                </c:pt>
                <c:pt idx="54">
                  <c:v>0.9763531945883499</c:v>
                </c:pt>
                <c:pt idx="55">
                  <c:v>0.97468332614069031</c:v>
                </c:pt>
                <c:pt idx="56">
                  <c:v>0.97289654754062815</c:v>
                </c:pt>
                <c:pt idx="57">
                  <c:v>0.97098322712517515</c:v>
                </c:pt>
                <c:pt idx="58">
                  <c:v>0.96893271515183466</c:v>
                </c:pt>
                <c:pt idx="59">
                  <c:v>0.9667332072735868</c:v>
                </c:pt>
                <c:pt idx="60">
                  <c:v>0.96437158528423161</c:v>
                </c:pt>
                <c:pt idx="61">
                  <c:v>0.96183323052966319</c:v>
                </c:pt>
                <c:pt idx="62">
                  <c:v>0.9591018042645777</c:v>
                </c:pt>
                <c:pt idx="63">
                  <c:v>0.95615898779863073</c:v>
                </c:pt>
                <c:pt idx="64">
                  <c:v>0.95298417341453312</c:v>
                </c:pt>
                <c:pt idx="65">
                  <c:v>0.9495540946048282</c:v>
                </c:pt>
                <c:pt idx="66">
                  <c:v>0.94584238095651463</c:v>
                </c:pt>
                <c:pt idx="67">
                  <c:v>0.94181901871815032</c:v>
                </c:pt>
                <c:pt idx="68">
                  <c:v>0.93744969228754771</c:v>
                </c:pt>
                <c:pt idx="69">
                  <c:v>0.93269497393863032</c:v>
                </c:pt>
                <c:pt idx="70">
                  <c:v>0.92750931814132476</c:v>
                </c:pt>
                <c:pt idx="71">
                  <c:v>0.92183980142488064</c:v>
                </c:pt>
                <c:pt idx="72">
                  <c:v>0.91562452674662997</c:v>
                </c:pt>
                <c:pt idx="73">
                  <c:v>0.90879057937838104</c:v>
                </c:pt>
                <c:pt idx="74">
                  <c:v>0.90125137397396649</c:v>
                </c:pt>
                <c:pt idx="75">
                  <c:v>0.89290316074614229</c:v>
                </c:pt>
                <c:pt idx="76">
                  <c:v>0.88362034726092642</c:v>
                </c:pt>
                <c:pt idx="77">
                  <c:v>0.87324911433962937</c:v>
                </c:pt>
                <c:pt idx="78">
                  <c:v>0.86159851078044192</c:v>
                </c:pt>
                <c:pt idx="79">
                  <c:v>0.84842770829689174</c:v>
                </c:pt>
                <c:pt idx="80">
                  <c:v>0.8334271971288475</c:v>
                </c:pt>
                <c:pt idx="81">
                  <c:v>0.81619000395809449</c:v>
                </c:pt>
                <c:pt idx="82">
                  <c:v>0.79616560285401217</c:v>
                </c:pt>
                <c:pt idx="83">
                  <c:v>0.77258179045241715</c:v>
                </c:pt>
                <c:pt idx="84">
                  <c:v>0.74430209066699204</c:v>
                </c:pt>
                <c:pt idx="85">
                  <c:v>0.70953805491659028</c:v>
                </c:pt>
                <c:pt idx="86">
                  <c:v>0.66517884194126531</c:v>
                </c:pt>
                <c:pt idx="87">
                  <c:v>0.60482823120072382</c:v>
                </c:pt>
                <c:pt idx="88">
                  <c:v>0.5098480100273578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6A4E-4528-B341-655F7329AF5B}"/>
            </c:ext>
          </c:extLst>
        </c:ser>
        <c:ser>
          <c:idx val="6"/>
          <c:order val="2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Factor'!$AV$118:$AV$218</c:f>
              <c:numCache>
                <c:formatCode>General</c:formatCode>
                <c:ptCount val="101"/>
                <c:pt idx="0">
                  <c:v>0.99999999993618272</c:v>
                </c:pt>
                <c:pt idx="1">
                  <c:v>0.99999703309861487</c:v>
                </c:pt>
                <c:pt idx="2">
                  <c:v>0.99998792612018605</c:v>
                </c:pt>
                <c:pt idx="3">
                  <c:v>0.9999723572107948</c:v>
                </c:pt>
                <c:pt idx="4">
                  <c:v>0.9999499871144697</c:v>
                </c:pt>
                <c:pt idx="5">
                  <c:v>0.99992045809736863</c:v>
                </c:pt>
                <c:pt idx="6">
                  <c:v>0.99988339279544558</c:v>
                </c:pt>
                <c:pt idx="7">
                  <c:v>0.99983839297843702</c:v>
                </c:pt>
                <c:pt idx="8">
                  <c:v>0.99978503822416787</c:v>
                </c:pt>
                <c:pt idx="9">
                  <c:v>0.99972288449498148</c:v>
                </c:pt>
                <c:pt idx="10">
                  <c:v>0.99965146260813442</c:v>
                </c:pt>
                <c:pt idx="11">
                  <c:v>0.99957027659122188</c:v>
                </c:pt>
                <c:pt idx="12">
                  <c:v>0.99947880191238703</c:v>
                </c:pt>
                <c:pt idx="13">
                  <c:v>0.9993764835745772</c:v>
                </c:pt>
                <c:pt idx="14">
                  <c:v>0.99926273406158794</c:v>
                </c:pt>
                <c:pt idx="15">
                  <c:v>0.99913693112254653</c:v>
                </c:pt>
                <c:pt idx="16">
                  <c:v>0.9989984153803837</c:v>
                </c:pt>
                <c:pt idx="17">
                  <c:v>0.99884648774772045</c:v>
                </c:pt>
                <c:pt idx="18">
                  <c:v>0.99868040663255742</c:v>
                </c:pt>
                <c:pt idx="19">
                  <c:v>0.99849938491366974</c:v>
                </c:pt>
                <c:pt idx="20">
                  <c:v>0.99830258666382565</c:v>
                </c:pt>
                <c:pt idx="21">
                  <c:v>0.99808912359641311</c:v>
                </c:pt>
                <c:pt idx="22">
                  <c:v>0.99785805120819815</c:v>
                </c:pt>
                <c:pt idx="23">
                  <c:v>0.9976083645881656</c:v>
                </c:pt>
                <c:pt idx="24">
                  <c:v>0.9973389938586511</c:v>
                </c:pt>
                <c:pt idx="25">
                  <c:v>0.9970487992112923</c:v>
                </c:pt>
                <c:pt idx="26">
                  <c:v>0.99673656549567657</c:v>
                </c:pt>
                <c:pt idx="27">
                  <c:v>0.99640099631377288</c:v>
                </c:pt>
                <c:pt idx="28">
                  <c:v>0.9960407075673674</c:v>
                </c:pt>
                <c:pt idx="29">
                  <c:v>0.99565422039926421</c:v>
                </c:pt>
                <c:pt idx="30">
                  <c:v>0.99523995346164307</c:v>
                </c:pt>
                <c:pt idx="31">
                  <c:v>0.99479621443644572</c:v>
                </c:pt>
                <c:pt idx="32">
                  <c:v>0.99432119072296776</c:v>
                </c:pt>
                <c:pt idx="33">
                  <c:v>0.99381293919670766</c:v>
                </c:pt>
                <c:pt idx="34">
                  <c:v>0.99326937493066858</c:v>
                </c:pt>
                <c:pt idx="35">
                  <c:v>0.99268825875556721</c:v>
                </c:pt>
                <c:pt idx="36">
                  <c:v>0.99206718351824419</c:v>
                </c:pt>
                <c:pt idx="37">
                  <c:v>0.99140355887782283</c:v>
                </c:pt>
                <c:pt idx="38">
                  <c:v>0.99069459445610297</c:v>
                </c:pt>
                <c:pt idx="39">
                  <c:v>0.98993728113184642</c:v>
                </c:pt>
                <c:pt idx="40">
                  <c:v>0.98912837023730149</c:v>
                </c:pt>
                <c:pt idx="41">
                  <c:v>0.988264350378532</c:v>
                </c:pt>
                <c:pt idx="42">
                  <c:v>0.98734142155800664</c:v>
                </c:pt>
                <c:pt idx="43">
                  <c:v>0.98635546622691683</c:v>
                </c:pt>
                <c:pt idx="44">
                  <c:v>0.98530201683456031</c:v>
                </c:pt>
                <c:pt idx="45">
                  <c:v>0.98417621937047195</c:v>
                </c:pt>
                <c:pt idx="46">
                  <c:v>0.98297279230995271</c:v>
                </c:pt>
                <c:pt idx="47">
                  <c:v>0.98168598027155873</c:v>
                </c:pt>
                <c:pt idx="48">
                  <c:v>0.98030950157277841</c:v>
                </c:pt>
                <c:pt idx="49">
                  <c:v>0.97883648872253848</c:v>
                </c:pt>
                <c:pt idx="50">
                  <c:v>0.9772594207102544</c:v>
                </c:pt>
                <c:pt idx="51">
                  <c:v>0.97557004573360784</c:v>
                </c:pt>
                <c:pt idx="52">
                  <c:v>0.97375929274096207</c:v>
                </c:pt>
                <c:pt idx="53">
                  <c:v>0.97181716983717581</c:v>
                </c:pt>
                <c:pt idx="54">
                  <c:v>0.96973264719694507</c:v>
                </c:pt>
                <c:pt idx="55">
                  <c:v>0.96749352162685931</c:v>
                </c:pt>
                <c:pt idx="56">
                  <c:v>0.96508625928793257</c:v>
                </c:pt>
                <c:pt idx="57">
                  <c:v>0.96249581229772552</c:v>
                </c:pt>
                <c:pt idx="58">
                  <c:v>0.95970540392578163</c:v>
                </c:pt>
                <c:pt idx="59">
                  <c:v>0.95669627581118877</c:v>
                </c:pt>
                <c:pt idx="60">
                  <c:v>0.95344738897583092</c:v>
                </c:pt>
                <c:pt idx="61">
                  <c:v>0.94993506825574692</c:v>
                </c:pt>
                <c:pt idx="62">
                  <c:v>0.94613257695135722</c:v>
                </c:pt>
                <c:pt idx="63">
                  <c:v>0.94200960475856643</c:v>
                </c:pt>
                <c:pt idx="64">
                  <c:v>0.93753164703435499</c:v>
                </c:pt>
                <c:pt idx="65">
                  <c:v>0.93265924666112898</c:v>
                </c:pt>
                <c:pt idx="66">
                  <c:v>0.92734706045017079</c:v>
                </c:pt>
                <c:pt idx="67">
                  <c:v>0.92154269903693919</c:v>
                </c:pt>
                <c:pt idx="68">
                  <c:v>0.91518527084462309</c:v>
                </c:pt>
                <c:pt idx="69">
                  <c:v>0.90820353423897848</c:v>
                </c:pt>
                <c:pt idx="70">
                  <c:v>0.90051352317860245</c:v>
                </c:pt>
                <c:pt idx="71">
                  <c:v>0.89201545346690836</c:v>
                </c:pt>
                <c:pt idx="72">
                  <c:v>0.88258962733339641</c:v>
                </c:pt>
                <c:pt idx="73">
                  <c:v>0.87209091301405761</c:v>
                </c:pt>
                <c:pt idx="74">
                  <c:v>0.86034114635202252</c:v>
                </c:pt>
                <c:pt idx="75">
                  <c:v>0.84711841393678999</c:v>
                </c:pt>
                <c:pt idx="76">
                  <c:v>0.83214149563721185</c:v>
                </c:pt>
                <c:pt idx="77">
                  <c:v>0.81504648496205467</c:v>
                </c:pt>
                <c:pt idx="78">
                  <c:v>0.7953501381471848</c:v>
                </c:pt>
                <c:pt idx="79">
                  <c:v>0.77238930958176399</c:v>
                </c:pt>
                <c:pt idx="80">
                  <c:v>0.74521387809189954</c:v>
                </c:pt>
                <c:pt idx="81">
                  <c:v>0.71237968439983779</c:v>
                </c:pt>
                <c:pt idx="82">
                  <c:v>0.67149466171628358</c:v>
                </c:pt>
                <c:pt idx="83">
                  <c:v>0.61801664173181314</c:v>
                </c:pt>
                <c:pt idx="84">
                  <c:v>0.54081872276347542</c:v>
                </c:pt>
                <c:pt idx="85">
                  <c:v>0.38114654988077024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6A4E-4528-B341-655F7329AF5B}"/>
            </c:ext>
          </c:extLst>
        </c:ser>
        <c:ser>
          <c:idx val="7"/>
          <c:order val="3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Factor'!$AW$118:$AW$218</c:f>
              <c:numCache>
                <c:formatCode>General</c:formatCode>
                <c:ptCount val="101"/>
                <c:pt idx="0">
                  <c:v>1.0000000000345977</c:v>
                </c:pt>
                <c:pt idx="1">
                  <c:v>0.99999660583507055</c:v>
                </c:pt>
                <c:pt idx="2">
                  <c:v>0.99998617319445926</c:v>
                </c:pt>
                <c:pt idx="3">
                  <c:v>0.99996831092641525</c:v>
                </c:pt>
                <c:pt idx="4">
                  <c:v>0.99994260554184489</c:v>
                </c:pt>
                <c:pt idx="5">
                  <c:v>0.9999086197604008</c:v>
                </c:pt>
                <c:pt idx="6">
                  <c:v>0.9998658909486029</c:v>
                </c:pt>
                <c:pt idx="7">
                  <c:v>0.99981392943905756</c:v>
                </c:pt>
                <c:pt idx="8">
                  <c:v>0.99975221672142689</c:v>
                </c:pt>
                <c:pt idx="9">
                  <c:v>0.999680203493024</c:v>
                </c:pt>
                <c:pt idx="10">
                  <c:v>0.99959730755723264</c:v>
                </c:pt>
                <c:pt idx="11">
                  <c:v>0.99950291155566084</c:v>
                </c:pt>
                <c:pt idx="12">
                  <c:v>0.99939636051904757</c:v>
                </c:pt>
                <c:pt idx="13">
                  <c:v>0.99927695922013204</c:v>
                </c:pt>
                <c:pt idx="14">
                  <c:v>0.999143969310192</c:v>
                </c:pt>
                <c:pt idx="15">
                  <c:v>0.9989966062186223</c:v>
                </c:pt>
                <c:pt idx="16">
                  <c:v>0.99883403579309848</c:v>
                </c:pt>
                <c:pt idx="17">
                  <c:v>0.99865537065521015</c:v>
                </c:pt>
                <c:pt idx="18">
                  <c:v>0.99845966624353411</c:v>
                </c:pt>
                <c:pt idx="19">
                  <c:v>0.99824591651341432</c:v>
                </c:pt>
                <c:pt idx="20">
                  <c:v>0.99801304925865708</c:v>
                </c:pt>
                <c:pt idx="21">
                  <c:v>0.99775992101681588</c:v>
                </c:pt>
                <c:pt idx="22">
                  <c:v>0.99748531151493136</c:v>
                </c:pt>
                <c:pt idx="23">
                  <c:v>0.99718791760772829</c:v>
                </c:pt>
                <c:pt idx="24">
                  <c:v>0.99686634665418528</c:v>
                </c:pt>
                <c:pt idx="25">
                  <c:v>0.99651910927216059</c:v>
                </c:pt>
                <c:pt idx="26">
                  <c:v>0.99614461140290311</c:v>
                </c:pt>
                <c:pt idx="27">
                  <c:v>0.9957411456089531</c:v>
                </c:pt>
                <c:pt idx="28">
                  <c:v>0.99530688151904423</c:v>
                </c:pt>
                <c:pt idx="29">
                  <c:v>0.99483985532227626</c:v>
                </c:pt>
                <c:pt idx="30">
                  <c:v>0.99433795820116255</c:v>
                </c:pt>
                <c:pt idx="31">
                  <c:v>0.99379892357801758</c:v>
                </c:pt>
                <c:pt idx="32">
                  <c:v>0.99322031303216185</c:v>
                </c:pt>
                <c:pt idx="33">
                  <c:v>0.99259950072550485</c:v>
                </c:pt>
                <c:pt idx="34">
                  <c:v>0.99193365615110063</c:v>
                </c:pt>
                <c:pt idx="35">
                  <c:v>0.99121972499231525</c:v>
                </c:pt>
                <c:pt idx="36">
                  <c:v>0.9904544078493317</c:v>
                </c:pt>
                <c:pt idx="37">
                  <c:v>0.98963413655282051</c:v>
                </c:pt>
                <c:pt idx="38">
                  <c:v>0.98875504774212875</c:v>
                </c:pt>
                <c:pt idx="39">
                  <c:v>0.98781295333470165</c:v>
                </c:pt>
                <c:pt idx="40">
                  <c:v>0.98680330745407141</c:v>
                </c:pt>
                <c:pt idx="41">
                  <c:v>0.9857211693132899</c:v>
                </c:pt>
                <c:pt idx="42">
                  <c:v>0.98456116146692441</c:v>
                </c:pt>
                <c:pt idx="43">
                  <c:v>0.98331742274487433</c:v>
                </c:pt>
                <c:pt idx="44">
                  <c:v>0.98198355506153001</c:v>
                </c:pt>
                <c:pt idx="45">
                  <c:v>0.98055256314999861</c:v>
                </c:pt>
                <c:pt idx="46">
                  <c:v>0.97901678609719944</c:v>
                </c:pt>
                <c:pt idx="47">
                  <c:v>0.97736781934478267</c:v>
                </c:pt>
                <c:pt idx="48">
                  <c:v>0.97559642556362935</c:v>
                </c:pt>
                <c:pt idx="49">
                  <c:v>0.97369243249446824</c:v>
                </c:pt>
                <c:pt idx="50">
                  <c:v>0.97164461545893532</c:v>
                </c:pt>
                <c:pt idx="51">
                  <c:v>0.9694405617639209</c:v>
                </c:pt>
                <c:pt idx="52">
                  <c:v>0.96706651362220886</c:v>
                </c:pt>
                <c:pt idx="53">
                  <c:v>0.96450718545908454</c:v>
                </c:pt>
                <c:pt idx="54">
                  <c:v>0.96174555052309019</c:v>
                </c:pt>
                <c:pt idx="55">
                  <c:v>0.95876259050722623</c:v>
                </c:pt>
                <c:pt idx="56">
                  <c:v>0.95553700033204703</c:v>
                </c:pt>
                <c:pt idx="57">
                  <c:v>0.9520448382292529</c:v>
                </c:pt>
                <c:pt idx="58">
                  <c:v>0.9482591086349107</c:v>
                </c:pt>
                <c:pt idx="59">
                  <c:v>0.94414926193209348</c:v>
                </c:pt>
                <c:pt idx="60">
                  <c:v>0.93968059045487762</c:v>
                </c:pt>
                <c:pt idx="61">
                  <c:v>0.9348134939203725</c:v>
                </c:pt>
                <c:pt idx="62">
                  <c:v>0.92950257891768162</c:v>
                </c:pt>
                <c:pt idx="63">
                  <c:v>0.92369554524662678</c:v>
                </c:pt>
                <c:pt idx="64">
                  <c:v>0.91733179523462438</c:v>
                </c:pt>
                <c:pt idx="65">
                  <c:v>0.91034067829444754</c:v>
                </c:pt>
                <c:pt idx="66">
                  <c:v>0.90263924815426866</c:v>
                </c:pt>
                <c:pt idx="67">
                  <c:v>0.89412935827235851</c:v>
                </c:pt>
                <c:pt idx="68">
                  <c:v>0.88469384170673238</c:v>
                </c:pt>
                <c:pt idx="69">
                  <c:v>0.87419139749211094</c:v>
                </c:pt>
                <c:pt idx="70">
                  <c:v>0.86244960484907696</c:v>
                </c:pt>
                <c:pt idx="71">
                  <c:v>0.8492551506827265</c:v>
                </c:pt>
                <c:pt idx="72">
                  <c:v>0.83433977066556098</c:v>
                </c:pt>
                <c:pt idx="73">
                  <c:v>0.81735933521711035</c:v>
                </c:pt>
                <c:pt idx="74">
                  <c:v>0.79786144549637228</c:v>
                </c:pt>
                <c:pt idx="75">
                  <c:v>0.77523262804543092</c:v>
                </c:pt>
                <c:pt idx="76">
                  <c:v>0.7486065811065532</c:v>
                </c:pt>
                <c:pt idx="77">
                  <c:v>0.71669072124647437</c:v>
                </c:pt>
                <c:pt idx="78">
                  <c:v>0.67739795759608379</c:v>
                </c:pt>
                <c:pt idx="79">
                  <c:v>0.62691902964785118</c:v>
                </c:pt>
                <c:pt idx="80">
                  <c:v>0.55661113808049612</c:v>
                </c:pt>
                <c:pt idx="81">
                  <c:v>0.43284530120063147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6A4E-4528-B341-655F7329AF5B}"/>
            </c:ext>
          </c:extLst>
        </c:ser>
        <c:ser>
          <c:idx val="8"/>
          <c:order val="3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Factor'!$AX$118:$AX$218</c:f>
              <c:numCache>
                <c:formatCode>General</c:formatCode>
                <c:ptCount val="101"/>
                <c:pt idx="0">
                  <c:v>0.99999999994479416</c:v>
                </c:pt>
                <c:pt idx="1">
                  <c:v>0.99999617770925397</c:v>
                </c:pt>
                <c:pt idx="2">
                  <c:v>0.999984413127468</c:v>
                </c:pt>
                <c:pt idx="3">
                  <c:v>0.99996423968514681</c:v>
                </c:pt>
                <c:pt idx="4">
                  <c:v>0.99993516269142779</c:v>
                </c:pt>
                <c:pt idx="5">
                  <c:v>0.99989665740610523</c:v>
                </c:pt>
                <c:pt idx="6">
                  <c:v>0.99984816695973733</c:v>
                </c:pt>
                <c:pt idx="7">
                  <c:v>0.99978910010748445</c:v>
                </c:pt>
                <c:pt idx="8">
                  <c:v>0.99971882880203455</c:v>
                </c:pt>
                <c:pt idx="9">
                  <c:v>0.999636685568699</c:v>
                </c:pt>
                <c:pt idx="10">
                  <c:v>0.99954196066405843</c:v>
                </c:pt>
                <c:pt idx="11">
                  <c:v>0.99943389899754698</c:v>
                </c:pt>
                <c:pt idx="12">
                  <c:v>0.99931169679356702</c:v>
                </c:pt>
                <c:pt idx="13">
                  <c:v>0.99917449796879954</c:v>
                </c:pt>
                <c:pt idx="14">
                  <c:v>0.99902139019646297</c:v>
                </c:pt>
                <c:pt idx="15">
                  <c:v>0.99885140062674105</c:v>
                </c:pt>
                <c:pt idx="16">
                  <c:v>0.99866349122841802</c:v>
                </c:pt>
                <c:pt idx="17">
                  <c:v>0.99845655371323161</c:v>
                </c:pt>
                <c:pt idx="18">
                  <c:v>0.99822940399946014</c:v>
                </c:pt>
                <c:pt idx="19">
                  <c:v>0.99798077616668035</c:v>
                </c:pt>
                <c:pt idx="20">
                  <c:v>0.99770931584729916</c:v>
                </c:pt>
                <c:pt idx="21">
                  <c:v>0.99741357299421574</c:v>
                </c:pt>
                <c:pt idx="22">
                  <c:v>0.99709199395627213</c:v>
                </c:pt>
                <c:pt idx="23">
                  <c:v>0.99674291278443783</c:v>
                </c:pt>
                <c:pt idx="24">
                  <c:v>0.99636454168221478</c:v>
                </c:pt>
                <c:pt idx="25">
                  <c:v>0.99595496050215404</c:v>
                </c:pt>
                <c:pt idx="26">
                  <c:v>0.99551210517748245</c:v>
                </c:pt>
                <c:pt idx="27">
                  <c:v>0.99503375496310131</c:v>
                </c:pt>
                <c:pt idx="28">
                  <c:v>0.99451751834303204</c:v>
                </c:pt>
                <c:pt idx="29">
                  <c:v>0.99396081744139297</c:v>
                </c:pt>
                <c:pt idx="30">
                  <c:v>0.99336087075126067</c:v>
                </c:pt>
                <c:pt idx="31">
                  <c:v>0.99271467396865087</c:v>
                </c:pt>
                <c:pt idx="32">
                  <c:v>0.99201897868829958</c:v>
                </c:pt>
                <c:pt idx="33">
                  <c:v>0.99127026868099133</c:v>
                </c:pt>
                <c:pt idx="34">
                  <c:v>0.99046473342996821</c:v>
                </c:pt>
                <c:pt idx="35">
                  <c:v>0.98959823855362572</c:v>
                </c:pt>
                <c:pt idx="36">
                  <c:v>0.98866629268297157</c:v>
                </c:pt>
                <c:pt idx="37">
                  <c:v>0.98766401029199935</c:v>
                </c:pt>
                <c:pt idx="38">
                  <c:v>0.98658606989673769</c:v>
                </c:pt>
                <c:pt idx="39">
                  <c:v>0.98542666693968284</c:v>
                </c:pt>
                <c:pt idx="40">
                  <c:v>0.98417946055810124</c:v>
                </c:pt>
                <c:pt idx="41">
                  <c:v>0.98283751329303282</c:v>
                </c:pt>
                <c:pt idx="42">
                  <c:v>0.98139322262468942</c:v>
                </c:pt>
                <c:pt idx="43">
                  <c:v>0.97983824301245492</c:v>
                </c:pt>
                <c:pt idx="44">
                  <c:v>0.97816339686574516</c:v>
                </c:pt>
                <c:pt idx="45">
                  <c:v>0.97635857256318537</c:v>
                </c:pt>
                <c:pt idx="46">
                  <c:v>0.9744126072579935</c:v>
                </c:pt>
                <c:pt idx="47">
                  <c:v>0.97231315173836785</c:v>
                </c:pt>
                <c:pt idx="48">
                  <c:v>0.97004651402733333</c:v>
                </c:pt>
                <c:pt idx="49">
                  <c:v>0.96759747767546778</c:v>
                </c:pt>
                <c:pt idx="50">
                  <c:v>0.96494908977780003</c:v>
                </c:pt>
                <c:pt idx="51">
                  <c:v>0.96208241257523708</c:v>
                </c:pt>
                <c:pt idx="52">
                  <c:v>0.95897623100194485</c:v>
                </c:pt>
                <c:pt idx="53">
                  <c:v>0.95560670660502223</c:v>
                </c:pt>
                <c:pt idx="54">
                  <c:v>0.95194696574211901</c:v>
                </c:pt>
                <c:pt idx="55">
                  <c:v>0.94796660664621923</c:v>
                </c:pt>
                <c:pt idx="56">
                  <c:v>0.9436311055371277</c:v>
                </c:pt>
                <c:pt idx="57">
                  <c:v>0.93890109602706329</c:v>
                </c:pt>
                <c:pt idx="58">
                  <c:v>0.93373148798619476</c:v>
                </c:pt>
                <c:pt idx="59">
                  <c:v>0.92807038087068872</c:v>
                </c:pt>
                <c:pt idx="60">
                  <c:v>0.92185771085906343</c:v>
                </c:pt>
                <c:pt idx="61">
                  <c:v>0.91502354881174197</c:v>
                </c:pt>
                <c:pt idx="62">
                  <c:v>0.9074859336212725</c:v>
                </c:pt>
                <c:pt idx="63">
                  <c:v>0.89914807738474412</c:v>
                </c:pt>
                <c:pt idx="64">
                  <c:v>0.88989470574425122</c:v>
                </c:pt>
                <c:pt idx="65">
                  <c:v>0.87958718283046522</c:v>
                </c:pt>
                <c:pt idx="66">
                  <c:v>0.86805688735023978</c:v>
                </c:pt>
                <c:pt idx="67">
                  <c:v>0.85509600254514651</c:v>
                </c:pt>
                <c:pt idx="68">
                  <c:v>0.8404443578273324</c:v>
                </c:pt>
                <c:pt idx="69">
                  <c:v>0.82377001026997432</c:v>
                </c:pt>
                <c:pt idx="70">
                  <c:v>0.80463943982884123</c:v>
                </c:pt>
                <c:pt idx="71">
                  <c:v>0.78246952988912688</c:v>
                </c:pt>
                <c:pt idx="72">
                  <c:v>0.75644530985874281</c:v>
                </c:pt>
                <c:pt idx="73">
                  <c:v>0.72536732186278952</c:v>
                </c:pt>
                <c:pt idx="74">
                  <c:v>0.68733585522419216</c:v>
                </c:pt>
                <c:pt idx="75">
                  <c:v>0.6389860123461425</c:v>
                </c:pt>
                <c:pt idx="76">
                  <c:v>0.57309504894622965</c:v>
                </c:pt>
                <c:pt idx="77">
                  <c:v>0.46584018347083622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6A4E-4528-B341-655F7329AF5B}"/>
            </c:ext>
          </c:extLst>
        </c:ser>
        <c:ser>
          <c:idx val="9"/>
          <c:order val="3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Factor'!$AY$118:$AY$218</c:f>
              <c:numCache>
                <c:formatCode>General</c:formatCode>
                <c:ptCount val="101"/>
                <c:pt idx="0">
                  <c:v>0.99999999996052713</c:v>
                </c:pt>
                <c:pt idx="1">
                  <c:v>0.99999575092848159</c:v>
                </c:pt>
                <c:pt idx="2">
                  <c:v>0.99998264593452957</c:v>
                </c:pt>
                <c:pt idx="3">
                  <c:v>0.99996014329740524</c:v>
                </c:pt>
                <c:pt idx="4">
                  <c:v>0.99992765766284664</c:v>
                </c:pt>
                <c:pt idx="5">
                  <c:v>0.99988456767240508</c:v>
                </c:pt>
                <c:pt idx="6">
                  <c:v>0.99983021525565074</c:v>
                </c:pt>
                <c:pt idx="7">
                  <c:v>0.9997638945304026</c:v>
                </c:pt>
                <c:pt idx="8">
                  <c:v>0.99968485708785748</c:v>
                </c:pt>
                <c:pt idx="9">
                  <c:v>0.99959230316933312</c:v>
                </c:pt>
                <c:pt idx="10">
                  <c:v>0.99948537912705204</c:v>
                </c:pt>
                <c:pt idx="11">
                  <c:v>0.99936317474088909</c:v>
                </c:pt>
                <c:pt idx="12">
                  <c:v>0.99922471692814907</c:v>
                </c:pt>
                <c:pt idx="13">
                  <c:v>0.99906896604008977</c:v>
                </c:pt>
                <c:pt idx="14">
                  <c:v>0.99889480963909616</c:v>
                </c:pt>
                <c:pt idx="15">
                  <c:v>0.99870105731168646</c:v>
                </c:pt>
                <c:pt idx="16">
                  <c:v>0.99848643348443811</c:v>
                </c:pt>
                <c:pt idx="17">
                  <c:v>0.9982495723459236</c:v>
                </c:pt>
                <c:pt idx="18">
                  <c:v>0.99798900698993087</c:v>
                </c:pt>
                <c:pt idx="19">
                  <c:v>0.99770316401232784</c:v>
                </c:pt>
                <c:pt idx="20">
                  <c:v>0.99739035309030988</c:v>
                </c:pt>
                <c:pt idx="21">
                  <c:v>0.99704875576981777</c:v>
                </c:pt>
                <c:pt idx="22">
                  <c:v>0.99667641615781899</c:v>
                </c:pt>
                <c:pt idx="23">
                  <c:v>0.99627122715482508</c:v>
                </c:pt>
                <c:pt idx="24">
                  <c:v>0.99583091735801055</c:v>
                </c:pt>
                <c:pt idx="25">
                  <c:v>0.99535303558336696</c:v>
                </c:pt>
                <c:pt idx="26">
                  <c:v>0.99483493415750901</c:v>
                </c:pt>
                <c:pt idx="27">
                  <c:v>0.99427375061855083</c:v>
                </c:pt>
                <c:pt idx="28">
                  <c:v>0.99366638625673043</c:v>
                </c:pt>
                <c:pt idx="29">
                  <c:v>0.99300948372765441</c:v>
                </c:pt>
                <c:pt idx="30">
                  <c:v>0.99229940059106136</c:v>
                </c:pt>
                <c:pt idx="31">
                  <c:v>0.99153218095323759</c:v>
                </c:pt>
                <c:pt idx="32">
                  <c:v>0.99070352294938657</c:v>
                </c:pt>
                <c:pt idx="33">
                  <c:v>0.98980874229238125</c:v>
                </c:pt>
                <c:pt idx="34">
                  <c:v>0.98884273180053295</c:v>
                </c:pt>
                <c:pt idx="35">
                  <c:v>0.98779991463201933</c:v>
                </c:pt>
                <c:pt idx="36">
                  <c:v>0.98667419338491713</c:v>
                </c:pt>
                <c:pt idx="37">
                  <c:v>0.98545888997155873</c:v>
                </c:pt>
                <c:pt idx="38">
                  <c:v>0.98414667930286459</c:v>
                </c:pt>
                <c:pt idx="39">
                  <c:v>0.98272951293617272</c:v>
                </c:pt>
                <c:pt idx="40">
                  <c:v>0.98119853149665781</c:v>
                </c:pt>
                <c:pt idx="41">
                  <c:v>0.97954396545062161</c:v>
                </c:pt>
                <c:pt idx="42">
                  <c:v>0.9777550200166305</c:v>
                </c:pt>
                <c:pt idx="43">
                  <c:v>0.97581974289861473</c:v>
                </c:pt>
                <c:pt idx="44">
                  <c:v>0.97372487146859188</c:v>
                </c:pt>
                <c:pt idx="45">
                  <c:v>0.97145565435889014</c:v>
                </c:pt>
                <c:pt idx="46">
                  <c:v>0.96899564463552101</c:v>
                </c:pt>
                <c:pt idx="47">
                  <c:v>0.96632645660021843</c:v>
                </c:pt>
                <c:pt idx="48">
                  <c:v>0.96342747978014853</c:v>
                </c:pt>
                <c:pt idx="49">
                  <c:v>0.96027554103552837</c:v>
                </c:pt>
                <c:pt idx="50">
                  <c:v>0.95684450229298079</c:v>
                </c:pt>
                <c:pt idx="51">
                  <c:v>0.95310477984940467</c:v>
                </c:pt>
                <c:pt idx="52">
                  <c:v>0.94902276604472569</c:v>
                </c:pt>
                <c:pt idx="53">
                  <c:v>0.94456012743583162</c:v>
                </c:pt>
                <c:pt idx="54">
                  <c:v>0.93967294968136339</c:v>
                </c:pt>
                <c:pt idx="55">
                  <c:v>0.93431068322059874</c:v>
                </c:pt>
                <c:pt idx="56">
                  <c:v>0.9284148346436002</c:v>
                </c:pt>
                <c:pt idx="57">
                  <c:v>0.92191732384078862</c:v>
                </c:pt>
                <c:pt idx="58">
                  <c:v>0.91473839913341137</c:v>
                </c:pt>
                <c:pt idx="59">
                  <c:v>0.90678395739081952</c:v>
                </c:pt>
                <c:pt idx="60">
                  <c:v>0.89794204839386116</c:v>
                </c:pt>
                <c:pt idx="61">
                  <c:v>0.88807824064452856</c:v>
                </c:pt>
                <c:pt idx="62">
                  <c:v>0.87702935927940306</c:v>
                </c:pt>
                <c:pt idx="63">
                  <c:v>0.86459483594555187</c:v>
                </c:pt>
                <c:pt idx="64">
                  <c:v>0.85052444615951406</c:v>
                </c:pt>
                <c:pt idx="65">
                  <c:v>0.83450038087420142</c:v>
                </c:pt>
                <c:pt idx="66">
                  <c:v>0.81611003984697028</c:v>
                </c:pt>
                <c:pt idx="67">
                  <c:v>0.79480281043922207</c:v>
                </c:pt>
                <c:pt idx="68">
                  <c:v>0.76981733642332706</c:v>
                </c:pt>
                <c:pt idx="69">
                  <c:v>0.74004967021311352</c:v>
                </c:pt>
                <c:pt idx="70">
                  <c:v>0.7037890894076444</c:v>
                </c:pt>
                <c:pt idx="71">
                  <c:v>0.65810765422288597</c:v>
                </c:pt>
                <c:pt idx="72">
                  <c:v>0.5970972775771618</c:v>
                </c:pt>
                <c:pt idx="73">
                  <c:v>0.50409279427390763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6A4E-4528-B341-655F7329AF5B}"/>
            </c:ext>
          </c:extLst>
        </c:ser>
        <c:ser>
          <c:idx val="10"/>
          <c:order val="3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Factor'!$AZ$118:$AZ$218</c:f>
              <c:numCache>
                <c:formatCode>General</c:formatCode>
                <c:ptCount val="101"/>
                <c:pt idx="0">
                  <c:v>1.0000000000599363</c:v>
                </c:pt>
                <c:pt idx="1">
                  <c:v>0.99999488813332382</c:v>
                </c:pt>
                <c:pt idx="2">
                  <c:v>0.9999790896715619</c:v>
                </c:pt>
                <c:pt idx="3">
                  <c:v>0.9999518740536637</c:v>
                </c:pt>
                <c:pt idx="4">
                  <c:v>0.99991245928954231</c:v>
                </c:pt>
                <c:pt idx="5">
                  <c:v>0.99986000782851125</c:v>
                </c:pt>
                <c:pt idx="6">
                  <c:v>0.99979362204445443</c:v>
                </c:pt>
                <c:pt idx="7">
                  <c:v>0.99971233929600078</c:v>
                </c:pt>
                <c:pt idx="8">
                  <c:v>0.99961512651707074</c:v>
                </c:pt>
                <c:pt idx="9">
                  <c:v>0.99950087428540235</c:v>
                </c:pt>
                <c:pt idx="10">
                  <c:v>0.99936839031147451</c:v>
                </c:pt>
                <c:pt idx="11">
                  <c:v>0.9992163922819256</c:v>
                </c:pt>
                <c:pt idx="12">
                  <c:v>0.99904349998425657</c:v>
                </c:pt>
                <c:pt idx="13">
                  <c:v>0.99884822662873918</c:v>
                </c:pt>
                <c:pt idx="14">
                  <c:v>0.99862896927319933</c:v>
                </c:pt>
                <c:pt idx="15">
                  <c:v>0.9983839982431052</c:v>
                </c:pt>
                <c:pt idx="16">
                  <c:v>0.99811144542472741</c:v>
                </c:pt>
                <c:pt idx="17">
                  <c:v>0.99780929129211482</c:v>
                </c:pt>
                <c:pt idx="18">
                  <c:v>0.99747535050867564</c:v>
                </c:pt>
                <c:pt idx="19">
                  <c:v>0.99710725592123162</c:v>
                </c:pt>
                <c:pt idx="20">
                  <c:v>0.99670244073754277</c:v>
                </c:pt>
                <c:pt idx="21">
                  <c:v>0.99625811864692393</c:v>
                </c:pt>
                <c:pt idx="22">
                  <c:v>0.99577126160697527</c:v>
                </c:pt>
                <c:pt idx="23">
                  <c:v>0.99523857497606294</c:v>
                </c:pt>
                <c:pt idx="24">
                  <c:v>0.99465646962047949</c:v>
                </c:pt>
                <c:pt idx="25">
                  <c:v>0.99402103056512447</c:v>
                </c:pt>
                <c:pt idx="26">
                  <c:v>0.99332798168512182</c:v>
                </c:pt>
                <c:pt idx="27">
                  <c:v>0.99257264585083416</c:v>
                </c:pt>
                <c:pt idx="28">
                  <c:v>0.99174989983751627</c:v>
                </c:pt>
                <c:pt idx="29">
                  <c:v>0.99085412318904786</c:v>
                </c:pt>
                <c:pt idx="30">
                  <c:v>0.98987914007893951</c:v>
                </c:pt>
                <c:pt idx="31">
                  <c:v>0.98881815303464926</c:v>
                </c:pt>
                <c:pt idx="32">
                  <c:v>0.98766366717654652</c:v>
                </c:pt>
                <c:pt idx="33">
                  <c:v>0.98640740336053312</c:v>
                </c:pt>
                <c:pt idx="34">
                  <c:v>0.98504019829205458</c:v>
                </c:pt>
                <c:pt idx="35">
                  <c:v>0.98355188928314474</c:v>
                </c:pt>
                <c:pt idx="36">
                  <c:v>0.98193118083357955</c:v>
                </c:pt>
                <c:pt idx="37">
                  <c:v>0.98016548960550798</c:v>
                </c:pt>
                <c:pt idx="38">
                  <c:v>0.97824076359414502</c:v>
                </c:pt>
                <c:pt idx="39">
                  <c:v>0.97614127032889231</c:v>
                </c:pt>
                <c:pt idx="40">
                  <c:v>0.97384934770835296</c:v>
                </c:pt>
                <c:pt idx="41">
                  <c:v>0.97134510949591013</c:v>
                </c:pt>
                <c:pt idx="42">
                  <c:v>0.96860609546595167</c:v>
                </c:pt>
                <c:pt idx="43">
                  <c:v>0.96560685353753328</c:v>
                </c:pt>
                <c:pt idx="44">
                  <c:v>0.9623184377422157</c:v>
                </c:pt>
                <c:pt idx="45">
                  <c:v>0.9587078012351381</c:v>
                </c:pt>
                <c:pt idx="46">
                  <c:v>0.95473705732653935</c:v>
                </c:pt>
                <c:pt idx="47">
                  <c:v>0.95036257303422578</c:v>
                </c:pt>
                <c:pt idx="48">
                  <c:v>0.94553384797354667</c:v>
                </c:pt>
                <c:pt idx="49">
                  <c:v>0.9401921150584841</c:v>
                </c:pt>
                <c:pt idx="50">
                  <c:v>0.93426857625703297</c:v>
                </c:pt>
                <c:pt idx="51">
                  <c:v>0.92768215302626111</c:v>
                </c:pt>
                <c:pt idx="52">
                  <c:v>0.92033658142271402</c:v>
                </c:pt>
                <c:pt idx="53">
                  <c:v>0.91211660695891239</c:v>
                </c:pt>
                <c:pt idx="54">
                  <c:v>0.9028829182729583</c:v>
                </c:pt>
                <c:pt idx="55">
                  <c:v>0.89246527384968366</c:v>
                </c:pt>
                <c:pt idx="56">
                  <c:v>0.88065297170914125</c:v>
                </c:pt>
                <c:pt idx="57">
                  <c:v>0.86718129150400303</c:v>
                </c:pt>
                <c:pt idx="58">
                  <c:v>0.85171160786996258</c:v>
                </c:pt>
                <c:pt idx="59">
                  <c:v>0.83380112000339612</c:v>
                </c:pt>
                <c:pt idx="60">
                  <c:v>0.81285462038849965</c:v>
                </c:pt>
                <c:pt idx="61">
                  <c:v>0.78804307822730846</c:v>
                </c:pt>
                <c:pt idx="62">
                  <c:v>0.75815548437224756</c:v>
                </c:pt>
                <c:pt idx="63">
                  <c:v>0.72130038585793266</c:v>
                </c:pt>
                <c:pt idx="64">
                  <c:v>0.67421003672226987</c:v>
                </c:pt>
                <c:pt idx="65">
                  <c:v>0.61019588267032443</c:v>
                </c:pt>
                <c:pt idx="66">
                  <c:v>0.50972176691485516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6A4E-4528-B341-655F7329AF5B}"/>
            </c:ext>
          </c:extLst>
        </c:ser>
        <c:ser>
          <c:idx val="11"/>
          <c:order val="3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Factor'!$BA$118:$BA$218</c:f>
              <c:numCache>
                <c:formatCode>General</c:formatCode>
                <c:ptCount val="101"/>
                <c:pt idx="0">
                  <c:v>1.0000000000310876</c:v>
                </c:pt>
                <c:pt idx="1">
                  <c:v>0.99999402405960569</c:v>
                </c:pt>
                <c:pt idx="2">
                  <c:v>0.99997550424169168</c:v>
                </c:pt>
                <c:pt idx="3">
                  <c:v>0.99994350149930178</c:v>
                </c:pt>
                <c:pt idx="4">
                  <c:v>0.99989700393195147</c:v>
                </c:pt>
                <c:pt idx="5">
                  <c:v>0.99983492029648591</c:v>
                </c:pt>
                <c:pt idx="6">
                  <c:v>0.99975607284687729</c:v>
                </c:pt>
                <c:pt idx="7">
                  <c:v>0.99965918942219978</c:v>
                </c:pt>
                <c:pt idx="8">
                  <c:v>0.99954289469194613</c:v>
                </c:pt>
                <c:pt idx="9">
                  <c:v>0.99940570045438326</c:v>
                </c:pt>
                <c:pt idx="10">
                  <c:v>0.99924599486918753</c:v>
                </c:pt>
                <c:pt idx="11">
                  <c:v>0.99906203048883513</c:v>
                </c:pt>
                <c:pt idx="12">
                  <c:v>0.99885191093253389</c:v>
                </c:pt>
                <c:pt idx="13">
                  <c:v>0.99861357602409984</c:v>
                </c:pt>
                <c:pt idx="14">
                  <c:v>0.99834478518729342</c:v>
                </c:pt>
                <c:pt idx="15">
                  <c:v>0.99804309886046139</c:v>
                </c:pt>
                <c:pt idx="16">
                  <c:v>0.99770585765491093</c:v>
                </c:pt>
                <c:pt idx="17">
                  <c:v>0.9973301589366742</c:v>
                </c:pt>
                <c:pt idx="18">
                  <c:v>0.9969128304591145</c:v>
                </c:pt>
                <c:pt idx="19">
                  <c:v>0.99645040061119217</c:v>
                </c:pt>
                <c:pt idx="20">
                  <c:v>0.99593906477180405</c:v>
                </c:pt>
                <c:pt idx="21">
                  <c:v>0.99537464717154178</c:v>
                </c:pt>
                <c:pt idx="22">
                  <c:v>0.99475255755615244</c:v>
                </c:pt>
                <c:pt idx="23">
                  <c:v>0.9940677418170214</c:v>
                </c:pt>
                <c:pt idx="24">
                  <c:v>0.99331462559771411</c:v>
                </c:pt>
                <c:pt idx="25">
                  <c:v>0.99248704969566603</c:v>
                </c:pt>
                <c:pt idx="26">
                  <c:v>0.9915781958460268</c:v>
                </c:pt>
                <c:pt idx="27">
                  <c:v>0.99058050118978502</c:v>
                </c:pt>
                <c:pt idx="28">
                  <c:v>0.98948555937686167</c:v>
                </c:pt>
                <c:pt idx="29">
                  <c:v>0.98828400581896092</c:v>
                </c:pt>
                <c:pt idx="30">
                  <c:v>0.98696538406321843</c:v>
                </c:pt>
                <c:pt idx="31">
                  <c:v>0.98551798957546877</c:v>
                </c:pt>
                <c:pt idx="32">
                  <c:v>0.98392868636020869</c:v>
                </c:pt>
                <c:pt idx="33">
                  <c:v>0.98218269074884856</c:v>
                </c:pt>
                <c:pt idx="34">
                  <c:v>0.98026331528481847</c:v>
                </c:pt>
                <c:pt idx="35">
                  <c:v>0.97815166382309982</c:v>
                </c:pt>
                <c:pt idx="36">
                  <c:v>0.97582626660528704</c:v>
                </c:pt>
                <c:pt idx="37">
                  <c:v>0.97326264097683479</c:v>
                </c:pt>
                <c:pt idx="38">
                  <c:v>0.97043275931092043</c:v>
                </c:pt>
                <c:pt idx="39">
                  <c:v>0.96730440020810293</c:v>
                </c:pt>
                <c:pt idx="40">
                  <c:v>0.96384035159611092</c:v>
                </c:pt>
                <c:pt idx="41">
                  <c:v>0.95999742414336464</c:v>
                </c:pt>
                <c:pt idx="42">
                  <c:v>0.95572521920623965</c:v>
                </c:pt>
                <c:pt idx="43">
                  <c:v>0.95096457550644153</c:v>
                </c:pt>
                <c:pt idx="44">
                  <c:v>0.94564559002293835</c:v>
                </c:pt>
                <c:pt idx="45">
                  <c:v>0.9396850666613954</c:v>
                </c:pt>
                <c:pt idx="46">
                  <c:v>0.93298318380896816</c:v>
                </c:pt>
                <c:pt idx="47">
                  <c:v>0.92541907670350088</c:v>
                </c:pt>
                <c:pt idx="48">
                  <c:v>0.91684488173253786</c:v>
                </c:pt>
                <c:pt idx="49">
                  <c:v>0.9070775502037044</c:v>
                </c:pt>
                <c:pt idx="50">
                  <c:v>0.89588734024509276</c:v>
                </c:pt>
                <c:pt idx="51">
                  <c:v>0.88298120486761333</c:v>
                </c:pt>
                <c:pt idx="52">
                  <c:v>0.86797804209396534</c:v>
                </c:pt>
                <c:pt idx="53">
                  <c:v>0.85037037445246877</c:v>
                </c:pt>
                <c:pt idx="54">
                  <c:v>0.82946211210423759</c:v>
                </c:pt>
                <c:pt idx="55">
                  <c:v>0.80426111616267837</c:v>
                </c:pt>
                <c:pt idx="56">
                  <c:v>0.77327818271439164</c:v>
                </c:pt>
                <c:pt idx="57">
                  <c:v>0.73410663050086933</c:v>
                </c:pt>
                <c:pt idx="58">
                  <c:v>0.68238530519891316</c:v>
                </c:pt>
                <c:pt idx="59">
                  <c:v>0.60842963284235019</c:v>
                </c:pt>
                <c:pt idx="60">
                  <c:v>0.47692574168388802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6A4E-4528-B341-655F7329AF5B}"/>
            </c:ext>
          </c:extLst>
        </c:ser>
        <c:ser>
          <c:idx val="12"/>
          <c:order val="3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Factor'!$BB$118:$BB$218</c:f>
              <c:numCache>
                <c:formatCode>General</c:formatCode>
                <c:ptCount val="101"/>
                <c:pt idx="0">
                  <c:v>1.0000000000237048</c:v>
                </c:pt>
                <c:pt idx="1">
                  <c:v>0.99999315647765574</c:v>
                </c:pt>
                <c:pt idx="2">
                  <c:v>0.9999718892523346</c:v>
                </c:pt>
                <c:pt idx="3">
                  <c:v>0.99993502379380983</c:v>
                </c:pt>
                <c:pt idx="4">
                  <c:v>0.99988128566307399</c:v>
                </c:pt>
                <c:pt idx="5">
                  <c:v>0.99980929068466529</c:v>
                </c:pt>
                <c:pt idx="6">
                  <c:v>0.99971753398832119</c:v>
                </c:pt>
                <c:pt idx="7">
                  <c:v>0.99960437776935185</c:v>
                </c:pt>
                <c:pt idx="8">
                  <c:v>0.99946803759297398</c:v>
                </c:pt>
                <c:pt idx="9">
                  <c:v>0.99930656704103615</c:v>
                </c:pt>
                <c:pt idx="10">
                  <c:v>0.99911784046664553</c:v>
                </c:pt>
                <c:pt idx="11">
                  <c:v>0.99889953358480033</c:v>
                </c:pt>
                <c:pt idx="12">
                  <c:v>0.9986491015809642</c:v>
                </c:pt>
                <c:pt idx="13">
                  <c:v>0.99836375436615687</c:v>
                </c:pt>
                <c:pt idx="14">
                  <c:v>0.9980404285422434</c:v>
                </c:pt>
                <c:pt idx="15">
                  <c:v>0.99767575556389088</c:v>
                </c:pt>
                <c:pt idx="16">
                  <c:v>0.99726602549049304</c:v>
                </c:pt>
                <c:pt idx="17">
                  <c:v>0.9968071456086991</c:v>
                </c:pt>
                <c:pt idx="18">
                  <c:v>0.99629459306972312</c:v>
                </c:pt>
                <c:pt idx="19">
                  <c:v>0.99572336051892851</c:v>
                </c:pt>
                <c:pt idx="20">
                  <c:v>0.99508789349128957</c:v>
                </c:pt>
                <c:pt idx="21">
                  <c:v>0.99438201809545212</c:v>
                </c:pt>
                <c:pt idx="22">
                  <c:v>0.99359885719874119</c:v>
                </c:pt>
                <c:pt idx="23">
                  <c:v>0.99273073293965142</c:v>
                </c:pt>
                <c:pt idx="24">
                  <c:v>0.99176905291190465</c:v>
                </c:pt>
                <c:pt idx="25">
                  <c:v>0.9907041767573318</c:v>
                </c:pt>
                <c:pt idx="26">
                  <c:v>0.98952525913668421</c:v>
                </c:pt>
                <c:pt idx="27">
                  <c:v>0.98822006406848872</c:v>
                </c:pt>
                <c:pt idx="28">
                  <c:v>0.98677474436964951</c:v>
                </c:pt>
                <c:pt idx="29">
                  <c:v>0.98517357830633001</c:v>
                </c:pt>
                <c:pt idx="30">
                  <c:v>0.98339865344486022</c:v>
                </c:pt>
                <c:pt idx="31">
                  <c:v>0.98142948490514004</c:v>
                </c:pt>
                <c:pt idx="32">
                  <c:v>0.97924255151877493</c:v>
                </c:pt>
                <c:pt idx="33">
                  <c:v>0.97681072843117545</c:v>
                </c:pt>
                <c:pt idx="34">
                  <c:v>0.97410258795808013</c:v>
                </c:pt>
                <c:pt idx="35">
                  <c:v>0.97108153127504893</c:v>
                </c:pt>
                <c:pt idx="36">
                  <c:v>0.96770470068884007</c:v>
                </c:pt>
                <c:pt idx="37">
                  <c:v>0.9639216041575458</c:v>
                </c:pt>
                <c:pt idx="38">
                  <c:v>0.95967235784558746</c:v>
                </c:pt>
                <c:pt idx="39">
                  <c:v>0.95488541482070077</c:v>
                </c:pt>
                <c:pt idx="40">
                  <c:v>0.94947459209863405</c:v>
                </c:pt>
                <c:pt idx="41">
                  <c:v>0.9433351235375439</c:v>
                </c:pt>
                <c:pt idx="42">
                  <c:v>0.93633833465886551</c:v>
                </c:pt>
                <c:pt idx="43">
                  <c:v>0.92832432600062331</c:v>
                </c:pt>
                <c:pt idx="44">
                  <c:v>0.9190917073268422</c:v>
                </c:pt>
                <c:pt idx="45">
                  <c:v>0.90838283870306369</c:v>
                </c:pt>
                <c:pt idx="46">
                  <c:v>0.89586199359590923</c:v>
                </c:pt>
                <c:pt idx="47">
                  <c:v>0.88108191800128677</c:v>
                </c:pt>
                <c:pt idx="48">
                  <c:v>0.86343041741002324</c:v>
                </c:pt>
                <c:pt idx="49">
                  <c:v>0.84204041932236862</c:v>
                </c:pt>
                <c:pt idx="50">
                  <c:v>0.81562782825271196</c:v>
                </c:pt>
                <c:pt idx="51">
                  <c:v>0.78217096503633621</c:v>
                </c:pt>
                <c:pt idx="52">
                  <c:v>0.73818739709530834</c:v>
                </c:pt>
                <c:pt idx="53">
                  <c:v>0.67672700346296921</c:v>
                </c:pt>
                <c:pt idx="54">
                  <c:v>0.57915492282817815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6A4E-4528-B341-655F7329AF5B}"/>
            </c:ext>
          </c:extLst>
        </c:ser>
        <c:ser>
          <c:idx val="13"/>
          <c:order val="36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Factor'!$BC$118:$BC$218</c:f>
              <c:numCache>
                <c:formatCode>General</c:formatCode>
                <c:ptCount val="101"/>
                <c:pt idx="0">
                  <c:v>1.0000000000180245</c:v>
                </c:pt>
                <c:pt idx="1">
                  <c:v>0.99999228536758478</c:v>
                </c:pt>
                <c:pt idx="2">
                  <c:v>0.99996824436199705</c:v>
                </c:pt>
                <c:pt idx="3">
                  <c:v>0.99992643908004286</c:v>
                </c:pt>
                <c:pt idx="4">
                  <c:v>0.99986529817354319</c:v>
                </c:pt>
                <c:pt idx="5">
                  <c:v>0.99978310241570212</c:v>
                </c:pt>
                <c:pt idx="6">
                  <c:v>0.99967796842986911</c:v>
                </c:pt>
                <c:pt idx="7">
                  <c:v>0.99954783030664829</c:v>
                </c:pt>
                <c:pt idx="8">
                  <c:v>0.99939041878867607</c:v>
                </c:pt>
                <c:pt idx="9">
                  <c:v>0.99920323764544905</c:v>
                </c:pt>
                <c:pt idx="10">
                  <c:v>0.99898353679301222</c:v>
                </c:pt>
                <c:pt idx="11">
                  <c:v>0.99872828163088201</c:v>
                </c:pt>
                <c:pt idx="12">
                  <c:v>0.99843411796956472</c:v>
                </c:pt>
                <c:pt idx="13">
                  <c:v>0.99809733180080085</c:v>
                </c:pt>
                <c:pt idx="14">
                  <c:v>0.99771380301499146</c:v>
                </c:pt>
                <c:pt idx="15">
                  <c:v>0.99727895198862493</c:v>
                </c:pt>
                <c:pt idx="16">
                  <c:v>0.99678767774040344</c:v>
                </c:pt>
                <c:pt idx="17">
                  <c:v>0.99623428607702658</c:v>
                </c:pt>
                <c:pt idx="18">
                  <c:v>0.99561240580258503</c:v>
                </c:pt>
                <c:pt idx="19">
                  <c:v>0.99491489063093541</c:v>
                </c:pt>
                <c:pt idx="20">
                  <c:v>0.99413370389132028</c:v>
                </c:pt>
                <c:pt idx="21">
                  <c:v>0.99325978242043567</c:v>
                </c:pt>
                <c:pt idx="22">
                  <c:v>0.99228287514242286</c:v>
                </c:pt>
                <c:pt idx="23">
                  <c:v>0.99119135068967656</c:v>
                </c:pt>
                <c:pt idx="24">
                  <c:v>0.98997196692625322</c:v>
                </c:pt>
                <c:pt idx="25">
                  <c:v>0.98860959328400166</c:v>
                </c:pt>
                <c:pt idx="26">
                  <c:v>0.9870868742444322</c:v>
                </c:pt>
                <c:pt idx="27">
                  <c:v>0.98538381886435</c:v>
                </c:pt>
                <c:pt idx="28">
                  <c:v>0.983477296617848</c:v>
                </c:pt>
                <c:pt idx="29">
                  <c:v>0.9813404135308047</c:v>
                </c:pt>
                <c:pt idx="30">
                  <c:v>0.97894173391079331</c:v>
                </c:pt>
                <c:pt idx="31">
                  <c:v>0.97624430087415059</c:v>
                </c:pt>
                <c:pt idx="32">
                  <c:v>0.97320439175045836</c:v>
                </c:pt>
                <c:pt idx="33">
                  <c:v>0.96976991984749528</c:v>
                </c:pt>
                <c:pt idx="34">
                  <c:v>0.96587835812389211</c:v>
                </c:pt>
                <c:pt idx="35">
                  <c:v>0.96145400683270899</c:v>
                </c:pt>
                <c:pt idx="36">
                  <c:v>0.95640434593838264</c:v>
                </c:pt>
                <c:pt idx="37">
                  <c:v>0.95061508676390805</c:v>
                </c:pt>
                <c:pt idx="38">
                  <c:v>0.94394333570160294</c:v>
                </c:pt>
                <c:pt idx="39">
                  <c:v>0.93620795140211244</c:v>
                </c:pt>
                <c:pt idx="40">
                  <c:v>0.92717561324229214</c:v>
                </c:pt>
                <c:pt idx="41">
                  <c:v>0.9165401217277438</c:v>
                </c:pt>
                <c:pt idx="42">
                  <c:v>0.90389060314299519</c:v>
                </c:pt>
                <c:pt idx="43">
                  <c:v>0.88866066756861917</c:v>
                </c:pt>
                <c:pt idx="44">
                  <c:v>0.87004296359660205</c:v>
                </c:pt>
                <c:pt idx="45">
                  <c:v>0.84683617074790696</c:v>
                </c:pt>
                <c:pt idx="46">
                  <c:v>0.81714692527369515</c:v>
                </c:pt>
                <c:pt idx="47">
                  <c:v>0.77773623040836803</c:v>
                </c:pt>
                <c:pt idx="48">
                  <c:v>0.72230219727090805</c:v>
                </c:pt>
                <c:pt idx="49">
                  <c:v>0.63525041625424661</c:v>
                </c:pt>
                <c:pt idx="50">
                  <c:v>0.43442901278304197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6A4E-4528-B341-655F7329AF5B}"/>
            </c:ext>
          </c:extLst>
        </c:ser>
        <c:ser>
          <c:idx val="14"/>
          <c:order val="37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Factor'!$BD$118:$BD$218</c:f>
              <c:numCache>
                <c:formatCode>General</c:formatCode>
                <c:ptCount val="101"/>
                <c:pt idx="0">
                  <c:v>0.99999999998755174</c:v>
                </c:pt>
                <c:pt idx="1">
                  <c:v>0.99999141070940023</c:v>
                </c:pt>
                <c:pt idx="2">
                  <c:v>0.99996456922370702</c:v>
                </c:pt>
                <c:pt idx="3">
                  <c:v>0.99991774545709722</c:v>
                </c:pt>
                <c:pt idx="4">
                  <c:v>0.99984903495145927</c:v>
                </c:pt>
                <c:pt idx="5">
                  <c:v>0.99975633823231191</c:v>
                </c:pt>
                <c:pt idx="6">
                  <c:v>0.99963733726828674</c:v>
                </c:pt>
                <c:pt idx="7">
                  <c:v>0.99948946855564136</c:v>
                </c:pt>
                <c:pt idx="8">
                  <c:v>0.99930989225843059</c:v>
                </c:pt>
                <c:pt idx="9">
                  <c:v>0.99909545672206324</c:v>
                </c:pt>
                <c:pt idx="10">
                  <c:v>0.99884265754094259</c:v>
                </c:pt>
                <c:pt idx="11">
                  <c:v>0.99854759019117334</c:v>
                </c:pt>
                <c:pt idx="12">
                  <c:v>0.99820589502927737</c:v>
                </c:pt>
                <c:pt idx="13">
                  <c:v>0.99781269319650356</c:v>
                </c:pt>
                <c:pt idx="14">
                  <c:v>0.99736251164043366</c:v>
                </c:pt>
                <c:pt idx="15">
                  <c:v>0.99684919505291991</c:v>
                </c:pt>
                <c:pt idx="16">
                  <c:v>0.99626580199989156</c:v>
                </c:pt>
                <c:pt idx="17">
                  <c:v>0.99560448185036987</c:v>
                </c:pt>
                <c:pt idx="18">
                  <c:v>0.99485632825327408</c:v>
                </c:pt>
                <c:pt idx="19">
                  <c:v>0.99401120379821584</c:v>
                </c:pt>
                <c:pt idx="20">
                  <c:v>0.99305752904439493</c:v>
                </c:pt>
                <c:pt idx="21">
                  <c:v>0.99198202718989825</c:v>
                </c:pt>
                <c:pt idx="22">
                  <c:v>0.99076941311345745</c:v>
                </c:pt>
                <c:pt idx="23">
                  <c:v>0.98940201211266288</c:v>
                </c:pt>
                <c:pt idx="24">
                  <c:v>0.98785928904189246</c:v>
                </c:pt>
                <c:pt idx="25">
                  <c:v>0.98611726221732376</c:v>
                </c:pt>
                <c:pt idx="26">
                  <c:v>0.98414776766178058</c:v>
                </c:pt>
                <c:pt idx="27">
                  <c:v>0.98191752689212963</c:v>
                </c:pt>
                <c:pt idx="28">
                  <c:v>0.97938695379993457</c:v>
                </c:pt>
                <c:pt idx="29">
                  <c:v>0.9765086105862707</c:v>
                </c:pt>
                <c:pt idx="30">
                  <c:v>0.97322518496649879</c:v>
                </c:pt>
                <c:pt idx="31">
                  <c:v>0.96946680411104669</c:v>
                </c:pt>
                <c:pt idx="32">
                  <c:v>0.96514741363414724</c:v>
                </c:pt>
                <c:pt idx="33">
                  <c:v>0.96015981287939978</c:v>
                </c:pt>
                <c:pt idx="34">
                  <c:v>0.95436871636135123</c:v>
                </c:pt>
                <c:pt idx="35">
                  <c:v>0.94760084260752586</c:v>
                </c:pt>
                <c:pt idx="36">
                  <c:v>0.93963039616585065</c:v>
                </c:pt>
                <c:pt idx="37">
                  <c:v>0.93015716784686897</c:v>
                </c:pt>
                <c:pt idx="38">
                  <c:v>0.91877233102888278</c:v>
                </c:pt>
                <c:pt idx="39">
                  <c:v>0.90490273316821423</c:v>
                </c:pt>
                <c:pt idx="40">
                  <c:v>0.88771534087076409</c:v>
                </c:pt>
                <c:pt idx="41">
                  <c:v>0.86594218107074994</c:v>
                </c:pt>
                <c:pt idx="42">
                  <c:v>0.83753039013862152</c:v>
                </c:pt>
                <c:pt idx="43">
                  <c:v>0.79885142277604781</c:v>
                </c:pt>
                <c:pt idx="44">
                  <c:v>0.74254277194983975</c:v>
                </c:pt>
                <c:pt idx="45">
                  <c:v>0.64918403851363804</c:v>
                </c:pt>
                <c:pt idx="46">
                  <c:v>0.37637789555648615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6A4E-4528-B341-655F7329AF5B}"/>
            </c:ext>
          </c:extLst>
        </c:ser>
        <c:ser>
          <c:idx val="15"/>
          <c:order val="38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Factor'!$BE$118:$BE$218</c:f>
              <c:numCache>
                <c:formatCode>General</c:formatCode>
                <c:ptCount val="101"/>
                <c:pt idx="0">
                  <c:v>0.99999999999061928</c:v>
                </c:pt>
                <c:pt idx="1">
                  <c:v>0.99998920840756722</c:v>
                </c:pt>
                <c:pt idx="2">
                  <c:v>0.99995524671787683</c:v>
                </c:pt>
                <c:pt idx="3">
                  <c:v>0.99989552203670562</c:v>
                </c:pt>
                <c:pt idx="4">
                  <c:v>0.99980712590612519</c:v>
                </c:pt>
                <c:pt idx="5">
                  <c:v>0.99968678833926861</c:v>
                </c:pt>
                <c:pt idx="6">
                  <c:v>0.99953082379670066</c:v>
                </c:pt>
                <c:pt idx="7">
                  <c:v>0.99933506742172118</c:v>
                </c:pt>
                <c:pt idx="8">
                  <c:v>0.99909479943820834</c:v>
                </c:pt>
                <c:pt idx="9">
                  <c:v>0.99880465508325955</c:v>
                </c:pt>
                <c:pt idx="10">
                  <c:v>0.99845851675844566</c:v>
                </c:pt>
                <c:pt idx="11">
                  <c:v>0.99804938418490408</c:v>
                </c:pt>
                <c:pt idx="12">
                  <c:v>0.99756921716454638</c:v>
                </c:pt>
                <c:pt idx="13">
                  <c:v>0.99700874397820893</c:v>
                </c:pt>
                <c:pt idx="14">
                  <c:v>0.99635722634419721</c:v>
                </c:pt>
                <c:pt idx="15">
                  <c:v>0.99560216900488741</c:v>
                </c:pt>
                <c:pt idx="16">
                  <c:v>0.99472895809649786</c:v>
                </c:pt>
                <c:pt idx="17">
                  <c:v>0.9937204070316954</c:v>
                </c:pt>
                <c:pt idx="18">
                  <c:v>0.99255618100399701</c:v>
                </c:pt>
                <c:pt idx="19">
                  <c:v>0.99121206036715348</c:v>
                </c:pt>
                <c:pt idx="20">
                  <c:v>0.98965898744030389</c:v>
                </c:pt>
                <c:pt idx="21">
                  <c:v>0.98786181819412966</c:v>
                </c:pt>
                <c:pt idx="22">
                  <c:v>0.98577766567345393</c:v>
                </c:pt>
                <c:pt idx="23">
                  <c:v>0.98335366911574495</c:v>
                </c:pt>
                <c:pt idx="24">
                  <c:v>0.98052394001641296</c:v>
                </c:pt>
                <c:pt idx="25">
                  <c:v>0.97720530377469061</c:v>
                </c:pt>
                <c:pt idx="26">
                  <c:v>0.97329123681127305</c:v>
                </c:pt>
                <c:pt idx="27">
                  <c:v>0.96864302648581913</c:v>
                </c:pt>
                <c:pt idx="28">
                  <c:v>0.96307652285630285</c:v>
                </c:pt>
                <c:pt idx="29">
                  <c:v>0.95634163768044433</c:v>
                </c:pt>
                <c:pt idx="30">
                  <c:v>0.94808939415176052</c:v>
                </c:pt>
                <c:pt idx="31">
                  <c:v>0.93781649397721001</c:v>
                </c:pt>
                <c:pt idx="32">
                  <c:v>0.92476667479858599</c:v>
                </c:pt>
                <c:pt idx="33">
                  <c:v>0.90774225263150177</c:v>
                </c:pt>
                <c:pt idx="34">
                  <c:v>0.88470883726365368</c:v>
                </c:pt>
                <c:pt idx="35">
                  <c:v>0.8518514081912153</c:v>
                </c:pt>
                <c:pt idx="36">
                  <c:v>0.80082893098447216</c:v>
                </c:pt>
                <c:pt idx="37">
                  <c:v>0.70734308111111799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6A4E-4528-B341-655F7329AF5B}"/>
            </c:ext>
          </c:extLst>
        </c:ser>
        <c:ser>
          <c:idx val="16"/>
          <c:order val="3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Factor'!$BF$118:$BF$218</c:f>
              <c:numCache>
                <c:formatCode>General</c:formatCode>
                <c:ptCount val="101"/>
                <c:pt idx="0">
                  <c:v>0.99999999999449751</c:v>
                </c:pt>
                <c:pt idx="1">
                  <c:v>0.99998698348289028</c:v>
                </c:pt>
                <c:pt idx="2">
                  <c:v>0.99994572728968101</c:v>
                </c:pt>
                <c:pt idx="3">
                  <c:v>0.99987257393908713</c:v>
                </c:pt>
                <c:pt idx="4">
                  <c:v>0.99976333968222519</c:v>
                </c:pt>
                <c:pt idx="5">
                  <c:v>0.99961322233567063</c:v>
                </c:pt>
                <c:pt idx="6">
                  <c:v>0.99941668942517492</c:v>
                </c:pt>
                <c:pt idx="7">
                  <c:v>0.99916734157272025</c:v>
                </c:pt>
                <c:pt idx="8">
                  <c:v>0.99885774451041831</c:v>
                </c:pt>
                <c:pt idx="9">
                  <c:v>0.99847922099895925</c:v>
                </c:pt>
                <c:pt idx="10">
                  <c:v>0.9980215910347966</c:v>
                </c:pt>
                <c:pt idx="11">
                  <c:v>0.99747284470496145</c:v>
                </c:pt>
                <c:pt idx="12">
                  <c:v>0.99681872637481483</c:v>
                </c:pt>
                <c:pt idx="13">
                  <c:v>0.99604220078286176</c:v>
                </c:pt>
                <c:pt idx="14">
                  <c:v>0.99512275983865206</c:v>
                </c:pt>
                <c:pt idx="15">
                  <c:v>0.99403551152435354</c:v>
                </c:pt>
                <c:pt idx="16">
                  <c:v>0.99274996612465882</c:v>
                </c:pt>
                <c:pt idx="17">
                  <c:v>0.9912283948012528</c:v>
                </c:pt>
                <c:pt idx="18">
                  <c:v>0.98942357233575151</c:v>
                </c:pt>
                <c:pt idx="19">
                  <c:v>0.98727561398143815</c:v>
                </c:pt>
                <c:pt idx="20">
                  <c:v>0.98470744731361637</c:v>
                </c:pt>
                <c:pt idx="21">
                  <c:v>0.98161817019055608</c:v>
                </c:pt>
                <c:pt idx="22">
                  <c:v>0.97787303037555329</c:v>
                </c:pt>
                <c:pt idx="23">
                  <c:v>0.9732878047728708</c:v>
                </c:pt>
                <c:pt idx="24">
                  <c:v>0.96760348571767552</c:v>
                </c:pt>
                <c:pt idx="25">
                  <c:v>0.96044330257705324</c:v>
                </c:pt>
                <c:pt idx="26">
                  <c:v>0.95123545680517563</c:v>
                </c:pt>
                <c:pt idx="27">
                  <c:v>0.93906384223128769</c:v>
                </c:pt>
                <c:pt idx="28">
                  <c:v>0.92235121541196186</c:v>
                </c:pt>
                <c:pt idx="29">
                  <c:v>0.89809435022640616</c:v>
                </c:pt>
                <c:pt idx="30">
                  <c:v>0.85962987078968534</c:v>
                </c:pt>
                <c:pt idx="31">
                  <c:v>0.78759125916619832</c:v>
                </c:pt>
                <c:pt idx="32">
                  <c:v>0.56054373894336784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6A4E-4528-B341-655F7329AF5B}"/>
            </c:ext>
          </c:extLst>
        </c:ser>
        <c:ser>
          <c:idx val="17"/>
          <c:order val="4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Factor'!$BG$118:$BG$218</c:f>
              <c:numCache>
                <c:formatCode>General</c:formatCode>
                <c:ptCount val="101"/>
                <c:pt idx="0">
                  <c:v>0.99999999998718903</c:v>
                </c:pt>
                <c:pt idx="1">
                  <c:v>0.99998246445428129</c:v>
                </c:pt>
                <c:pt idx="2">
                  <c:v>0.99992607390975252</c:v>
                </c:pt>
                <c:pt idx="3">
                  <c:v>0.99982436695573684</c:v>
                </c:pt>
                <c:pt idx="4">
                  <c:v>0.99966964216804632</c:v>
                </c:pt>
                <c:pt idx="5">
                  <c:v>0.99945265998828259</c:v>
                </c:pt>
                <c:pt idx="6">
                  <c:v>0.99916225511142986</c:v>
                </c:pt>
                <c:pt idx="7">
                  <c:v>0.99878482633640375</c:v>
                </c:pt>
                <c:pt idx="8">
                  <c:v>0.9983036560374221</c:v>
                </c:pt>
                <c:pt idx="9">
                  <c:v>0.99769798867252035</c:v>
                </c:pt>
                <c:pt idx="10">
                  <c:v>0.99694176198831397</c:v>
                </c:pt>
                <c:pt idx="11">
                  <c:v>0.99600182690772754</c:v>
                </c:pt>
                <c:pt idx="12">
                  <c:v>0.99483539636963769</c:v>
                </c:pt>
                <c:pt idx="13">
                  <c:v>0.99338629929724043</c:v>
                </c:pt>
                <c:pt idx="14">
                  <c:v>0.99157932395771375</c:v>
                </c:pt>
                <c:pt idx="15">
                  <c:v>0.98931139300474802</c:v>
                </c:pt>
                <c:pt idx="16">
                  <c:v>0.98643725476378852</c:v>
                </c:pt>
                <c:pt idx="17">
                  <c:v>0.9827451851419674</c:v>
                </c:pt>
                <c:pt idx="18">
                  <c:v>0.97791332356402993</c:v>
                </c:pt>
                <c:pt idx="19">
                  <c:v>0.97142543355801081</c:v>
                </c:pt>
                <c:pt idx="20">
                  <c:v>0.96239271565623796</c:v>
                </c:pt>
                <c:pt idx="21">
                  <c:v>0.94912681417644562</c:v>
                </c:pt>
                <c:pt idx="22">
                  <c:v>0.92791372088525614</c:v>
                </c:pt>
                <c:pt idx="23">
                  <c:v>0.888288207223076</c:v>
                </c:pt>
                <c:pt idx="24">
                  <c:v>0.77888055569884518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6A4E-4528-B341-655F7329AF5B}"/>
            </c:ext>
          </c:extLst>
        </c:ser>
        <c:ser>
          <c:idx val="18"/>
          <c:order val="4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Factor'!$BH$118:$BH$218</c:f>
              <c:numCache>
                <c:formatCode>General</c:formatCode>
                <c:ptCount val="101"/>
                <c:pt idx="0">
                  <c:v>0.99999999997039701</c:v>
                </c:pt>
                <c:pt idx="1">
                  <c:v>0.99997314014449723</c:v>
                </c:pt>
                <c:pt idx="2">
                  <c:v>0.99988412888323264</c:v>
                </c:pt>
                <c:pt idx="3">
                  <c:v>0.99971762440340106</c:v>
                </c:pt>
                <c:pt idx="4">
                  <c:v>0.99945362962362472</c:v>
                </c:pt>
                <c:pt idx="5">
                  <c:v>0.99906563363519318</c:v>
                </c:pt>
                <c:pt idx="6">
                  <c:v>0.99851778419249337</c:v>
                </c:pt>
                <c:pt idx="7">
                  <c:v>0.99776044015953735</c:v>
                </c:pt>
                <c:pt idx="8">
                  <c:v>0.99672289372649747</c:v>
                </c:pt>
                <c:pt idx="9">
                  <c:v>0.99530088113243775</c:v>
                </c:pt>
                <c:pt idx="10">
                  <c:v>0.99333386016502645</c:v>
                </c:pt>
                <c:pt idx="11">
                  <c:v>0.99056050970566345</c:v>
                </c:pt>
                <c:pt idx="12">
                  <c:v>0.98652279430447742</c:v>
                </c:pt>
                <c:pt idx="13">
                  <c:v>0.98033014038779331</c:v>
                </c:pt>
                <c:pt idx="14">
                  <c:v>0.96995665681051113</c:v>
                </c:pt>
                <c:pt idx="15">
                  <c:v>0.94935762617684261</c:v>
                </c:pt>
                <c:pt idx="16">
                  <c:v>0.88422454736650835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6A4E-4528-B341-655F7329AF5B}"/>
            </c:ext>
          </c:extLst>
        </c:ser>
        <c:ser>
          <c:idx val="19"/>
          <c:order val="4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Factor'!$BI$118:$BI$218</c:f>
              <c:numCache>
                <c:formatCode>General</c:formatCode>
                <c:ptCount val="101"/>
                <c:pt idx="0">
                  <c:v>0.99999999996980582</c:v>
                </c:pt>
                <c:pt idx="1">
                  <c:v>0.99996341500338704</c:v>
                </c:pt>
                <c:pt idx="2">
                  <c:v>0.99983828185314727</c:v>
                </c:pt>
                <c:pt idx="3">
                  <c:v>0.99959463448727137</c:v>
                </c:pt>
                <c:pt idx="4">
                  <c:v>0.99918932497651747</c:v>
                </c:pt>
                <c:pt idx="5">
                  <c:v>0.99855800580406473</c:v>
                </c:pt>
                <c:pt idx="6">
                  <c:v>0.99760038661309991</c:v>
                </c:pt>
                <c:pt idx="7">
                  <c:v>0.99615098940315316</c:v>
                </c:pt>
                <c:pt idx="8">
                  <c:v>0.99391508058347411</c:v>
                </c:pt>
                <c:pt idx="9">
                  <c:v>0.99030774643984976</c:v>
                </c:pt>
                <c:pt idx="10">
                  <c:v>0.98395870316114376</c:v>
                </c:pt>
                <c:pt idx="11">
                  <c:v>0.97056100166033743</c:v>
                </c:pt>
                <c:pt idx="12">
                  <c:v>0.92134096524057785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6A4E-4528-B341-655F7329AF5B}"/>
            </c:ext>
          </c:extLst>
        </c:ser>
        <c:ser>
          <c:idx val="20"/>
          <c:order val="4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Factor'!$BJ$118:$BJ$218</c:f>
              <c:numCache>
                <c:formatCode>General</c:formatCode>
                <c:ptCount val="101"/>
                <c:pt idx="0">
                  <c:v>0.9999999999590331</c:v>
                </c:pt>
                <c:pt idx="1">
                  <c:v>0.9999532643948128</c:v>
                </c:pt>
                <c:pt idx="2">
                  <c:v>0.99978799801047724</c:v>
                </c:pt>
                <c:pt idx="3">
                  <c:v>0.99945161947731087</c:v>
                </c:pt>
                <c:pt idx="4">
                  <c:v>0.99885948064067964</c:v>
                </c:pt>
                <c:pt idx="5">
                  <c:v>0.99786618120935133</c:v>
                </c:pt>
                <c:pt idx="6">
                  <c:v>0.99619865775863148</c:v>
                </c:pt>
                <c:pt idx="7">
                  <c:v>0.9932724075574908</c:v>
                </c:pt>
                <c:pt idx="8">
                  <c:v>0.9875394478217373</c:v>
                </c:pt>
                <c:pt idx="9">
                  <c:v>0.97271470047311404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6A4E-4528-B341-655F7329AF5B}"/>
            </c:ext>
          </c:extLst>
        </c:ser>
        <c:ser>
          <c:idx val="21"/>
          <c:order val="4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Factor'!$BK$118:$BK$218</c:f>
              <c:numCache>
                <c:formatCode>General</c:formatCode>
                <c:ptCount val="101"/>
                <c:pt idx="0">
                  <c:v>0.99999999993703859</c:v>
                </c:pt>
                <c:pt idx="1">
                  <c:v>0.99992584563782994</c:v>
                </c:pt>
                <c:pt idx="2">
                  <c:v>0.99963837136866829</c:v>
                </c:pt>
                <c:pt idx="3">
                  <c:v>0.99896848441513564</c:v>
                </c:pt>
                <c:pt idx="4">
                  <c:v>0.99752752472656769</c:v>
                </c:pt>
                <c:pt idx="5">
                  <c:v>0.99416112477031915</c:v>
                </c:pt>
                <c:pt idx="6">
                  <c:v>0.98270230690114624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6A4E-4528-B341-655F7329AF5B}"/>
            </c:ext>
          </c:extLst>
        </c:ser>
        <c:ser>
          <c:idx val="22"/>
          <c:order val="4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Factor'!$BL$118:$BL$218</c:f>
              <c:numCache>
                <c:formatCode>General</c:formatCode>
                <c:ptCount val="101"/>
                <c:pt idx="0">
                  <c:v>0.99999999991565025</c:v>
                </c:pt>
                <c:pt idx="1">
                  <c:v>0.9998951100773299</c:v>
                </c:pt>
                <c:pt idx="2">
                  <c:v>0.99944241879777163</c:v>
                </c:pt>
                <c:pt idx="3">
                  <c:v>0.99816804427085593</c:v>
                </c:pt>
                <c:pt idx="4">
                  <c:v>0.99411432613686557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6A4E-4528-B341-655F7329A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207871"/>
        <c:axId val="704213631"/>
      </c:lineChart>
      <c:catAx>
        <c:axId val="704207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b="1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13631"/>
        <c:crosses val="autoZero"/>
        <c:auto val="1"/>
        <c:lblAlgn val="ctr"/>
        <c:lblOffset val="100"/>
        <c:noMultiLvlLbl val="0"/>
      </c:catAx>
      <c:valAx>
        <c:axId val="704213631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b="1"/>
                  <a:t>Ft,</a:t>
                </a:r>
                <a:r>
                  <a:rPr lang="en-PH" b="1" baseline="0"/>
                  <a:t> MTD Correction Factor</a:t>
                </a:r>
                <a:endParaRPr lang="en-PH" b="1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07871"/>
        <c:crosses val="autoZero"/>
        <c:crossBetween val="between"/>
        <c:majorUnit val="0.1"/>
      </c:valAx>
    </c:plotArea>
    <c:plotVisOnly val="0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 sz="1200" b="1"/>
              <a:t>Three-Shell Passes, Six</a:t>
            </a:r>
            <a:r>
              <a:rPr lang="en-PH" sz="1200" b="1" baseline="0"/>
              <a:t> </a:t>
            </a:r>
            <a:r>
              <a:rPr lang="en-PH" sz="1200" b="1"/>
              <a:t>or More Tube Passes</a:t>
            </a:r>
          </a:p>
        </c:rich>
      </c:tx>
      <c:layout>
        <c:manualLayout>
          <c:xMode val="edge"/>
          <c:yMode val="edge"/>
          <c:x val="0.20676613701111687"/>
          <c:y val="2.985947238860888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103921531209294"/>
          <c:y val="0.13657851671350904"/>
          <c:w val="0.84398136608204344"/>
          <c:h val="0.64056353504857266"/>
        </c:manualLayout>
      </c:layout>
      <c:lineChart>
        <c:grouping val="standard"/>
        <c:varyColors val="0"/>
        <c:ser>
          <c:idx val="23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Factor'!$BW$118:$BW$218</c:f>
              <c:numCache>
                <c:formatCode>General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8446-4E77-9BE8-ECB47CCFE1B5}"/>
            </c:ext>
          </c:extLst>
        </c:ser>
        <c:ser>
          <c:idx val="24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Factor'!$BX$118:$BX$218</c:f>
              <c:numCache>
                <c:formatCode>General</c:formatCode>
                <c:ptCount val="101"/>
                <c:pt idx="0">
                  <c:v>1.000000000011507</c:v>
                </c:pt>
                <c:pt idx="1">
                  <c:v>0.99999962514058094</c:v>
                </c:pt>
                <c:pt idx="2">
                  <c:v>0.99999848224221977</c:v>
                </c:pt>
                <c:pt idx="3">
                  <c:v>0.99999654298193297</c:v>
                </c:pt>
                <c:pt idx="4">
                  <c:v>0.99999377786889432</c:v>
                </c:pt>
                <c:pt idx="5">
                  <c:v>0.99999015618576503</c:v>
                </c:pt>
                <c:pt idx="6">
                  <c:v>0.999985645927152</c:v>
                </c:pt>
                <c:pt idx="7">
                  <c:v>0.99998021373399248</c:v>
                </c:pt>
                <c:pt idx="8">
                  <c:v>0.99997382482407937</c:v>
                </c:pt>
                <c:pt idx="9">
                  <c:v>0.99996644291826109</c:v>
                </c:pt>
                <c:pt idx="10">
                  <c:v>0.99995803016201712</c:v>
                </c:pt>
                <c:pt idx="11">
                  <c:v>0.99994854704205194</c:v>
                </c:pt>
                <c:pt idx="12">
                  <c:v>0.9999379522976406</c:v>
                </c:pt>
                <c:pt idx="13">
                  <c:v>0.99992620282622779</c:v>
                </c:pt>
                <c:pt idx="14">
                  <c:v>0.99991325358288197</c:v>
                </c:pt>
                <c:pt idx="15">
                  <c:v>0.9998990574730966</c:v>
                </c:pt>
                <c:pt idx="16">
                  <c:v>0.99988356523848654</c:v>
                </c:pt>
                <c:pt idx="17">
                  <c:v>0.99986672533475429</c:v>
                </c:pt>
                <c:pt idx="18">
                  <c:v>0.99984848380134206</c:v>
                </c:pt>
                <c:pt idx="19">
                  <c:v>0.99982878412210818</c:v>
                </c:pt>
                <c:pt idx="20">
                  <c:v>0.99980756707624185</c:v>
                </c:pt>
                <c:pt idx="21">
                  <c:v>0.99978477057869553</c:v>
                </c:pt>
                <c:pt idx="22">
                  <c:v>0.99976032950914384</c:v>
                </c:pt>
                <c:pt idx="23">
                  <c:v>0.99973417552863297</c:v>
                </c:pt>
                <c:pt idx="24">
                  <c:v>0.99970623688272886</c:v>
                </c:pt>
                <c:pt idx="25">
                  <c:v>0.99967643819008289</c:v>
                </c:pt>
                <c:pt idx="26">
                  <c:v>0.99964470021509844</c:v>
                </c:pt>
                <c:pt idx="27">
                  <c:v>0.99961093962325853</c:v>
                </c:pt>
                <c:pt idx="28">
                  <c:v>0.99957506871760704</c:v>
                </c:pt>
                <c:pt idx="29">
                  <c:v>0.99953699515456707</c:v>
                </c:pt>
                <c:pt idx="30">
                  <c:v>0.99949662163725517</c:v>
                </c:pt>
                <c:pt idx="31">
                  <c:v>0.99945384558412842</c:v>
                </c:pt>
                <c:pt idx="32">
                  <c:v>0.99940855877060031</c:v>
                </c:pt>
                <c:pt idx="33">
                  <c:v>0.99936064694104754</c:v>
                </c:pt>
                <c:pt idx="34">
                  <c:v>0.99930998938821003</c:v>
                </c:pt>
                <c:pt idx="35">
                  <c:v>0.99925645849682687</c:v>
                </c:pt>
                <c:pt idx="36">
                  <c:v>0.99919991924779294</c:v>
                </c:pt>
                <c:pt idx="37">
                  <c:v>0.99914022867881047</c:v>
                </c:pt>
                <c:pt idx="38">
                  <c:v>0.99907723529698711</c:v>
                </c:pt>
                <c:pt idx="39">
                  <c:v>0.99901077843823993</c:v>
                </c:pt>
                <c:pt idx="40">
                  <c:v>0.99894068756778986</c:v>
                </c:pt>
                <c:pt idx="41">
                  <c:v>0.99886678151525143</c:v>
                </c:pt>
                <c:pt idx="42">
                  <c:v>0.99878886763703589</c:v>
                </c:pt>
                <c:pt idx="43">
                  <c:v>0.99870674089778289</c:v>
                </c:pt>
                <c:pt idx="44">
                  <c:v>0.9986201828614808</c:v>
                </c:pt>
                <c:pt idx="45">
                  <c:v>0.99852896058164897</c:v>
                </c:pt>
                <c:pt idx="46">
                  <c:v>0.99843282537848865</c:v>
                </c:pt>
                <c:pt idx="47">
                  <c:v>0.99833151148920307</c:v>
                </c:pt>
                <c:pt idx="48">
                  <c:v>0.99822473457575744</c:v>
                </c:pt>
                <c:pt idx="49">
                  <c:v>0.99811219007197949</c:v>
                </c:pt>
                <c:pt idx="50">
                  <c:v>0.99799355134928946</c:v>
                </c:pt>
                <c:pt idx="51">
                  <c:v>0.9978684676771522</c:v>
                </c:pt>
                <c:pt idx="52">
                  <c:v>0.99773656195065075</c:v>
                </c:pt>
                <c:pt idx="53">
                  <c:v>0.99759742815326091</c:v>
                </c:pt>
                <c:pt idx="54">
                  <c:v>0.99745062851767774</c:v>
                </c:pt>
                <c:pt idx="55">
                  <c:v>0.99729569034149268</c:v>
                </c:pt>
                <c:pt idx="56">
                  <c:v>0.99713210240718608</c:v>
                </c:pt>
                <c:pt idx="57">
                  <c:v>0.99695931094718915</c:v>
                </c:pt>
                <c:pt idx="58">
                  <c:v>0.99677671508433341</c:v>
                </c:pt>
                <c:pt idx="59">
                  <c:v>0.99658366166536638</c:v>
                </c:pt>
                <c:pt idx="60">
                  <c:v>0.99637943938999041</c:v>
                </c:pt>
                <c:pt idx="61">
                  <c:v>0.99616327211935607</c:v>
                </c:pt>
                <c:pt idx="62">
                  <c:v>0.99593431122528764</c:v>
                </c:pt>
                <c:pt idx="63">
                  <c:v>0.99569162681380408</c:v>
                </c:pt>
                <c:pt idx="64">
                  <c:v>0.99543419762227092</c:v>
                </c:pt>
                <c:pt idx="65">
                  <c:v>0.99516089934710816</c:v>
                </c:pt>
                <c:pt idx="66">
                  <c:v>0.99487049110611447</c:v>
                </c:pt>
                <c:pt idx="67">
                  <c:v>0.99456159967321434</c:v>
                </c:pt>
                <c:pt idx="68">
                  <c:v>0.99423270103977157</c:v>
                </c:pt>
                <c:pt idx="69">
                  <c:v>0.99388209875044742</c:v>
                </c:pt>
                <c:pt idx="70">
                  <c:v>0.99350789832572151</c:v>
                </c:pt>
                <c:pt idx="71">
                  <c:v>0.99310797690820585</c:v>
                </c:pt>
                <c:pt idx="72">
                  <c:v>0.99267994704261242</c:v>
                </c:pt>
                <c:pt idx="73">
                  <c:v>0.99222111320160655</c:v>
                </c:pt>
                <c:pt idx="74">
                  <c:v>0.99172841927655986</c:v>
                </c:pt>
                <c:pt idx="75">
                  <c:v>0.99119838472759636</c:v>
                </c:pt>
                <c:pt idx="76">
                  <c:v>0.99062702638032851</c:v>
                </c:pt>
                <c:pt idx="77">
                  <c:v>0.99000976189320322</c:v>
                </c:pt>
                <c:pt idx="78">
                  <c:v>0.98934128959078393</c:v>
                </c:pt>
                <c:pt idx="79">
                  <c:v>0.98861543750251313</c:v>
                </c:pt>
                <c:pt idx="80">
                  <c:v>0.9878249718179184</c:v>
                </c:pt>
                <c:pt idx="81">
                  <c:v>0.98696135118929929</c:v>
                </c:pt>
                <c:pt idx="82">
                  <c:v>0.98601440778637339</c:v>
                </c:pt>
                <c:pt idx="83">
                  <c:v>0.98497192777907927</c:v>
                </c:pt>
                <c:pt idx="84">
                  <c:v>0.9838190914257644</c:v>
                </c:pt>
                <c:pt idx="85">
                  <c:v>0.98253771353147701</c:v>
                </c:pt>
                <c:pt idx="86">
                  <c:v>0.98110519413506081</c:v>
                </c:pt>
                <c:pt idx="87">
                  <c:v>0.97949303869280546</c:v>
                </c:pt>
                <c:pt idx="88">
                  <c:v>0.97766472156991402</c:v>
                </c:pt>
                <c:pt idx="89">
                  <c:v>0.97557251703506787</c:v>
                </c:pt>
                <c:pt idx="90">
                  <c:v>0.97315264897146425</c:v>
                </c:pt>
                <c:pt idx="91">
                  <c:v>0.97031758790425693</c:v>
                </c:pt>
                <c:pt idx="92">
                  <c:v>0.96694326487848181</c:v>
                </c:pt>
                <c:pt idx="93">
                  <c:v>0.96284667362647647</c:v>
                </c:pt>
                <c:pt idx="94">
                  <c:v>0.95774390842735269</c:v>
                </c:pt>
                <c:pt idx="95">
                  <c:v>0.9511644472610109</c:v>
                </c:pt>
                <c:pt idx="96">
                  <c:v>0.94225451166627727</c:v>
                </c:pt>
                <c:pt idx="97">
                  <c:v>0.92924474779647959</c:v>
                </c:pt>
                <c:pt idx="98">
                  <c:v>0.90757926291307434</c:v>
                </c:pt>
                <c:pt idx="99">
                  <c:v>0.858990843499843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8446-4E77-9BE8-ECB47CCFE1B5}"/>
            </c:ext>
          </c:extLst>
        </c:ser>
        <c:ser>
          <c:idx val="25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Factor'!$BY$118:$BY$218</c:f>
              <c:numCache>
                <c:formatCode>General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8446-4E77-9BE8-ECB47CCFE1B5}"/>
            </c:ext>
          </c:extLst>
        </c:ser>
        <c:ser>
          <c:idx val="2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Factor'!$BZ$118:$BZ$218</c:f>
              <c:numCache>
                <c:formatCode>General</c:formatCode>
                <c:ptCount val="101"/>
                <c:pt idx="0">
                  <c:v>0.99999999999677491</c:v>
                </c:pt>
                <c:pt idx="1">
                  <c:v>0.99999924877383117</c:v>
                </c:pt>
                <c:pt idx="2">
                  <c:v>0.99999695221358054</c:v>
                </c:pt>
                <c:pt idx="3">
                  <c:v>0.99999304381603493</c:v>
                </c:pt>
                <c:pt idx="4">
                  <c:v>0.99998745404728306</c:v>
                </c:pt>
                <c:pt idx="5">
                  <c:v>0.9999801101815694</c:v>
                </c:pt>
                <c:pt idx="6">
                  <c:v>0.99997093612956411</c:v>
                </c:pt>
                <c:pt idx="7">
                  <c:v>0.99995985225627637</c:v>
                </c:pt>
                <c:pt idx="8">
                  <c:v>0.99994677518691044</c:v>
                </c:pt>
                <c:pt idx="9">
                  <c:v>0.99993161760043248</c:v>
                </c:pt>
                <c:pt idx="10">
                  <c:v>0.99991428800958693</c:v>
                </c:pt>
                <c:pt idx="11">
                  <c:v>0.9998946905265429</c:v>
                </c:pt>
                <c:pt idx="12">
                  <c:v>0.99987272461279753</c:v>
                </c:pt>
                <c:pt idx="13">
                  <c:v>0.99984828481242638</c:v>
                </c:pt>
                <c:pt idx="14">
                  <c:v>0.9998212604671326</c:v>
                </c:pt>
                <c:pt idx="15">
                  <c:v>0.99979153541172872</c:v>
                </c:pt>
                <c:pt idx="16">
                  <c:v>0.99975898764856796</c:v>
                </c:pt>
                <c:pt idx="17">
                  <c:v>0.99972348899904073</c:v>
                </c:pt>
                <c:pt idx="18">
                  <c:v>0.99968490473039096</c:v>
                </c:pt>
                <c:pt idx="19">
                  <c:v>0.99964309315576183</c:v>
                </c:pt>
                <c:pt idx="20">
                  <c:v>0.99959790520517311</c:v>
                </c:pt>
                <c:pt idx="21">
                  <c:v>0.9995491839650581</c:v>
                </c:pt>
                <c:pt idx="22">
                  <c:v>0.99949676418349798</c:v>
                </c:pt>
                <c:pt idx="23">
                  <c:v>0.9994404717383335</c:v>
                </c:pt>
                <c:pt idx="24">
                  <c:v>0.99938012306472479</c:v>
                </c:pt>
                <c:pt idx="25">
                  <c:v>0.99931552453864536</c:v>
                </c:pt>
                <c:pt idx="26">
                  <c:v>0.99924647181222137</c:v>
                </c:pt>
                <c:pt idx="27">
                  <c:v>0.99917274909658038</c:v>
                </c:pt>
                <c:pt idx="28">
                  <c:v>0.99909412838724176</c:v>
                </c:pt>
                <c:pt idx="29">
                  <c:v>0.99901036862671677</c:v>
                </c:pt>
                <c:pt idx="30">
                  <c:v>0.99892121479824292</c:v>
                </c:pt>
                <c:pt idx="31">
                  <c:v>0.99882639694399311</c:v>
                </c:pt>
                <c:pt idx="32">
                  <c:v>0.99872562910037443</c:v>
                </c:pt>
                <c:pt idx="33">
                  <c:v>0.99861860814210368</c:v>
                </c:pt>
                <c:pt idx="34">
                  <c:v>0.99850501252583868</c:v>
                </c:pt>
                <c:pt idx="35">
                  <c:v>0.99838450092306419</c:v>
                </c:pt>
                <c:pt idx="36">
                  <c:v>0.99825671073066147</c:v>
                </c:pt>
                <c:pt idx="37">
                  <c:v>0.99812125644624072</c:v>
                </c:pt>
                <c:pt idx="38">
                  <c:v>0.99797772789368355</c:v>
                </c:pt>
                <c:pt idx="39">
                  <c:v>0.99782568828252893</c:v>
                </c:pt>
                <c:pt idx="40">
                  <c:v>0.99766467208276766</c:v>
                </c:pt>
                <c:pt idx="41">
                  <c:v>0.99749418269422341</c:v>
                </c:pt>
                <c:pt idx="42">
                  <c:v>0.99731368988693814</c:v>
                </c:pt>
                <c:pt idx="43">
                  <c:v>0.99712262698586029</c:v>
                </c:pt>
                <c:pt idx="44">
                  <c:v>0.99692038776947944</c:v>
                </c:pt>
                <c:pt idx="45">
                  <c:v>0.99670632304782059</c:v>
                </c:pt>
                <c:pt idx="46">
                  <c:v>0.99647973688039082</c:v>
                </c:pt>
                <c:pt idx="47">
                  <c:v>0.99623988238895222</c:v>
                </c:pt>
                <c:pt idx="48">
                  <c:v>0.99598595711339022</c:v>
                </c:pt>
                <c:pt idx="49">
                  <c:v>0.99571709785127371</c:v>
                </c:pt>
                <c:pt idx="50">
                  <c:v>0.99543237491256942</c:v>
                </c:pt>
                <c:pt idx="51">
                  <c:v>0.99513078571041724</c:v>
                </c:pt>
                <c:pt idx="52">
                  <c:v>0.99481124759627104</c:v>
                </c:pt>
                <c:pt idx="53">
                  <c:v>0.9944725898328608</c:v>
                </c:pt>
                <c:pt idx="54">
                  <c:v>0.99411354458087176</c:v>
                </c:pt>
                <c:pt idx="55">
                  <c:v>0.99373273675417251</c:v>
                </c:pt>
                <c:pt idx="56">
                  <c:v>0.99332867257337287</c:v>
                </c:pt>
                <c:pt idx="57">
                  <c:v>0.99289972661739789</c:v>
                </c:pt>
                <c:pt idx="58">
                  <c:v>0.99244412713644159</c:v>
                </c:pt>
                <c:pt idx="59">
                  <c:v>0.99195993934580651</c:v>
                </c:pt>
                <c:pt idx="60">
                  <c:v>0.99144504636683672</c:v>
                </c:pt>
                <c:pt idx="61">
                  <c:v>0.99089712741599612</c:v>
                </c:pt>
                <c:pt idx="62">
                  <c:v>0.99031363276340589</c:v>
                </c:pt>
                <c:pt idx="63">
                  <c:v>0.98969175488373362</c:v>
                </c:pt>
                <c:pt idx="64">
                  <c:v>0.98902839510043561</c:v>
                </c:pt>
                <c:pt idx="65">
                  <c:v>0.98832012487254106</c:v>
                </c:pt>
                <c:pt idx="66">
                  <c:v>0.98756314068282736</c:v>
                </c:pt>
                <c:pt idx="67">
                  <c:v>0.98675321124634563</c:v>
                </c:pt>
                <c:pt idx="68">
                  <c:v>0.98588561545375863</c:v>
                </c:pt>
                <c:pt idx="69">
                  <c:v>0.98495506907489805</c:v>
                </c:pt>
                <c:pt idx="70">
                  <c:v>0.98395563774718564</c:v>
                </c:pt>
                <c:pt idx="71">
                  <c:v>0.9828806331239881</c:v>
                </c:pt>
                <c:pt idx="72">
                  <c:v>0.98172248820845798</c:v>
                </c:pt>
                <c:pt idx="73">
                  <c:v>0.98047260677754056</c:v>
                </c:pt>
                <c:pt idx="74">
                  <c:v>0.9791211803080726</c:v>
                </c:pt>
                <c:pt idx="75">
                  <c:v>0.97765696380867584</c:v>
                </c:pt>
                <c:pt idx="76">
                  <c:v>0.97606699923024343</c:v>
                </c:pt>
                <c:pt idx="77">
                  <c:v>0.97433627137064904</c:v>
                </c:pt>
                <c:pt idx="78">
                  <c:v>0.97244727595495584</c:v>
                </c:pt>
                <c:pt idx="79">
                  <c:v>0.9703794721800667</c:v>
                </c:pt>
                <c:pt idx="80">
                  <c:v>0.96810858141723433</c:v>
                </c:pt>
                <c:pt idx="81">
                  <c:v>0.96560567833177546</c:v>
                </c:pt>
                <c:pt idx="82">
                  <c:v>0.96283599779560536</c:v>
                </c:pt>
                <c:pt idx="83">
                  <c:v>0.95975734637095067</c:v>
                </c:pt>
                <c:pt idx="84">
                  <c:v>0.95631795369595185</c:v>
                </c:pt>
                <c:pt idx="85">
                  <c:v>0.95245351452607152</c:v>
                </c:pt>
                <c:pt idx="86">
                  <c:v>0.94808303469617827</c:v>
                </c:pt>
                <c:pt idx="87">
                  <c:v>0.94310286386559428</c:v>
                </c:pt>
                <c:pt idx="88">
                  <c:v>0.93737789820283102</c:v>
                </c:pt>
                <c:pt idx="89">
                  <c:v>0.93072821458993327</c:v>
                </c:pt>
                <c:pt idx="90">
                  <c:v>0.92290803351771378</c:v>
                </c:pt>
                <c:pt idx="91">
                  <c:v>0.91357118292877026</c:v>
                </c:pt>
                <c:pt idx="92">
                  <c:v>0.90221142385582342</c:v>
                </c:pt>
                <c:pt idx="93">
                  <c:v>0.88805256397687127</c:v>
                </c:pt>
                <c:pt idx="94">
                  <c:v>0.86982889422797038</c:v>
                </c:pt>
                <c:pt idx="95">
                  <c:v>0.8452958053245363</c:v>
                </c:pt>
                <c:pt idx="96">
                  <c:v>0.80995482213934678</c:v>
                </c:pt>
                <c:pt idx="97">
                  <c:v>0.75279473640475936</c:v>
                </c:pt>
                <c:pt idx="98">
                  <c:v>0.63256991616191316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8446-4E77-9BE8-ECB47CCFE1B5}"/>
            </c:ext>
          </c:extLst>
        </c:ser>
        <c:ser>
          <c:idx val="27"/>
          <c:order val="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Factor'!$CA$118:$CA$218</c:f>
              <c:numCache>
                <c:formatCode>General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8446-4E77-9BE8-ECB47CCFE1B5}"/>
            </c:ext>
          </c:extLst>
        </c:ser>
        <c:ser>
          <c:idx val="28"/>
          <c:order val="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Factor'!$CB$118:$CB$218</c:f>
              <c:numCache>
                <c:formatCode>General</c:formatCode>
                <c:ptCount val="101"/>
                <c:pt idx="0">
                  <c:v>1.0000000001251168</c:v>
                </c:pt>
                <c:pt idx="1">
                  <c:v>0.99999887089133743</c:v>
                </c:pt>
                <c:pt idx="2">
                  <c:v>0.99999540977660728</c:v>
                </c:pt>
                <c:pt idx="3">
                  <c:v>0.99998950178846424</c:v>
                </c:pt>
                <c:pt idx="4">
                  <c:v>0.99998102622329266</c:v>
                </c:pt>
                <c:pt idx="5">
                  <c:v>0.99996985620198253</c:v>
                </c:pt>
                <c:pt idx="6">
                  <c:v>0.99995585830855549</c:v>
                </c:pt>
                <c:pt idx="7">
                  <c:v>0.99993889220361254</c:v>
                </c:pt>
                <c:pt idx="8">
                  <c:v>0.99991881021155837</c:v>
                </c:pt>
                <c:pt idx="9">
                  <c:v>0.9998954568795525</c:v>
                </c:pt>
                <c:pt idx="10">
                  <c:v>0.99986866850533451</c:v>
                </c:pt>
                <c:pt idx="11">
                  <c:v>0.99983827263195801</c:v>
                </c:pt>
                <c:pt idx="12">
                  <c:v>0.99980408750649874</c:v>
                </c:pt>
                <c:pt idx="13">
                  <c:v>0.99976592149995136</c:v>
                </c:pt>
                <c:pt idx="14">
                  <c:v>0.99972357248482135</c:v>
                </c:pt>
                <c:pt idx="15">
                  <c:v>0.9996768271671802</c:v>
                </c:pt>
                <c:pt idx="16">
                  <c:v>0.99962546036904909</c:v>
                </c:pt>
                <c:pt idx="17">
                  <c:v>0.99956923425706212</c:v>
                </c:pt>
                <c:pt idx="18">
                  <c:v>0.99950789751261448</c:v>
                </c:pt>
                <c:pt idx="19">
                  <c:v>0.99944118443838714</c:v>
                </c:pt>
                <c:pt idx="20">
                  <c:v>0.99936881399565436</c:v>
                </c:pt>
                <c:pt idx="21">
                  <c:v>0.99929048876609883</c:v>
                </c:pt>
                <c:pt idx="22">
                  <c:v>0.99920589383126479</c:v>
                </c:pt>
                <c:pt idx="23">
                  <c:v>0.99911469556212495</c:v>
                </c:pt>
                <c:pt idx="24">
                  <c:v>0.99901654031034326</c:v>
                </c:pt>
                <c:pt idx="25">
                  <c:v>0.9989110529919536</c:v>
                </c:pt>
                <c:pt idx="26">
                  <c:v>0.99879783555318102</c:v>
                </c:pt>
                <c:pt idx="27">
                  <c:v>0.99867646530705778</c:v>
                </c:pt>
                <c:pt idx="28">
                  <c:v>0.99854649312800503</c:v>
                </c:pt>
                <c:pt idx="29">
                  <c:v>0.9984074414904569</c:v>
                </c:pt>
                <c:pt idx="30">
                  <c:v>0.99825880233565101</c:v>
                </c:pt>
                <c:pt idx="31">
                  <c:v>0.99810003474913922</c:v>
                </c:pt>
                <c:pt idx="32">
                  <c:v>0.99793056242932909</c:v>
                </c:pt>
                <c:pt idx="33">
                  <c:v>0.99774977092514849</c:v>
                </c:pt>
                <c:pt idx="34">
                  <c:v>0.99755700461821439</c:v>
                </c:pt>
                <c:pt idx="35">
                  <c:v>0.99735156342184339</c:v>
                </c:pt>
                <c:pt idx="36">
                  <c:v>0.99713269916577674</c:v>
                </c:pt>
                <c:pt idx="37">
                  <c:v>0.99689961163164853</c:v>
                </c:pt>
                <c:pt idx="38">
                  <c:v>0.99665144419953544</c:v>
                </c:pt>
                <c:pt idx="39">
                  <c:v>0.99638727906095237</c:v>
                </c:pt>
                <c:pt idx="40">
                  <c:v>0.99610613194742348</c:v>
                </c:pt>
                <c:pt idx="41">
                  <c:v>0.99580694631722722</c:v>
                </c:pt>
                <c:pt idx="42">
                  <c:v>0.99548858693463882</c:v>
                </c:pt>
                <c:pt idx="43">
                  <c:v>0.99514983276707725</c:v>
                </c:pt>
                <c:pt idx="44">
                  <c:v>0.99478936911474225</c:v>
                </c:pt>
                <c:pt idx="45">
                  <c:v>0.99440577887497184</c:v>
                </c:pt>
                <c:pt idx="46">
                  <c:v>0.9939975328290801</c:v>
                </c:pt>
                <c:pt idx="47">
                  <c:v>0.99356297882251576</c:v>
                </c:pt>
                <c:pt idx="48">
                  <c:v>0.99310032968926354</c:v>
                </c:pt>
                <c:pt idx="49">
                  <c:v>0.99260764974808535</c:v>
                </c:pt>
                <c:pt idx="50">
                  <c:v>0.99208283967056476</c:v>
                </c:pt>
                <c:pt idx="51">
                  <c:v>0.99152361948828127</c:v>
                </c:pt>
                <c:pt idx="52">
                  <c:v>0.99092750946756081</c:v>
                </c:pt>
                <c:pt idx="53">
                  <c:v>0.99029180853401</c:v>
                </c:pt>
                <c:pt idx="54">
                  <c:v>0.98961356987362858</c:v>
                </c:pt>
                <c:pt idx="55">
                  <c:v>0.98888957327074722</c:v>
                </c:pt>
                <c:pt idx="56">
                  <c:v>0.98811629366283815</c:v>
                </c:pt>
                <c:pt idx="57">
                  <c:v>0.98728986529505514</c:v>
                </c:pt>
                <c:pt idx="58">
                  <c:v>0.98640604073922189</c:v>
                </c:pt>
                <c:pt idx="59">
                  <c:v>0.9854601438975904</c:v>
                </c:pt>
                <c:pt idx="60">
                  <c:v>0.98444701593452222</c:v>
                </c:pt>
                <c:pt idx="61">
                  <c:v>0.98336095286052061</c:v>
                </c:pt>
                <c:pt idx="62">
                  <c:v>0.98219563322190195</c:v>
                </c:pt>
                <c:pt idx="63">
                  <c:v>0.98094403401113583</c:v>
                </c:pt>
                <c:pt idx="64">
                  <c:v>0.9795983324884594</c:v>
                </c:pt>
                <c:pt idx="65">
                  <c:v>0.97814979106976307</c:v>
                </c:pt>
                <c:pt idx="66">
                  <c:v>0.97658862175485284</c:v>
                </c:pt>
                <c:pt idx="67">
                  <c:v>0.97490382569916723</c:v>
                </c:pt>
                <c:pt idx="68">
                  <c:v>0.97308300240893875</c:v>
                </c:pt>
                <c:pt idx="69">
                  <c:v>0.97111212158057358</c:v>
                </c:pt>
                <c:pt idx="70">
                  <c:v>0.96897524869287877</c:v>
                </c:pt>
                <c:pt idx="71">
                  <c:v>0.9666542129324065</c:v>
                </c:pt>
                <c:pt idx="72">
                  <c:v>0.96412820265670429</c:v>
                </c:pt>
                <c:pt idx="73">
                  <c:v>0.96137326904651388</c:v>
                </c:pt>
                <c:pt idx="74">
                  <c:v>0.95836171238559786</c:v>
                </c:pt>
                <c:pt idx="75">
                  <c:v>0.95506131682821138</c:v>
                </c:pt>
                <c:pt idx="76">
                  <c:v>0.95143438751084775</c:v>
                </c:pt>
                <c:pt idx="77">
                  <c:v>0.94743652682663249</c:v>
                </c:pt>
                <c:pt idx="78">
                  <c:v>0.94301506211236719</c:v>
                </c:pt>
                <c:pt idx="79">
                  <c:v>0.93810700095343635</c:v>
                </c:pt>
                <c:pt idx="80">
                  <c:v>0.93263633640797738</c:v>
                </c:pt>
                <c:pt idx="81">
                  <c:v>0.92651044210531763</c:v>
                </c:pt>
                <c:pt idx="82">
                  <c:v>0.91961516833912105</c:v>
                </c:pt>
                <c:pt idx="83">
                  <c:v>0.91180804320463105</c:v>
                </c:pt>
                <c:pt idx="84">
                  <c:v>0.90290863963812018</c:v>
                </c:pt>
                <c:pt idx="85">
                  <c:v>0.89268457996899209</c:v>
                </c:pt>
                <c:pt idx="86">
                  <c:v>0.88083059534782937</c:v>
                </c:pt>
                <c:pt idx="87">
                  <c:v>0.86693607709886034</c:v>
                </c:pt>
                <c:pt idx="88">
                  <c:v>0.85043261264149239</c:v>
                </c:pt>
                <c:pt idx="89">
                  <c:v>0.83050455455226047</c:v>
                </c:pt>
                <c:pt idx="90">
                  <c:v>0.80592586659917986</c:v>
                </c:pt>
                <c:pt idx="91">
                  <c:v>0.77473411923240276</c:v>
                </c:pt>
                <c:pt idx="92">
                  <c:v>0.73348894216418814</c:v>
                </c:pt>
                <c:pt idx="93">
                  <c:v>0.67520528644962829</c:v>
                </c:pt>
                <c:pt idx="94">
                  <c:v>0.58090593458540341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8446-4E77-9BE8-ECB47CCFE1B5}"/>
            </c:ext>
          </c:extLst>
        </c:ser>
        <c:ser>
          <c:idx val="29"/>
          <c:order val="6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Factor'!$CC$118:$CC$218</c:f>
              <c:numCache>
                <c:formatCode>General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8446-4E77-9BE8-ECB47CCFE1B5}"/>
            </c:ext>
          </c:extLst>
        </c:ser>
        <c:ser>
          <c:idx val="30"/>
          <c:order val="7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Factor'!$CD$118:$CD$218</c:f>
              <c:numCache>
                <c:formatCode>General</c:formatCode>
                <c:ptCount val="101"/>
                <c:pt idx="0">
                  <c:v>0.9999999998824417</c:v>
                </c:pt>
                <c:pt idx="1">
                  <c:v>0.99999849148464881</c:v>
                </c:pt>
                <c:pt idx="2">
                  <c:v>0.99999385479148617</c:v>
                </c:pt>
                <c:pt idx="3">
                  <c:v>0.99998591616936594</c:v>
                </c:pt>
                <c:pt idx="4">
                  <c:v>0.9999744920148681</c:v>
                </c:pt>
                <c:pt idx="5">
                  <c:v>0.99995938824064512</c:v>
                </c:pt>
                <c:pt idx="6">
                  <c:v>0.99994039959670877</c:v>
                </c:pt>
                <c:pt idx="7">
                  <c:v>0.99991730894096742</c:v>
                </c:pt>
                <c:pt idx="8">
                  <c:v>0.99988988645554788</c:v>
                </c:pt>
                <c:pt idx="9">
                  <c:v>0.9998578888036842</c:v>
                </c:pt>
                <c:pt idx="10">
                  <c:v>0.9998210582220981</c:v>
                </c:pt>
                <c:pt idx="11">
                  <c:v>0.99977912154325399</c:v>
                </c:pt>
                <c:pt idx="12">
                  <c:v>0.9997317891413966</c:v>
                </c:pt>
                <c:pt idx="13">
                  <c:v>0.99967875379542692</c:v>
                </c:pt>
                <c:pt idx="14">
                  <c:v>0.99961968946124125</c:v>
                </c:pt>
                <c:pt idx="15">
                  <c:v>0.99955424994507236</c:v>
                </c:pt>
                <c:pt idx="16">
                  <c:v>0.99948206746898893</c:v>
                </c:pt>
                <c:pt idx="17">
                  <c:v>0.99940275111818833</c:v>
                </c:pt>
                <c:pt idx="18">
                  <c:v>0.99931588515908487</c:v>
                </c:pt>
                <c:pt idx="19">
                  <c:v>0.99922102721579986</c:v>
                </c:pt>
                <c:pt idx="20">
                  <c:v>0.99911770629140118</c:v>
                </c:pt>
                <c:pt idx="21">
                  <c:v>0.99900542061852804</c:v>
                </c:pt>
                <c:pt idx="22">
                  <c:v>0.99888363532279445</c:v>
                </c:pt>
                <c:pt idx="23">
                  <c:v>0.99875177987980568</c:v>
                </c:pt>
                <c:pt idx="24">
                  <c:v>0.99860924534514195</c:v>
                </c:pt>
                <c:pt idx="25">
                  <c:v>0.99845538133373191</c:v>
                </c:pt>
                <c:pt idx="26">
                  <c:v>0.9982894927225312</c:v>
                </c:pt>
                <c:pt idx="27">
                  <c:v>0.99811083604725692</c:v>
                </c:pt>
                <c:pt idx="28">
                  <c:v>0.99791861556040418</c:v>
                </c:pt>
                <c:pt idx="29">
                  <c:v>0.99771197891371532</c:v>
                </c:pt>
                <c:pt idx="30">
                  <c:v>0.99749001242371438</c:v>
                </c:pt>
                <c:pt idx="31">
                  <c:v>0.9972517358737738</c:v>
                </c:pt>
                <c:pt idx="32">
                  <c:v>0.99699609680010037</c:v>
                </c:pt>
                <c:pt idx="33">
                  <c:v>0.99672196420225645</c:v>
                </c:pt>
                <c:pt idx="34">
                  <c:v>0.99642812161099137</c:v>
                </c:pt>
                <c:pt idx="35">
                  <c:v>0.99611325943719164</c:v>
                </c:pt>
                <c:pt idx="36">
                  <c:v>0.99577596651524536</c:v>
                </c:pt>
                <c:pt idx="37">
                  <c:v>0.99541472074225146</c:v>
                </c:pt>
                <c:pt idx="38">
                  <c:v>0.99502787870054499</c:v>
                </c:pt>
                <c:pt idx="39">
                  <c:v>0.99461366413493502</c:v>
                </c:pt>
                <c:pt idx="40">
                  <c:v>0.99417015513726348</c:v>
                </c:pt>
                <c:pt idx="41">
                  <c:v>0.99369526986906598</c:v>
                </c:pt>
                <c:pt idx="42">
                  <c:v>0.99318675062757855</c:v>
                </c:pt>
                <c:pt idx="43">
                  <c:v>0.9926421460302679</c:v>
                </c:pt>
                <c:pt idx="44">
                  <c:v>0.99205879105793959</c:v>
                </c:pt>
                <c:pt idx="45">
                  <c:v>0.99143378465475829</c:v>
                </c:pt>
                <c:pt idx="46">
                  <c:v>0.99076396453454862</c:v>
                </c:pt>
                <c:pt idx="47">
                  <c:v>0.99004587878404648</c:v>
                </c:pt>
                <c:pt idx="48">
                  <c:v>0.98927575378456634</c:v>
                </c:pt>
                <c:pt idx="49">
                  <c:v>0.98844945789010941</c:v>
                </c:pt>
                <c:pt idx="50">
                  <c:v>0.9875624602005324</c:v>
                </c:pt>
                <c:pt idx="51">
                  <c:v>0.98660978364803187</c:v>
                </c:pt>
                <c:pt idx="52">
                  <c:v>0.98558595147005823</c:v>
                </c:pt>
                <c:pt idx="53">
                  <c:v>0.98448492596550907</c:v>
                </c:pt>
                <c:pt idx="54">
                  <c:v>0.9833000382156154</c:v>
                </c:pt>
                <c:pt idx="55">
                  <c:v>0.9820239071874427</c:v>
                </c:pt>
                <c:pt idx="56">
                  <c:v>0.98064834631283726</c:v>
                </c:pt>
                <c:pt idx="57">
                  <c:v>0.97916425523344541</c:v>
                </c:pt>
                <c:pt idx="58">
                  <c:v>0.97756149390127534</c:v>
                </c:pt>
                <c:pt idx="59">
                  <c:v>0.97582873559677175</c:v>
                </c:pt>
                <c:pt idx="60">
                  <c:v>0.9739532946352103</c:v>
                </c:pt>
                <c:pt idx="61">
                  <c:v>0.97192092352826209</c:v>
                </c:pt>
                <c:pt idx="62">
                  <c:v>0.96971557308463274</c:v>
                </c:pt>
                <c:pt idx="63">
                  <c:v>0.96731910728134751</c:v>
                </c:pt>
                <c:pt idx="64">
                  <c:v>0.96471096259208633</c:v>
                </c:pt>
                <c:pt idx="65">
                  <c:v>0.96186773864931518</c:v>
                </c:pt>
                <c:pt idx="66">
                  <c:v>0.9587627034020515</c:v>
                </c:pt>
                <c:pt idx="67">
                  <c:v>0.95536519096918804</c:v>
                </c:pt>
                <c:pt idx="68">
                  <c:v>0.95163986368637055</c:v>
                </c:pt>
                <c:pt idx="69">
                  <c:v>0.94754580068372996</c:v>
                </c:pt>
                <c:pt idx="70">
                  <c:v>0.94303536264289256</c:v>
                </c:pt>
                <c:pt idx="71">
                  <c:v>0.93805276455119657</c:v>
                </c:pt>
                <c:pt idx="72">
                  <c:v>0.93253226281223933</c:v>
                </c:pt>
                <c:pt idx="73">
                  <c:v>0.92639582607367044</c:v>
                </c:pt>
                <c:pt idx="74">
                  <c:v>0.91955010429586526</c:v>
                </c:pt>
                <c:pt idx="75">
                  <c:v>0.91188242749225368</c:v>
                </c:pt>
                <c:pt idx="76">
                  <c:v>0.90325543648398565</c:v>
                </c:pt>
                <c:pt idx="77">
                  <c:v>0.89349974169079116</c:v>
                </c:pt>
                <c:pt idx="78">
                  <c:v>0.88240366528643099</c:v>
                </c:pt>
                <c:pt idx="79">
                  <c:v>0.86969853777380723</c:v>
                </c:pt>
                <c:pt idx="80">
                  <c:v>0.8550369725325293</c:v>
                </c:pt>
                <c:pt idx="81">
                  <c:v>0.83795956196092813</c:v>
                </c:pt>
                <c:pt idx="82">
                  <c:v>0.81784144916293544</c:v>
                </c:pt>
                <c:pt idx="83">
                  <c:v>0.79380152756876776</c:v>
                </c:pt>
                <c:pt idx="84">
                  <c:v>0.76453603265815329</c:v>
                </c:pt>
                <c:pt idx="85">
                  <c:v>0.7279804597256776</c:v>
                </c:pt>
                <c:pt idx="86">
                  <c:v>0.68051173278567134</c:v>
                </c:pt>
                <c:pt idx="87">
                  <c:v>0.61455187584882709</c:v>
                </c:pt>
                <c:pt idx="88">
                  <c:v>0.50685778284141136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8446-4E77-9BE8-ECB47CCFE1B5}"/>
            </c:ext>
          </c:extLst>
        </c:ser>
        <c:ser>
          <c:idx val="31"/>
          <c:order val="8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Factor'!$CE$118:$CE$218</c:f>
              <c:numCache>
                <c:formatCode>General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8446-4E77-9BE8-ECB47CCFE1B5}"/>
            </c:ext>
          </c:extLst>
        </c:ser>
        <c:ser>
          <c:idx val="32"/>
          <c:order val="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Factor'!$CF$118:$CF$218</c:f>
              <c:numCache>
                <c:formatCode>General</c:formatCode>
                <c:ptCount val="101"/>
                <c:pt idx="0">
                  <c:v>1.0000033306197651</c:v>
                </c:pt>
                <c:pt idx="1">
                  <c:v>0.99999810982966031</c:v>
                </c:pt>
                <c:pt idx="2">
                  <c:v>0.99999228592392708</c:v>
                </c:pt>
                <c:pt idx="3">
                  <c:v>0.99998228632083663</c:v>
                </c:pt>
                <c:pt idx="4">
                  <c:v>0.9999678488321686</c:v>
                </c:pt>
                <c:pt idx="5">
                  <c:v>0.99994869937382413</c:v>
                </c:pt>
                <c:pt idx="6">
                  <c:v>0.99992454637364037</c:v>
                </c:pt>
                <c:pt idx="7">
                  <c:v>0.99989507579073011</c:v>
                </c:pt>
                <c:pt idx="8">
                  <c:v>0.99985995627926783</c:v>
                </c:pt>
                <c:pt idx="9">
                  <c:v>0.99981883423382989</c:v>
                </c:pt>
                <c:pt idx="10">
                  <c:v>0.9997713320760846</c:v>
                </c:pt>
                <c:pt idx="11">
                  <c:v>0.99971704646138937</c:v>
                </c:pt>
                <c:pt idx="12">
                  <c:v>0.99965554855465621</c:v>
                </c:pt>
                <c:pt idx="13">
                  <c:v>0.99958637854087073</c:v>
                </c:pt>
                <c:pt idx="14">
                  <c:v>0.99950904586593869</c:v>
                </c:pt>
                <c:pt idx="15">
                  <c:v>0.99942302569120101</c:v>
                </c:pt>
                <c:pt idx="16">
                  <c:v>0.99932775661265394</c:v>
                </c:pt>
                <c:pt idx="17">
                  <c:v>0.99922263811549172</c:v>
                </c:pt>
                <c:pt idx="18">
                  <c:v>0.99910702515001115</c:v>
                </c:pt>
                <c:pt idx="19">
                  <c:v>0.99898022776651474</c:v>
                </c:pt>
                <c:pt idx="20">
                  <c:v>0.99884150460209509</c:v>
                </c:pt>
                <c:pt idx="21">
                  <c:v>0.99869005964660107</c:v>
                </c:pt>
                <c:pt idx="22">
                  <c:v>0.99852503860496267</c:v>
                </c:pt>
                <c:pt idx="23">
                  <c:v>0.99834552098424945</c:v>
                </c:pt>
                <c:pt idx="24">
                  <c:v>0.99815051727602611</c:v>
                </c:pt>
                <c:pt idx="25">
                  <c:v>0.99793896128883341</c:v>
                </c:pt>
                <c:pt idx="26">
                  <c:v>0.99770970318972008</c:v>
                </c:pt>
                <c:pt idx="27">
                  <c:v>0.9974615022841965</c:v>
                </c:pt>
                <c:pt idx="28">
                  <c:v>0.99719301817783013</c:v>
                </c:pt>
                <c:pt idx="29">
                  <c:v>0.9969028021014783</c:v>
                </c:pt>
                <c:pt idx="30">
                  <c:v>0.99658928546369763</c:v>
                </c:pt>
                <c:pt idx="31">
                  <c:v>0.99625076921628919</c:v>
                </c:pt>
                <c:pt idx="32">
                  <c:v>0.99588541060267199</c:v>
                </c:pt>
                <c:pt idx="33">
                  <c:v>0.99549120871401553</c:v>
                </c:pt>
                <c:pt idx="34">
                  <c:v>0.99506598817819247</c:v>
                </c:pt>
                <c:pt idx="35">
                  <c:v>0.99460738211039001</c:v>
                </c:pt>
                <c:pt idx="36">
                  <c:v>0.99411281099430326</c:v>
                </c:pt>
                <c:pt idx="37">
                  <c:v>0.99357946014886489</c:v>
                </c:pt>
                <c:pt idx="38">
                  <c:v>0.99300425513253887</c:v>
                </c:pt>
                <c:pt idx="39">
                  <c:v>0.99238383157670362</c:v>
                </c:pt>
                <c:pt idx="40">
                  <c:v>0.99171450368611269</c:v>
                </c:pt>
                <c:pt idx="41">
                  <c:v>0.99099222715378377</c:v>
                </c:pt>
                <c:pt idx="42">
                  <c:v>0.99021255707899958</c:v>
                </c:pt>
                <c:pt idx="43">
                  <c:v>0.98937060024622014</c:v>
                </c:pt>
                <c:pt idx="44">
                  <c:v>0.98846096114296134</c:v>
                </c:pt>
                <c:pt idx="45">
                  <c:v>0.98747767897189875</c:v>
                </c:pt>
                <c:pt idx="46">
                  <c:v>0.98641415697797175</c:v>
                </c:pt>
                <c:pt idx="47">
                  <c:v>0.98526307919447165</c:v>
                </c:pt>
                <c:pt idx="48">
                  <c:v>0.98401631618221708</c:v>
                </c:pt>
                <c:pt idx="49">
                  <c:v>0.9826648143017167</c:v>
                </c:pt>
                <c:pt idx="50">
                  <c:v>0.98119846784334097</c:v>
                </c:pt>
                <c:pt idx="51">
                  <c:v>0.97960596964279045</c:v>
                </c:pt>
                <c:pt idx="52">
                  <c:v>0.97787463591720702</c:v>
                </c:pt>
                <c:pt idx="53">
                  <c:v>0.97599020016143112</c:v>
                </c:pt>
                <c:pt idx="54">
                  <c:v>0.97393657001808542</c:v>
                </c:pt>
                <c:pt idx="55">
                  <c:v>0.97169553865840097</c:v>
                </c:pt>
                <c:pt idx="56">
                  <c:v>0.96924643989318116</c:v>
                </c:pt>
                <c:pt idx="57">
                  <c:v>0.96656573521630706</c:v>
                </c:pt>
                <c:pt idx="58">
                  <c:v>0.96362651556135681</c:v>
                </c:pt>
                <c:pt idx="59">
                  <c:v>0.96039789641057849</c:v>
                </c:pt>
                <c:pt idx="60">
                  <c:v>0.95684427853061138</c:v>
                </c:pt>
                <c:pt idx="61">
                  <c:v>0.95292443839400087</c:v>
                </c:pt>
                <c:pt idx="62">
                  <c:v>0.94859039919559907</c:v>
                </c:pt>
                <c:pt idx="63">
                  <c:v>0.94378601732010858</c:v>
                </c:pt>
                <c:pt idx="64">
                  <c:v>0.93844519580646979</c:v>
                </c:pt>
                <c:pt idx="65">
                  <c:v>0.93248960079783183</c:v>
                </c:pt>
                <c:pt idx="66">
                  <c:v>0.92582570749470772</c:v>
                </c:pt>
                <c:pt idx="67">
                  <c:v>0.91834092611519968</c:v>
                </c:pt>
                <c:pt idx="68">
                  <c:v>0.90989844024360433</c:v>
                </c:pt>
                <c:pt idx="69">
                  <c:v>0.90033020698862831</c:v>
                </c:pt>
                <c:pt idx="70">
                  <c:v>0.88942726144140472</c:v>
                </c:pt>
                <c:pt idx="71">
                  <c:v>0.87692595648964156</c:v>
                </c:pt>
                <c:pt idx="72">
                  <c:v>0.86248785323503274</c:v>
                </c:pt>
                <c:pt idx="73">
                  <c:v>0.84566927306648809</c:v>
                </c:pt>
                <c:pt idx="74">
                  <c:v>0.82587313675264906</c:v>
                </c:pt>
                <c:pt idx="75">
                  <c:v>0.8022684608970333</c:v>
                </c:pt>
                <c:pt idx="76">
                  <c:v>0.77364577462700546</c:v>
                </c:pt>
                <c:pt idx="77">
                  <c:v>0.73813099014979877</c:v>
                </c:pt>
                <c:pt idx="78">
                  <c:v>0.6925349758514362</c:v>
                </c:pt>
                <c:pt idx="79">
                  <c:v>0.63051739605994261</c:v>
                </c:pt>
                <c:pt idx="80">
                  <c:v>0.53480110608031339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8446-4E77-9BE8-ECB47CCFE1B5}"/>
            </c:ext>
          </c:extLst>
        </c:ser>
        <c:ser>
          <c:idx val="33"/>
          <c:order val="1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Factor'!$CG$118:$CG$218</c:f>
              <c:numCache>
                <c:formatCode>General</c:formatCode>
                <c:ptCount val="101"/>
                <c:pt idx="0">
                  <c:v>0.99999999991211108</c:v>
                </c:pt>
                <c:pt idx="1">
                  <c:v>0.99999772806440301</c:v>
                </c:pt>
                <c:pt idx="2">
                  <c:v>0.99999070660808742</c:v>
                </c:pt>
                <c:pt idx="3">
                  <c:v>0.99997861115382214</c:v>
                </c:pt>
                <c:pt idx="4">
                  <c:v>0.99996109455036397</c:v>
                </c:pt>
                <c:pt idx="5">
                  <c:v>0.99993778517705001</c:v>
                </c:pt>
                <c:pt idx="6">
                  <c:v>0.9999082849837222</c:v>
                </c:pt>
                <c:pt idx="7">
                  <c:v>0.99987216735111151</c:v>
                </c:pt>
                <c:pt idx="8">
                  <c:v>0.99982897475178023</c:v>
                </c:pt>
                <c:pt idx="9">
                  <c:v>0.9997782161908606</c:v>
                </c:pt>
                <c:pt idx="10">
                  <c:v>0.99971936440243336</c:v>
                </c:pt>
                <c:pt idx="11">
                  <c:v>0.99965185277507829</c:v>
                </c:pt>
                <c:pt idx="12">
                  <c:v>0.99957507197636253</c:v>
                </c:pt>
                <c:pt idx="13">
                  <c:v>0.99948836624285409</c:v>
                </c:pt>
                <c:pt idx="14">
                  <c:v>0.999391029297094</c:v>
                </c:pt>
                <c:pt idx="15">
                  <c:v>0.99928229984891648</c:v>
                </c:pt>
                <c:pt idx="16">
                  <c:v>0.99916135663202355</c:v>
                </c:pt>
                <c:pt idx="17">
                  <c:v>0.99902731292087388</c:v>
                </c:pt>
                <c:pt idx="18">
                  <c:v>0.99887921046514239</c:v>
                </c:pt>
                <c:pt idx="19">
                  <c:v>0.99871601277030053</c:v>
                </c:pt>
                <c:pt idx="20">
                  <c:v>0.99853659764316416</c:v>
                </c:pt>
                <c:pt idx="21">
                  <c:v>0.99833974890959709</c:v>
                </c:pt>
                <c:pt idx="22">
                  <c:v>0.99812414719788722</c:v>
                </c:pt>
                <c:pt idx="23">
                  <c:v>0.99788835966630463</c:v>
                </c:pt>
                <c:pt idx="24">
                  <c:v>0.99763082853443552</c:v>
                </c:pt>
                <c:pt idx="25">
                  <c:v>0.99734985825714806</c:v>
                </c:pt>
                <c:pt idx="26">
                  <c:v>0.99704360115487023</c:v>
                </c:pt>
                <c:pt idx="27">
                  <c:v>0.99671004128442275</c:v>
                </c:pt>
                <c:pt idx="28">
                  <c:v>0.99634697630010349</c:v>
                </c:pt>
                <c:pt idx="29">
                  <c:v>0.99595199701401449</c:v>
                </c:pt>
                <c:pt idx="30">
                  <c:v>0.99552246431535263</c:v>
                </c:pt>
                <c:pt idx="31">
                  <c:v>0.99505548305152058</c:v>
                </c:pt>
                <c:pt idx="32">
                  <c:v>0.99454787240392351</c:v>
                </c:pt>
                <c:pt idx="33">
                  <c:v>0.9939961322091132</c:v>
                </c:pt>
                <c:pt idx="34">
                  <c:v>0.99339640457618128</c:v>
                </c:pt>
                <c:pt idx="35">
                  <c:v>0.9927444300310424</c:v>
                </c:pt>
                <c:pt idx="36">
                  <c:v>0.9920354972724118</c:v>
                </c:pt>
                <c:pt idx="37">
                  <c:v>0.99126438544698614</c:v>
                </c:pt>
                <c:pt idx="38">
                  <c:v>0.99042529763401677</c:v>
                </c:pt>
                <c:pt idx="39">
                  <c:v>0.98951178396288619</c:v>
                </c:pt>
                <c:pt idx="40">
                  <c:v>0.9885166524580139</c:v>
                </c:pt>
                <c:pt idx="41">
                  <c:v>0.98743186529668192</c:v>
                </c:pt>
                <c:pt idx="42">
                  <c:v>0.98624841765535565</c:v>
                </c:pt>
                <c:pt idx="43">
                  <c:v>0.98495619568001647</c:v>
                </c:pt>
                <c:pt idx="44">
                  <c:v>0.98354380930757523</c:v>
                </c:pt>
                <c:pt idx="45">
                  <c:v>0.98199839463788607</c:v>
                </c:pt>
                <c:pt idx="46">
                  <c:v>0.98030537924059269</c:v>
                </c:pt>
                <c:pt idx="47">
                  <c:v>0.97844820208499261</c:v>
                </c:pt>
                <c:pt idx="48">
                  <c:v>0.97640797757644948</c:v>
                </c:pt>
                <c:pt idx="49">
                  <c:v>0.97416309029297476</c:v>
                </c:pt>
                <c:pt idx="50">
                  <c:v>0.97168870319212353</c:v>
                </c:pt>
                <c:pt idx="51">
                  <c:v>0.96895615694958181</c:v>
                </c:pt>
                <c:pt idx="52">
                  <c:v>0.96593223119143379</c:v>
                </c:pt>
                <c:pt idx="53">
                  <c:v>0.96257822895443734</c:v>
                </c:pt>
                <c:pt idx="54">
                  <c:v>0.95884883266230547</c:v>
                </c:pt>
                <c:pt idx="55">
                  <c:v>0.95469066159734661</c:v>
                </c:pt>
                <c:pt idx="56">
                  <c:v>0.95004043475599509</c:v>
                </c:pt>
                <c:pt idx="57">
                  <c:v>0.94482260515787975</c:v>
                </c:pt>
                <c:pt idx="58">
                  <c:v>0.93894627580941781</c:v>
                </c:pt>
                <c:pt idx="59">
                  <c:v>0.93230112321947289</c:v>
                </c:pt>
                <c:pt idx="60">
                  <c:v>0.92475192406641038</c:v>
                </c:pt>
                <c:pt idx="61">
                  <c:v>0.91613107366192215</c:v>
                </c:pt>
                <c:pt idx="62">
                  <c:v>0.90622814569887788</c:v>
                </c:pt>
                <c:pt idx="63">
                  <c:v>0.89477496641791809</c:v>
                </c:pt>
                <c:pt idx="64">
                  <c:v>0.88142365431698788</c:v>
                </c:pt>
                <c:pt idx="65">
                  <c:v>0.86571317020755034</c:v>
                </c:pt>
                <c:pt idx="66">
                  <c:v>0.84701614238981149</c:v>
                </c:pt>
                <c:pt idx="67">
                  <c:v>0.82444964899805795</c:v>
                </c:pt>
                <c:pt idx="68">
                  <c:v>0.79671462375489943</c:v>
                </c:pt>
                <c:pt idx="69">
                  <c:v>0.76177783471404747</c:v>
                </c:pt>
                <c:pt idx="70">
                  <c:v>0.71614947068009482</c:v>
                </c:pt>
                <c:pt idx="71">
                  <c:v>0.65284565495450553</c:v>
                </c:pt>
                <c:pt idx="72">
                  <c:v>0.55271995420921383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8446-4E77-9BE8-ECB47CCFE1B5}"/>
            </c:ext>
          </c:extLst>
        </c:ser>
        <c:ser>
          <c:idx val="34"/>
          <c:order val="1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Factor'!$CH$118:$CH$218</c:f>
              <c:numCache>
                <c:formatCode>General</c:formatCode>
                <c:ptCount val="101"/>
                <c:pt idx="0">
                  <c:v>0.99999999993814348</c:v>
                </c:pt>
                <c:pt idx="1">
                  <c:v>0.99999734403384544</c:v>
                </c:pt>
                <c:pt idx="2">
                  <c:v>0.99998911311992367</c:v>
                </c:pt>
                <c:pt idx="3">
                  <c:v>0.99997489021281649</c:v>
                </c:pt>
                <c:pt idx="4">
                  <c:v>0.99995422615515805</c:v>
                </c:pt>
                <c:pt idx="5">
                  <c:v>0.99992663685715044</c:v>
                </c:pt>
                <c:pt idx="6">
                  <c:v>0.99989160019076662</c:v>
                </c:pt>
                <c:pt idx="7">
                  <c:v>0.99984855256421123</c:v>
                </c:pt>
                <c:pt idx="8">
                  <c:v>0.99979688513997222</c:v>
                </c:pt>
                <c:pt idx="9">
                  <c:v>0.99973593965278207</c:v>
                </c:pt>
                <c:pt idx="10">
                  <c:v>0.99966500377935386</c:v>
                </c:pt>
                <c:pt idx="11">
                  <c:v>0.99958330600429812</c:v>
                </c:pt>
                <c:pt idx="12">
                  <c:v>0.99949000991898251</c:v>
                </c:pt>
                <c:pt idx="13">
                  <c:v>0.99938420788087345</c:v>
                </c:pt>
                <c:pt idx="14">
                  <c:v>0.99926491395065986</c:v>
                </c:pt>
                <c:pt idx="15">
                  <c:v>0.99913105601172303</c:v>
                </c:pt>
                <c:pt idx="16">
                  <c:v>0.99898146696246393</c:v>
                </c:pt>
                <c:pt idx="17">
                  <c:v>0.9988148748548642</c:v>
                </c:pt>
                <c:pt idx="18">
                  <c:v>0.99862989183319539</c:v>
                </c:pt>
                <c:pt idx="19">
                  <c:v>0.99842500170289394</c:v>
                </c:pt>
                <c:pt idx="20">
                  <c:v>0.99819854593268231</c:v>
                </c:pt>
                <c:pt idx="21">
                  <c:v>0.99794870785975143</c:v>
                </c:pt>
                <c:pt idx="22">
                  <c:v>0.99767349482925505</c:v>
                </c:pt>
                <c:pt idx="23">
                  <c:v>0.99737071795284316</c:v>
                </c:pt>
                <c:pt idx="24">
                  <c:v>0.99703796911541354</c:v>
                </c:pt>
                <c:pt idx="25">
                  <c:v>0.99667259479254122</c:v>
                </c:pt>
                <c:pt idx="26">
                  <c:v>0.99627166616051721</c:v>
                </c:pt>
                <c:pt idx="27">
                  <c:v>0.99583194488348215</c:v>
                </c:pt>
                <c:pt idx="28">
                  <c:v>0.99534984384355607</c:v>
                </c:pt>
                <c:pt idx="29">
                  <c:v>0.99482138193526637</c:v>
                </c:pt>
                <c:pt idx="30">
                  <c:v>0.99424213186797006</c:v>
                </c:pt>
                <c:pt idx="31">
                  <c:v>0.99360715970125835</c:v>
                </c:pt>
                <c:pt idx="32">
                  <c:v>0.99291095456731049</c:v>
                </c:pt>
                <c:pt idx="33">
                  <c:v>0.99214734669684046</c:v>
                </c:pt>
                <c:pt idx="34">
                  <c:v>0.99130941144266937</c:v>
                </c:pt>
                <c:pt idx="35">
                  <c:v>0.99038935646304993</c:v>
                </c:pt>
                <c:pt idx="36">
                  <c:v>0.98937838855231985</c:v>
                </c:pt>
                <c:pt idx="37">
                  <c:v>0.98826655574643263</c:v>
                </c:pt>
                <c:pt idx="38">
                  <c:v>0.98704255922567752</c:v>
                </c:pt>
                <c:pt idx="39">
                  <c:v>0.98569352810673438</c:v>
                </c:pt>
                <c:pt idx="40">
                  <c:v>0.98420474835044258</c:v>
                </c:pt>
                <c:pt idx="41">
                  <c:v>0.98255933455701439</c:v>
                </c:pt>
                <c:pt idx="42">
                  <c:v>0.98073783016150251</c:v>
                </c:pt>
                <c:pt idx="43">
                  <c:v>0.97871771717334988</c:v>
                </c:pt>
                <c:pt idx="44">
                  <c:v>0.97647281068461289</c:v>
                </c:pt>
                <c:pt idx="45">
                  <c:v>0.97397250526012502</c:v>
                </c:pt>
                <c:pt idx="46">
                  <c:v>0.97118082907001924</c:v>
                </c:pt>
                <c:pt idx="47">
                  <c:v>0.96805524580258795</c:v>
                </c:pt>
                <c:pt idx="48">
                  <c:v>0.96454512181855001</c:v>
                </c:pt>
                <c:pt idx="49">
                  <c:v>0.9605897432694015</c:v>
                </c:pt>
                <c:pt idx="50">
                  <c:v>0.9561157195747273</c:v>
                </c:pt>
                <c:pt idx="51">
                  <c:v>0.95103353688698433</c:v>
                </c:pt>
                <c:pt idx="52">
                  <c:v>0.94523291315595925</c:v>
                </c:pt>
                <c:pt idx="53">
                  <c:v>0.93857642961340948</c:v>
                </c:pt>
                <c:pt idx="54">
                  <c:v>0.93089062645461262</c:v>
                </c:pt>
                <c:pt idx="55">
                  <c:v>0.9219532690416159</c:v>
                </c:pt>
                <c:pt idx="56">
                  <c:v>0.9114746523790429</c:v>
                </c:pt>
                <c:pt idx="57">
                  <c:v>0.8990692847491053</c:v>
                </c:pt>
                <c:pt idx="58">
                  <c:v>0.88421135987859156</c:v>
                </c:pt>
                <c:pt idx="59">
                  <c:v>0.8661614227788067</c:v>
                </c:pt>
                <c:pt idx="60">
                  <c:v>0.84383830254945014</c:v>
                </c:pt>
                <c:pt idx="61">
                  <c:v>0.81557753493942586</c:v>
                </c:pt>
                <c:pt idx="62">
                  <c:v>0.77862436475907082</c:v>
                </c:pt>
                <c:pt idx="63">
                  <c:v>0.72788637917599397</c:v>
                </c:pt>
                <c:pt idx="64">
                  <c:v>0.65191943817606779</c:v>
                </c:pt>
                <c:pt idx="65">
                  <c:v>0.50907553281644147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8446-4E77-9BE8-ECB47CCFE1B5}"/>
            </c:ext>
          </c:extLst>
        </c:ser>
        <c:ser>
          <c:idx val="35"/>
          <c:order val="1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Factor'!$CI$118:$CI$218</c:f>
              <c:numCache>
                <c:formatCode>General</c:formatCode>
                <c:ptCount val="101"/>
                <c:pt idx="0">
                  <c:v>0.99999999998005251</c:v>
                </c:pt>
                <c:pt idx="1">
                  <c:v>0.99999695844452274</c:v>
                </c:pt>
                <c:pt idx="2">
                  <c:v>0.99998750650364987</c:v>
                </c:pt>
                <c:pt idx="3">
                  <c:v>0.99997112259050025</c:v>
                </c:pt>
                <c:pt idx="4">
                  <c:v>0.99994724109140809</c:v>
                </c:pt>
                <c:pt idx="5">
                  <c:v>0.99991524809558074</c:v>
                </c:pt>
                <c:pt idx="6">
                  <c:v>0.99987447664354057</c:v>
                </c:pt>
                <c:pt idx="7">
                  <c:v>0.99982420143125084</c:v>
                </c:pt>
                <c:pt idx="8">
                  <c:v>0.99976363289797299</c:v>
                </c:pt>
                <c:pt idx="9">
                  <c:v>0.99969191061471896</c:v>
                </c:pt>
                <c:pt idx="10">
                  <c:v>0.99960809587698407</c:v>
                </c:pt>
                <c:pt idx="11">
                  <c:v>0.99951116339100587</c:v>
                </c:pt>
                <c:pt idx="12">
                  <c:v>0.99939999192428863</c:v>
                </c:pt>
                <c:pt idx="13">
                  <c:v>0.99927335377019455</c:v>
                </c:pt>
                <c:pt idx="14">
                  <c:v>0.99912990285146019</c:v>
                </c:pt>
                <c:pt idx="15">
                  <c:v>0.99896816125728383</c:v>
                </c:pt>
                <c:pt idx="16">
                  <c:v>0.99878650397326552</c:v>
                </c:pt>
                <c:pt idx="17">
                  <c:v>0.99858314152028593</c:v>
                </c:pt>
                <c:pt idx="18">
                  <c:v>0.99835610016725629</c:v>
                </c:pt>
                <c:pt idx="19">
                  <c:v>0.99810319931997904</c:v>
                </c:pt>
                <c:pt idx="20">
                  <c:v>0.99782202561316202</c:v>
                </c:pt>
                <c:pt idx="21">
                  <c:v>0.99750990314040178</c:v>
                </c:pt>
                <c:pt idx="22">
                  <c:v>0.99716385914445349</c:v>
                </c:pt>
                <c:pt idx="23">
                  <c:v>0.9967805843515789</c:v>
                </c:pt>
                <c:pt idx="24">
                  <c:v>0.99635638696299167</c:v>
                </c:pt>
                <c:pt idx="25">
                  <c:v>0.99588713910402227</c:v>
                </c:pt>
                <c:pt idx="26">
                  <c:v>0.99536821426674715</c:v>
                </c:pt>
                <c:pt idx="27">
                  <c:v>0.99479441394935453</c:v>
                </c:pt>
                <c:pt idx="28">
                  <c:v>0.99415988127544419</c:v>
                </c:pt>
                <c:pt idx="29">
                  <c:v>0.99345799884292685</c:v>
                </c:pt>
                <c:pt idx="30">
                  <c:v>0.99268126736930329</c:v>
                </c:pt>
                <c:pt idx="31">
                  <c:v>0.99182116082045602</c:v>
                </c:pt>
                <c:pt idx="32">
                  <c:v>0.99086795256794991</c:v>
                </c:pt>
                <c:pt idx="33">
                  <c:v>0.98981050562513284</c:v>
                </c:pt>
                <c:pt idx="34">
                  <c:v>0.98863601803927714</c:v>
                </c:pt>
                <c:pt idx="35">
                  <c:v>0.98732971188854279</c:v>
                </c:pt>
                <c:pt idx="36">
                  <c:v>0.98587445079624791</c:v>
                </c:pt>
                <c:pt idx="37">
                  <c:v>0.9842502660666459</c:v>
                </c:pt>
                <c:pt idx="38">
                  <c:v>0.98243376493363532</c:v>
                </c:pt>
                <c:pt idx="39">
                  <c:v>0.98039738520607311</c:v>
                </c:pt>
                <c:pt idx="40">
                  <c:v>0.97810844759974769</c:v>
                </c:pt>
                <c:pt idx="41">
                  <c:v>0.97552793843995944</c:v>
                </c:pt>
                <c:pt idx="42">
                  <c:v>0.97260892834701973</c:v>
                </c:pt>
                <c:pt idx="43">
                  <c:v>0.96929449243056254</c:v>
                </c:pt>
                <c:pt idx="44">
                  <c:v>0.96551493699847968</c:v>
                </c:pt>
                <c:pt idx="45">
                  <c:v>0.96118404442720962</c:v>
                </c:pt>
                <c:pt idx="46">
                  <c:v>0.95619390031224927</c:v>
                </c:pt>
                <c:pt idx="47">
                  <c:v>0.95040762747916541</c:v>
                </c:pt>
                <c:pt idx="48">
                  <c:v>0.94364895032144736</c:v>
                </c:pt>
                <c:pt idx="49">
                  <c:v>0.93568681706021883</c:v>
                </c:pt>
                <c:pt idx="50">
                  <c:v>0.92621204963448778</c:v>
                </c:pt>
                <c:pt idx="51">
                  <c:v>0.91480060429118559</c:v>
                </c:pt>
                <c:pt idx="52">
                  <c:v>0.9008532269154963</c:v>
                </c:pt>
                <c:pt idx="53">
                  <c:v>0.88349092525841422</c:v>
                </c:pt>
                <c:pt idx="54">
                  <c:v>0.86136120481718159</c:v>
                </c:pt>
                <c:pt idx="55">
                  <c:v>0.83224497585644308</c:v>
                </c:pt>
                <c:pt idx="56">
                  <c:v>0.79215053682600156</c:v>
                </c:pt>
                <c:pt idx="57">
                  <c:v>0.7327652309523689</c:v>
                </c:pt>
                <c:pt idx="58">
                  <c:v>0.63100956461052271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8446-4E77-9BE8-ECB47CCFE1B5}"/>
            </c:ext>
          </c:extLst>
        </c:ser>
        <c:ser>
          <c:idx val="36"/>
          <c:order val="1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Factor'!$CJ$118:$CJ$218</c:f>
              <c:numCache>
                <c:formatCode>General</c:formatCode>
                <c:ptCount val="101"/>
                <c:pt idx="0">
                  <c:v>0.99999999994366007</c:v>
                </c:pt>
                <c:pt idx="1">
                  <c:v>0.99999657128780428</c:v>
                </c:pt>
                <c:pt idx="2">
                  <c:v>0.99998588660886878</c:v>
                </c:pt>
                <c:pt idx="3">
                  <c:v>0.99996730746924622</c:v>
                </c:pt>
                <c:pt idx="4">
                  <c:v>0.99994013658390379</c:v>
                </c:pt>
                <c:pt idx="5">
                  <c:v>0.99990361160677421</c:v>
                </c:pt>
                <c:pt idx="6">
                  <c:v>0.99985689807821077</c:v>
                </c:pt>
                <c:pt idx="7">
                  <c:v>0.99979908147553009</c:v>
                </c:pt>
                <c:pt idx="8">
                  <c:v>0.99972915823399688</c:v>
                </c:pt>
                <c:pt idx="9">
                  <c:v>0.99964602558278792</c:v>
                </c:pt>
                <c:pt idx="10">
                  <c:v>0.99954847001278624</c:v>
                </c:pt>
                <c:pt idx="11">
                  <c:v>0.99943515416108608</c:v>
                </c:pt>
                <c:pt idx="12">
                  <c:v>0.99930460185740011</c:v>
                </c:pt>
                <c:pt idx="13">
                  <c:v>0.99915518103024437</c:v>
                </c:pt>
                <c:pt idx="14">
                  <c:v>0.99898508411299847</c:v>
                </c:pt>
                <c:pt idx="15">
                  <c:v>0.99879230551982801</c:v>
                </c:pt>
                <c:pt idx="16">
                  <c:v>0.99857461567519956</c:v>
                </c:pt>
                <c:pt idx="17">
                  <c:v>0.99832953097492705</c:v>
                </c:pt>
                <c:pt idx="18">
                  <c:v>0.99805427892569776</c:v>
                </c:pt>
                <c:pt idx="19">
                  <c:v>0.99774575754733441</c:v>
                </c:pt>
                <c:pt idx="20">
                  <c:v>0.99740048791865676</c:v>
                </c:pt>
                <c:pt idx="21">
                  <c:v>0.99701455849230247</c:v>
                </c:pt>
                <c:pt idx="22">
                  <c:v>0.99658355948070509</c:v>
                </c:pt>
                <c:pt idx="23">
                  <c:v>0.99610250520432575</c:v>
                </c:pt>
                <c:pt idx="24">
                  <c:v>0.99556574176642321</c:v>
                </c:pt>
                <c:pt idx="25">
                  <c:v>0.9949668367390615</c:v>
                </c:pt>
                <c:pt idx="26">
                  <c:v>0.99429844666128431</c:v>
                </c:pt>
                <c:pt idx="27">
                  <c:v>0.993552156991938</c:v>
                </c:pt>
                <c:pt idx="28">
                  <c:v>0.99271828762808112</c:v>
                </c:pt>
                <c:pt idx="29">
                  <c:v>0.99178565505566374</c:v>
                </c:pt>
                <c:pt idx="30">
                  <c:v>0.99074127944427426</c:v>
                </c:pt>
                <c:pt idx="31">
                  <c:v>0.98957002124443272</c:v>
                </c:pt>
                <c:pt idx="32">
                  <c:v>0.98825412667389412</c:v>
                </c:pt>
                <c:pt idx="33">
                  <c:v>0.98677265426326655</c:v>
                </c:pt>
                <c:pt idx="34">
                  <c:v>0.98510074442637896</c:v>
                </c:pt>
                <c:pt idx="35">
                  <c:v>0.98320867937707046</c:v>
                </c:pt>
                <c:pt idx="36">
                  <c:v>0.98106065936149456</c:v>
                </c:pt>
                <c:pt idx="37">
                  <c:v>0.97861318948964693</c:v>
                </c:pt>
                <c:pt idx="38">
                  <c:v>0.9758129235138191</c:v>
                </c:pt>
                <c:pt idx="39">
                  <c:v>0.97259373681158545</c:v>
                </c:pt>
                <c:pt idx="40">
                  <c:v>0.96887268355145384</c:v>
                </c:pt>
                <c:pt idx="41">
                  <c:v>0.96454430233799271</c:v>
                </c:pt>
                <c:pt idx="42">
                  <c:v>0.95947241508117986</c:v>
                </c:pt>
                <c:pt idx="43">
                  <c:v>0.9534780094984121</c:v>
                </c:pt>
                <c:pt idx="44">
                  <c:v>0.94632079496889199</c:v>
                </c:pt>
                <c:pt idx="45">
                  <c:v>0.93767012904712865</c:v>
                </c:pt>
                <c:pt idx="46">
                  <c:v>0.92705723039037835</c:v>
                </c:pt>
                <c:pt idx="47">
                  <c:v>0.9137925169108696</c:v>
                </c:pt>
                <c:pt idx="48">
                  <c:v>0.89681317369398361</c:v>
                </c:pt>
                <c:pt idx="49">
                  <c:v>0.87437776609339979</c:v>
                </c:pt>
                <c:pt idx="50">
                  <c:v>0.84338133179869335</c:v>
                </c:pt>
                <c:pt idx="51">
                  <c:v>0.79754236493932595</c:v>
                </c:pt>
                <c:pt idx="52">
                  <c:v>0.72105533503763175</c:v>
                </c:pt>
                <c:pt idx="53">
                  <c:v>0.54440767092188358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8446-4E77-9BE8-ECB47CCFE1B5}"/>
            </c:ext>
          </c:extLst>
        </c:ser>
        <c:ser>
          <c:idx val="37"/>
          <c:order val="1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Factor'!$CK$118:$CK$218</c:f>
              <c:numCache>
                <c:formatCode>General</c:formatCode>
                <c:ptCount val="101"/>
                <c:pt idx="0">
                  <c:v>0.99999999997257716</c:v>
                </c:pt>
                <c:pt idx="1">
                  <c:v>0.9999961825548207</c:v>
                </c:pt>
                <c:pt idx="2">
                  <c:v>0.99998425328277762</c:v>
                </c:pt>
                <c:pt idx="3">
                  <c:v>0.9999634440124987</c:v>
                </c:pt>
                <c:pt idx="4">
                  <c:v>0.99993290976922078</c:v>
                </c:pt>
                <c:pt idx="5">
                  <c:v>0.99989171980944136</c:v>
                </c:pt>
                <c:pt idx="6">
                  <c:v>0.99983884742119444</c:v>
                </c:pt>
                <c:pt idx="7">
                  <c:v>0.99977315829131108</c:v>
                </c:pt>
                <c:pt idx="8">
                  <c:v>0.99969339720318495</c:v>
                </c:pt>
                <c:pt idx="9">
                  <c:v>0.99959817278381302</c:v>
                </c:pt>
                <c:pt idx="10">
                  <c:v>0.99948593996346402</c:v>
                </c:pt>
                <c:pt idx="11">
                  <c:v>0.99935497974381382</c:v>
                </c:pt>
                <c:pt idx="12">
                  <c:v>0.99920337578728091</c:v>
                </c:pt>
                <c:pt idx="13">
                  <c:v>0.99902898723732037</c:v>
                </c:pt>
                <c:pt idx="14">
                  <c:v>0.99882941705131378</c:v>
                </c:pt>
                <c:pt idx="15">
                  <c:v>0.99860197496775394</c:v>
                </c:pt>
                <c:pt idx="16">
                  <c:v>0.99834363402794579</c:v>
                </c:pt>
                <c:pt idx="17">
                  <c:v>0.99805097931761644</c:v>
                </c:pt>
                <c:pt idx="18">
                  <c:v>0.99772014726924052</c:v>
                </c:pt>
                <c:pt idx="19">
                  <c:v>0.99734675344956025</c:v>
                </c:pt>
                <c:pt idx="20">
                  <c:v>0.9969258062191001</c:v>
                </c:pt>
                <c:pt idx="21">
                  <c:v>0.99645160295049084</c:v>
                </c:pt>
                <c:pt idx="22">
                  <c:v>0.99591760457367173</c:v>
                </c:pt>
                <c:pt idx="23">
                  <c:v>0.99531628299976849</c:v>
                </c:pt>
                <c:pt idx="24">
                  <c:v>0.99463893434999906</c:v>
                </c:pt>
                <c:pt idx="25">
                  <c:v>0.99387544872173839</c:v>
                </c:pt>
                <c:pt idx="26">
                  <c:v>0.99301402423011498</c:v>
                </c:pt>
                <c:pt idx="27">
                  <c:v>0.99204080893102009</c:v>
                </c:pt>
                <c:pt idx="28">
                  <c:v>0.99093944845504911</c:v>
                </c:pt>
                <c:pt idx="29">
                  <c:v>0.9896905089978999</c:v>
                </c:pt>
                <c:pt idx="30">
                  <c:v>0.98827073354439932</c:v>
                </c:pt>
                <c:pt idx="31">
                  <c:v>0.98665207200656579</c:v>
                </c:pt>
                <c:pt idx="32">
                  <c:v>0.98480040037826455</c:v>
                </c:pt>
                <c:pt idx="33">
                  <c:v>0.98267380521800507</c:v>
                </c:pt>
                <c:pt idx="34">
                  <c:v>0.98022024965981425</c:v>
                </c:pt>
                <c:pt idx="35">
                  <c:v>0.9773743417386378</c:v>
                </c:pt>
                <c:pt idx="36">
                  <c:v>0.97405277024057157</c:v>
                </c:pt>
                <c:pt idx="37">
                  <c:v>0.97014771178967474</c:v>
                </c:pt>
                <c:pt idx="38">
                  <c:v>0.96551705787331499</c:v>
                </c:pt>
                <c:pt idx="39">
                  <c:v>0.95996948664176307</c:v>
                </c:pt>
                <c:pt idx="40">
                  <c:v>0.95324084184750801</c:v>
                </c:pt>
                <c:pt idx="41">
                  <c:v>0.94495515145862174</c:v>
                </c:pt>
                <c:pt idx="42">
                  <c:v>0.93455692315206829</c:v>
                </c:pt>
                <c:pt idx="43">
                  <c:v>0.92118582682950345</c:v>
                </c:pt>
                <c:pt idx="44">
                  <c:v>0.9034249924752995</c:v>
                </c:pt>
                <c:pt idx="45">
                  <c:v>0.87873694546243619</c:v>
                </c:pt>
                <c:pt idx="46">
                  <c:v>0.84198510855779696</c:v>
                </c:pt>
                <c:pt idx="47">
                  <c:v>0.78045347524829767</c:v>
                </c:pt>
                <c:pt idx="48">
                  <c:v>0.64549248686441474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8446-4E77-9BE8-ECB47CCFE1B5}"/>
            </c:ext>
          </c:extLst>
        </c:ser>
        <c:ser>
          <c:idx val="38"/>
          <c:order val="1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Factor'!$CL$118:$CL$218</c:f>
              <c:numCache>
                <c:formatCode>General</c:formatCode>
                <c:ptCount val="101"/>
                <c:pt idx="0">
                  <c:v>0.99999999999561318</c:v>
                </c:pt>
                <c:pt idx="1">
                  <c:v>0.99999520376747597</c:v>
                </c:pt>
                <c:pt idx="2">
                  <c:v>0.99998011018156097</c:v>
                </c:pt>
                <c:pt idx="3">
                  <c:v>0.99995356823366677</c:v>
                </c:pt>
                <c:pt idx="4">
                  <c:v>0.99991428800957882</c:v>
                </c:pt>
                <c:pt idx="5">
                  <c:v>0.99986082073918459</c:v>
                </c:pt>
                <c:pt idx="6">
                  <c:v>0.9997915354117306</c:v>
                </c:pt>
                <c:pt idx="7">
                  <c:v>0.99970459125466471</c:v>
                </c:pt>
                <c:pt idx="8">
                  <c:v>0.99959790520517144</c:v>
                </c:pt>
                <c:pt idx="9">
                  <c:v>0.9994691132883573</c:v>
                </c:pt>
                <c:pt idx="10">
                  <c:v>0.99931552453864725</c:v>
                </c:pt>
                <c:pt idx="11">
                  <c:v>0.99913406574101671</c:v>
                </c:pt>
                <c:pt idx="12">
                  <c:v>0.99892121479824514</c:v>
                </c:pt>
                <c:pt idx="13">
                  <c:v>0.99867291990990381</c:v>
                </c:pt>
                <c:pt idx="14">
                  <c:v>0.99838450092306685</c:v>
                </c:pt>
                <c:pt idx="15">
                  <c:v>0.99805052810515482</c:v>
                </c:pt>
                <c:pt idx="16">
                  <c:v>0.99766467208276821</c:v>
                </c:pt>
                <c:pt idx="17">
                  <c:v>0.99721951662165376</c:v>
                </c:pt>
                <c:pt idx="18">
                  <c:v>0.99670632304782103</c:v>
                </c:pt>
                <c:pt idx="19">
                  <c:v>0.99611473106139892</c:v>
                </c:pt>
                <c:pt idx="20">
                  <c:v>0.99543237491256997</c:v>
                </c:pt>
                <c:pt idx="21">
                  <c:v>0.99464438552187895</c:v>
                </c:pt>
                <c:pt idx="22">
                  <c:v>0.99373273675417229</c:v>
                </c:pt>
                <c:pt idx="23">
                  <c:v>0.99267537545949391</c:v>
                </c:pt>
                <c:pt idx="24">
                  <c:v>0.99144504636683628</c:v>
                </c:pt>
                <c:pt idx="25">
                  <c:v>0.9900076781451862</c:v>
                </c:pt>
                <c:pt idx="26">
                  <c:v>0.9883201248725404</c:v>
                </c:pt>
                <c:pt idx="27">
                  <c:v>0.98632693776495062</c:v>
                </c:pt>
                <c:pt idx="28">
                  <c:v>0.98395563774718497</c:v>
                </c:pt>
                <c:pt idx="29">
                  <c:v>0.98110959677479836</c:v>
                </c:pt>
                <c:pt idx="30">
                  <c:v>0.97765696380867639</c:v>
                </c:pt>
                <c:pt idx="31">
                  <c:v>0.97341276238324892</c:v>
                </c:pt>
                <c:pt idx="32">
                  <c:v>0.96810858141723388</c:v>
                </c:pt>
                <c:pt idx="33">
                  <c:v>0.96133827468141064</c:v>
                </c:pt>
                <c:pt idx="34">
                  <c:v>0.95245351452607152</c:v>
                </c:pt>
                <c:pt idx="35">
                  <c:v>0.9403434763292754</c:v>
                </c:pt>
                <c:pt idx="36">
                  <c:v>0.92290803351771367</c:v>
                </c:pt>
                <c:pt idx="37">
                  <c:v>0.89554573372997415</c:v>
                </c:pt>
                <c:pt idx="38">
                  <c:v>0.84529580532453719</c:v>
                </c:pt>
                <c:pt idx="39">
                  <c:v>0.70670459750190584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8446-4E77-9BE8-ECB47CCFE1B5}"/>
            </c:ext>
          </c:extLst>
        </c:ser>
        <c:ser>
          <c:idx val="39"/>
          <c:order val="16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Factor'!$CM$118:$CM$218</c:f>
              <c:numCache>
                <c:formatCode>General</c:formatCode>
                <c:ptCount val="101"/>
                <c:pt idx="0">
                  <c:v>0.99999999998359712</c:v>
                </c:pt>
                <c:pt idx="1">
                  <c:v>0.9999942149315032</c:v>
                </c:pt>
                <c:pt idx="2">
                  <c:v>0.99997587966817247</c:v>
                </c:pt>
                <c:pt idx="3">
                  <c:v>0.99994337100642072</c:v>
                </c:pt>
                <c:pt idx="4">
                  <c:v>0.99989483423274439</c:v>
                </c:pt>
                <c:pt idx="5">
                  <c:v>0.99982814314611523</c:v>
                </c:pt>
                <c:pt idx="6">
                  <c:v>0.99974085168877869</c:v>
                </c:pt>
                <c:pt idx="7">
                  <c:v>0.99963013506831366</c:v>
                </c:pt>
                <c:pt idx="8">
                  <c:v>0.99949271762038294</c:v>
                </c:pt>
                <c:pt idx="9">
                  <c:v>0.99932478380520351</c:v>
                </c:pt>
                <c:pt idx="10">
                  <c:v>0.999121867562201</c:v>
                </c:pt>
                <c:pt idx="11">
                  <c:v>0.99887871363223857</c:v>
                </c:pt>
                <c:pt idx="12">
                  <c:v>0.99858910219772612</c:v>
                </c:pt>
                <c:pt idx="13">
                  <c:v>0.99824562498681813</c:v>
                </c:pt>
                <c:pt idx="14">
                  <c:v>0.99783939637633579</c:v>
                </c:pt>
                <c:pt idx="15">
                  <c:v>0.9973596762818433</c:v>
                </c:pt>
                <c:pt idx="16">
                  <c:v>0.99679337157862502</c:v>
                </c:pt>
                <c:pt idx="17">
                  <c:v>0.99612436754589306</c:v>
                </c:pt>
                <c:pt idx="18">
                  <c:v>0.99533261716411048</c:v>
                </c:pt>
                <c:pt idx="19">
                  <c:v>0.99439287848957514</c:v>
                </c:pt>
                <c:pt idx="20">
                  <c:v>0.99327292893333841</c:v>
                </c:pt>
                <c:pt idx="21">
                  <c:v>0.99193098193785145</c:v>
                </c:pt>
                <c:pt idx="22">
                  <c:v>0.990311851511679</c:v>
                </c:pt>
                <c:pt idx="23">
                  <c:v>0.98834108371115581</c:v>
                </c:pt>
                <c:pt idx="24">
                  <c:v>0.98591565456300367</c:v>
                </c:pt>
                <c:pt idx="25">
                  <c:v>0.98288859200848877</c:v>
                </c:pt>
                <c:pt idx="26">
                  <c:v>0.97904222300904975</c:v>
                </c:pt>
                <c:pt idx="27">
                  <c:v>0.97403859550009853</c:v>
                </c:pt>
                <c:pt idx="28">
                  <c:v>0.96731988984703565</c:v>
                </c:pt>
                <c:pt idx="29">
                  <c:v>0.95788583248990233</c:v>
                </c:pt>
                <c:pt idx="30">
                  <c:v>0.94371604300299761</c:v>
                </c:pt>
                <c:pt idx="31">
                  <c:v>0.91988719759568827</c:v>
                </c:pt>
                <c:pt idx="32">
                  <c:v>0.86932217291646441</c:v>
                </c:pt>
                <c:pt idx="33">
                  <c:v>0.58268610467577719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8446-4E77-9BE8-ECB47CCFE1B5}"/>
            </c:ext>
          </c:extLst>
        </c:ser>
        <c:ser>
          <c:idx val="40"/>
          <c:order val="17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Factor'!$CN$118:$CN$218</c:f>
              <c:numCache>
                <c:formatCode>General</c:formatCode>
                <c:ptCount val="101"/>
                <c:pt idx="0">
                  <c:v>0.99999999998731726</c:v>
                </c:pt>
                <c:pt idx="1">
                  <c:v>0.99999220653611698</c:v>
                </c:pt>
                <c:pt idx="2">
                  <c:v>0.99996714595025848</c:v>
                </c:pt>
                <c:pt idx="3">
                  <c:v>0.99992195210361645</c:v>
                </c:pt>
                <c:pt idx="4">
                  <c:v>0.99985321404414007</c:v>
                </c:pt>
                <c:pt idx="5">
                  <c:v>0.99975684687954691</c:v>
                </c:pt>
                <c:pt idx="6">
                  <c:v>0.99962792453928906</c:v>
                </c:pt>
                <c:pt idx="7">
                  <c:v>0.99946046061066973</c:v>
                </c:pt>
                <c:pt idx="8">
                  <c:v>0.99924711736786243</c:v>
                </c:pt>
                <c:pt idx="9">
                  <c:v>0.99897881385502152</c:v>
                </c:pt>
                <c:pt idx="10">
                  <c:v>0.99864418944097633</c:v>
                </c:pt>
                <c:pt idx="11">
                  <c:v>0.99822885616682633</c:v>
                </c:pt>
                <c:pt idx="12">
                  <c:v>0.99771433523994968</c:v>
                </c:pt>
                <c:pt idx="13">
                  <c:v>0.99707650863217989</c:v>
                </c:pt>
                <c:pt idx="14">
                  <c:v>0.99628330355963857</c:v>
                </c:pt>
                <c:pt idx="15">
                  <c:v>0.99529112036903478</c:v>
                </c:pt>
                <c:pt idx="16">
                  <c:v>0.99403911626111585</c:v>
                </c:pt>
                <c:pt idx="17">
                  <c:v>0.99243964819540686</c:v>
                </c:pt>
                <c:pt idx="18">
                  <c:v>0.99036141845418735</c:v>
                </c:pt>
                <c:pt idx="19">
                  <c:v>0.98759770568992788</c:v>
                </c:pt>
                <c:pt idx="20">
                  <c:v>0.98380113583933826</c:v>
                </c:pt>
                <c:pt idx="21">
                  <c:v>0.97833349074442355</c:v>
                </c:pt>
                <c:pt idx="22">
                  <c:v>0.96985866183130398</c:v>
                </c:pt>
                <c:pt idx="23">
                  <c:v>0.95491790589250269</c:v>
                </c:pt>
                <c:pt idx="24">
                  <c:v>0.91978231961024715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8446-4E77-9BE8-ECB47CCFE1B5}"/>
            </c:ext>
          </c:extLst>
        </c:ser>
        <c:ser>
          <c:idx val="41"/>
          <c:order val="18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Factor'!$CO$118:$CO$218</c:f>
              <c:numCache>
                <c:formatCode>General</c:formatCode>
                <c:ptCount val="101"/>
                <c:pt idx="0">
                  <c:v>0.99999999998943356</c:v>
                </c:pt>
                <c:pt idx="1">
                  <c:v>0.99998806265161955</c:v>
                </c:pt>
                <c:pt idx="2">
                  <c:v>0.99994850852128847</c:v>
                </c:pt>
                <c:pt idx="3">
                  <c:v>0.99987454008732291</c:v>
                </c:pt>
                <c:pt idx="4">
                  <c:v>0.99975731976884263</c:v>
                </c:pt>
                <c:pt idx="5">
                  <c:v>0.99958516769082062</c:v>
                </c:pt>
                <c:pt idx="6">
                  <c:v>0.9993423483517111</c:v>
                </c:pt>
                <c:pt idx="7">
                  <c:v>0.99900717502373859</c:v>
                </c:pt>
                <c:pt idx="8">
                  <c:v>0.9985489323909601</c:v>
                </c:pt>
                <c:pt idx="9">
                  <c:v>0.99792264484607063</c:v>
                </c:pt>
                <c:pt idx="10">
                  <c:v>0.99705966473981822</c:v>
                </c:pt>
                <c:pt idx="11">
                  <c:v>0.99584949290954383</c:v>
                </c:pt>
                <c:pt idx="12">
                  <c:v>0.9941012640240261</c:v>
                </c:pt>
                <c:pt idx="13">
                  <c:v>0.99145122053643531</c:v>
                </c:pt>
                <c:pt idx="14">
                  <c:v>0.98709576615377959</c:v>
                </c:pt>
                <c:pt idx="15">
                  <c:v>0.97875189922833228</c:v>
                </c:pt>
                <c:pt idx="16">
                  <c:v>0.95493576229293997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8446-4E77-9BE8-ECB47CCFE1B5}"/>
            </c:ext>
          </c:extLst>
        </c:ser>
        <c:ser>
          <c:idx val="42"/>
          <c:order val="1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Factor'!$CP$118:$CP$218</c:f>
              <c:numCache>
                <c:formatCode>General</c:formatCode>
                <c:ptCount val="101"/>
                <c:pt idx="0">
                  <c:v>0.99999999997804923</c:v>
                </c:pt>
                <c:pt idx="1">
                  <c:v>0.99998374087312392</c:v>
                </c:pt>
                <c:pt idx="2">
                  <c:v>0.9999281422957762</c:v>
                </c:pt>
                <c:pt idx="3">
                  <c:v>0.99981994450064893</c:v>
                </c:pt>
                <c:pt idx="4">
                  <c:v>0.99964012749068887</c:v>
                </c:pt>
                <c:pt idx="5">
                  <c:v>0.99936046510279741</c:v>
                </c:pt>
                <c:pt idx="6">
                  <c:v>0.9989372425240024</c:v>
                </c:pt>
                <c:pt idx="7">
                  <c:v>0.99829892510598595</c:v>
                </c:pt>
                <c:pt idx="8">
                  <c:v>0.99731950235719591</c:v>
                </c:pt>
                <c:pt idx="9">
                  <c:v>0.99575270349032619</c:v>
                </c:pt>
                <c:pt idx="10">
                  <c:v>0.99303454211848829</c:v>
                </c:pt>
                <c:pt idx="11">
                  <c:v>0.98745929411490008</c:v>
                </c:pt>
                <c:pt idx="12">
                  <c:v>0.96872220758560323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8446-4E77-9BE8-ECB47CCFE1B5}"/>
            </c:ext>
          </c:extLst>
        </c:ser>
        <c:ser>
          <c:idx val="43"/>
          <c:order val="2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Factor'!$CQ$118:$CQ$218</c:f>
              <c:numCache>
                <c:formatCode>General</c:formatCode>
                <c:ptCount val="101"/>
                <c:pt idx="0">
                  <c:v>0.99999999998536249</c:v>
                </c:pt>
                <c:pt idx="1">
                  <c:v>0.99997923036171987</c:v>
                </c:pt>
                <c:pt idx="2">
                  <c:v>0.99990581272207069</c:v>
                </c:pt>
                <c:pt idx="3">
                  <c:v>0.99975651487476491</c:v>
                </c:pt>
                <c:pt idx="4">
                  <c:v>0.99949413738423942</c:v>
                </c:pt>
                <c:pt idx="5">
                  <c:v>0.99905525084687186</c:v>
                </c:pt>
                <c:pt idx="6">
                  <c:v>0.99832194616636782</c:v>
                </c:pt>
                <c:pt idx="7">
                  <c:v>0.99704554731730133</c:v>
                </c:pt>
                <c:pt idx="8">
                  <c:v>0.99458265522943279</c:v>
                </c:pt>
                <c:pt idx="9">
                  <c:v>0.98843581998209329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8446-4E77-9BE8-ECB47CCFE1B5}"/>
            </c:ext>
          </c:extLst>
        </c:ser>
        <c:ser>
          <c:idx val="44"/>
          <c:order val="2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Factor'!$CR$118:$CR$218</c:f>
              <c:numCache>
                <c:formatCode>General</c:formatCode>
                <c:ptCount val="101"/>
                <c:pt idx="0">
                  <c:v>0.99999999997823474</c:v>
                </c:pt>
                <c:pt idx="1">
                  <c:v>0.99996704891232457</c:v>
                </c:pt>
                <c:pt idx="2">
                  <c:v>0.99983942834956607</c:v>
                </c:pt>
                <c:pt idx="3">
                  <c:v>0.99954278350290049</c:v>
                </c:pt>
                <c:pt idx="4">
                  <c:v>0.99890817598513226</c:v>
                </c:pt>
                <c:pt idx="5">
                  <c:v>0.99744376820950664</c:v>
                </c:pt>
                <c:pt idx="6">
                  <c:v>0.99263886856723449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8446-4E77-9BE8-ECB47CCFE1B5}"/>
            </c:ext>
          </c:extLst>
        </c:ser>
        <c:ser>
          <c:idx val="45"/>
          <c:order val="2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Factor'!$CS$118:$CS$218</c:f>
              <c:numCache>
                <c:formatCode>General</c:formatCode>
                <c:ptCount val="101"/>
                <c:pt idx="0">
                  <c:v>0.99999999995853384</c:v>
                </c:pt>
                <c:pt idx="1">
                  <c:v>0.99995339912910808</c:v>
                </c:pt>
                <c:pt idx="2">
                  <c:v>0.99975266163254228</c:v>
                </c:pt>
                <c:pt idx="3">
                  <c:v>0.99919089175627462</c:v>
                </c:pt>
                <c:pt idx="4">
                  <c:v>0.99743551982831169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8446-4E77-9BE8-ECB47CCFE1B5}"/>
            </c:ext>
          </c:extLst>
        </c:ser>
        <c:ser>
          <c:idx val="0"/>
          <c:order val="23"/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Factor'!$BW$118:$BW$218</c:f>
              <c:numCache>
                <c:formatCode>General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446-4E77-9BE8-ECB47CCFE1B5}"/>
            </c:ext>
          </c:extLst>
        </c:ser>
        <c:ser>
          <c:idx val="1"/>
          <c:order val="24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Factor'!$BX$118:$BX$218</c:f>
              <c:numCache>
                <c:formatCode>General</c:formatCode>
                <c:ptCount val="101"/>
                <c:pt idx="0">
                  <c:v>1.000000000011507</c:v>
                </c:pt>
                <c:pt idx="1">
                  <c:v>0.99999962514058094</c:v>
                </c:pt>
                <c:pt idx="2">
                  <c:v>0.99999848224221977</c:v>
                </c:pt>
                <c:pt idx="3">
                  <c:v>0.99999654298193297</c:v>
                </c:pt>
                <c:pt idx="4">
                  <c:v>0.99999377786889432</c:v>
                </c:pt>
                <c:pt idx="5">
                  <c:v>0.99999015618576503</c:v>
                </c:pt>
                <c:pt idx="6">
                  <c:v>0.999985645927152</c:v>
                </c:pt>
                <c:pt idx="7">
                  <c:v>0.99998021373399248</c:v>
                </c:pt>
                <c:pt idx="8">
                  <c:v>0.99997382482407937</c:v>
                </c:pt>
                <c:pt idx="9">
                  <c:v>0.99996644291826109</c:v>
                </c:pt>
                <c:pt idx="10">
                  <c:v>0.99995803016201712</c:v>
                </c:pt>
                <c:pt idx="11">
                  <c:v>0.99994854704205194</c:v>
                </c:pt>
                <c:pt idx="12">
                  <c:v>0.9999379522976406</c:v>
                </c:pt>
                <c:pt idx="13">
                  <c:v>0.99992620282622779</c:v>
                </c:pt>
                <c:pt idx="14">
                  <c:v>0.99991325358288197</c:v>
                </c:pt>
                <c:pt idx="15">
                  <c:v>0.9998990574730966</c:v>
                </c:pt>
                <c:pt idx="16">
                  <c:v>0.99988356523848654</c:v>
                </c:pt>
                <c:pt idx="17">
                  <c:v>0.99986672533475429</c:v>
                </c:pt>
                <c:pt idx="18">
                  <c:v>0.99984848380134206</c:v>
                </c:pt>
                <c:pt idx="19">
                  <c:v>0.99982878412210818</c:v>
                </c:pt>
                <c:pt idx="20">
                  <c:v>0.99980756707624185</c:v>
                </c:pt>
                <c:pt idx="21">
                  <c:v>0.99978477057869553</c:v>
                </c:pt>
                <c:pt idx="22">
                  <c:v>0.99976032950914384</c:v>
                </c:pt>
                <c:pt idx="23">
                  <c:v>0.99973417552863297</c:v>
                </c:pt>
                <c:pt idx="24">
                  <c:v>0.99970623688272886</c:v>
                </c:pt>
                <c:pt idx="25">
                  <c:v>0.99967643819008289</c:v>
                </c:pt>
                <c:pt idx="26">
                  <c:v>0.99964470021509844</c:v>
                </c:pt>
                <c:pt idx="27">
                  <c:v>0.99961093962325853</c:v>
                </c:pt>
                <c:pt idx="28">
                  <c:v>0.99957506871760704</c:v>
                </c:pt>
                <c:pt idx="29">
                  <c:v>0.99953699515456707</c:v>
                </c:pt>
                <c:pt idx="30">
                  <c:v>0.99949662163725517</c:v>
                </c:pt>
                <c:pt idx="31">
                  <c:v>0.99945384558412842</c:v>
                </c:pt>
                <c:pt idx="32">
                  <c:v>0.99940855877060031</c:v>
                </c:pt>
                <c:pt idx="33">
                  <c:v>0.99936064694104754</c:v>
                </c:pt>
                <c:pt idx="34">
                  <c:v>0.99930998938821003</c:v>
                </c:pt>
                <c:pt idx="35">
                  <c:v>0.99925645849682687</c:v>
                </c:pt>
                <c:pt idx="36">
                  <c:v>0.99919991924779294</c:v>
                </c:pt>
                <c:pt idx="37">
                  <c:v>0.99914022867881047</c:v>
                </c:pt>
                <c:pt idx="38">
                  <c:v>0.99907723529698711</c:v>
                </c:pt>
                <c:pt idx="39">
                  <c:v>0.99901077843823993</c:v>
                </c:pt>
                <c:pt idx="40">
                  <c:v>0.99894068756778986</c:v>
                </c:pt>
                <c:pt idx="41">
                  <c:v>0.99886678151525143</c:v>
                </c:pt>
                <c:pt idx="42">
                  <c:v>0.99878886763703589</c:v>
                </c:pt>
                <c:pt idx="43">
                  <c:v>0.99870674089778289</c:v>
                </c:pt>
                <c:pt idx="44">
                  <c:v>0.9986201828614808</c:v>
                </c:pt>
                <c:pt idx="45">
                  <c:v>0.99852896058164897</c:v>
                </c:pt>
                <c:pt idx="46">
                  <c:v>0.99843282537848865</c:v>
                </c:pt>
                <c:pt idx="47">
                  <c:v>0.99833151148920307</c:v>
                </c:pt>
                <c:pt idx="48">
                  <c:v>0.99822473457575744</c:v>
                </c:pt>
                <c:pt idx="49">
                  <c:v>0.99811219007197949</c:v>
                </c:pt>
                <c:pt idx="50">
                  <c:v>0.99799355134928946</c:v>
                </c:pt>
                <c:pt idx="51">
                  <c:v>0.9978684676771522</c:v>
                </c:pt>
                <c:pt idx="52">
                  <c:v>0.99773656195065075</c:v>
                </c:pt>
                <c:pt idx="53">
                  <c:v>0.99759742815326091</c:v>
                </c:pt>
                <c:pt idx="54">
                  <c:v>0.99745062851767774</c:v>
                </c:pt>
                <c:pt idx="55">
                  <c:v>0.99729569034149268</c:v>
                </c:pt>
                <c:pt idx="56">
                  <c:v>0.99713210240718608</c:v>
                </c:pt>
                <c:pt idx="57">
                  <c:v>0.99695931094718915</c:v>
                </c:pt>
                <c:pt idx="58">
                  <c:v>0.99677671508433341</c:v>
                </c:pt>
                <c:pt idx="59">
                  <c:v>0.99658366166536638</c:v>
                </c:pt>
                <c:pt idx="60">
                  <c:v>0.99637943938999041</c:v>
                </c:pt>
                <c:pt idx="61">
                  <c:v>0.99616327211935607</c:v>
                </c:pt>
                <c:pt idx="62">
                  <c:v>0.99593431122528764</c:v>
                </c:pt>
                <c:pt idx="63">
                  <c:v>0.99569162681380408</c:v>
                </c:pt>
                <c:pt idx="64">
                  <c:v>0.99543419762227092</c:v>
                </c:pt>
                <c:pt idx="65">
                  <c:v>0.99516089934710816</c:v>
                </c:pt>
                <c:pt idx="66">
                  <c:v>0.99487049110611447</c:v>
                </c:pt>
                <c:pt idx="67">
                  <c:v>0.99456159967321434</c:v>
                </c:pt>
                <c:pt idx="68">
                  <c:v>0.99423270103977157</c:v>
                </c:pt>
                <c:pt idx="69">
                  <c:v>0.99388209875044742</c:v>
                </c:pt>
                <c:pt idx="70">
                  <c:v>0.99350789832572151</c:v>
                </c:pt>
                <c:pt idx="71">
                  <c:v>0.99310797690820585</c:v>
                </c:pt>
                <c:pt idx="72">
                  <c:v>0.99267994704261242</c:v>
                </c:pt>
                <c:pt idx="73">
                  <c:v>0.99222111320160655</c:v>
                </c:pt>
                <c:pt idx="74">
                  <c:v>0.99172841927655986</c:v>
                </c:pt>
                <c:pt idx="75">
                  <c:v>0.99119838472759636</c:v>
                </c:pt>
                <c:pt idx="76">
                  <c:v>0.99062702638032851</c:v>
                </c:pt>
                <c:pt idx="77">
                  <c:v>0.99000976189320322</c:v>
                </c:pt>
                <c:pt idx="78">
                  <c:v>0.98934128959078393</c:v>
                </c:pt>
                <c:pt idx="79">
                  <c:v>0.98861543750251313</c:v>
                </c:pt>
                <c:pt idx="80">
                  <c:v>0.9878249718179184</c:v>
                </c:pt>
                <c:pt idx="81">
                  <c:v>0.98696135118929929</c:v>
                </c:pt>
                <c:pt idx="82">
                  <c:v>0.98601440778637339</c:v>
                </c:pt>
                <c:pt idx="83">
                  <c:v>0.98497192777907927</c:v>
                </c:pt>
                <c:pt idx="84">
                  <c:v>0.9838190914257644</c:v>
                </c:pt>
                <c:pt idx="85">
                  <c:v>0.98253771353147701</c:v>
                </c:pt>
                <c:pt idx="86">
                  <c:v>0.98110519413506081</c:v>
                </c:pt>
                <c:pt idx="87">
                  <c:v>0.97949303869280546</c:v>
                </c:pt>
                <c:pt idx="88">
                  <c:v>0.97766472156991402</c:v>
                </c:pt>
                <c:pt idx="89">
                  <c:v>0.97557251703506787</c:v>
                </c:pt>
                <c:pt idx="90">
                  <c:v>0.97315264897146425</c:v>
                </c:pt>
                <c:pt idx="91">
                  <c:v>0.97031758790425693</c:v>
                </c:pt>
                <c:pt idx="92">
                  <c:v>0.96694326487848181</c:v>
                </c:pt>
                <c:pt idx="93">
                  <c:v>0.96284667362647647</c:v>
                </c:pt>
                <c:pt idx="94">
                  <c:v>0.95774390842735269</c:v>
                </c:pt>
                <c:pt idx="95">
                  <c:v>0.9511644472610109</c:v>
                </c:pt>
                <c:pt idx="96">
                  <c:v>0.94225451166627727</c:v>
                </c:pt>
                <c:pt idx="97">
                  <c:v>0.92924474779647959</c:v>
                </c:pt>
                <c:pt idx="98">
                  <c:v>0.90757926291307434</c:v>
                </c:pt>
                <c:pt idx="99">
                  <c:v>0.858990843499843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446-4E77-9BE8-ECB47CCFE1B5}"/>
            </c:ext>
          </c:extLst>
        </c:ser>
        <c:ser>
          <c:idx val="2"/>
          <c:order val="25"/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Factor'!$BY$118:$BY$218</c:f>
              <c:numCache>
                <c:formatCode>General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446-4E77-9BE8-ECB47CCFE1B5}"/>
            </c:ext>
          </c:extLst>
        </c:ser>
        <c:ser>
          <c:idx val="3"/>
          <c:order val="26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Factor'!$BZ$118:$BZ$218</c:f>
              <c:numCache>
                <c:formatCode>General</c:formatCode>
                <c:ptCount val="101"/>
                <c:pt idx="0">
                  <c:v>0.99999999999677491</c:v>
                </c:pt>
                <c:pt idx="1">
                  <c:v>0.99999924877383117</c:v>
                </c:pt>
                <c:pt idx="2">
                  <c:v>0.99999695221358054</c:v>
                </c:pt>
                <c:pt idx="3">
                  <c:v>0.99999304381603493</c:v>
                </c:pt>
                <c:pt idx="4">
                  <c:v>0.99998745404728306</c:v>
                </c:pt>
                <c:pt idx="5">
                  <c:v>0.9999801101815694</c:v>
                </c:pt>
                <c:pt idx="6">
                  <c:v>0.99997093612956411</c:v>
                </c:pt>
                <c:pt idx="7">
                  <c:v>0.99995985225627637</c:v>
                </c:pt>
                <c:pt idx="8">
                  <c:v>0.99994677518691044</c:v>
                </c:pt>
                <c:pt idx="9">
                  <c:v>0.99993161760043248</c:v>
                </c:pt>
                <c:pt idx="10">
                  <c:v>0.99991428800958693</c:v>
                </c:pt>
                <c:pt idx="11">
                  <c:v>0.9998946905265429</c:v>
                </c:pt>
                <c:pt idx="12">
                  <c:v>0.99987272461279753</c:v>
                </c:pt>
                <c:pt idx="13">
                  <c:v>0.99984828481242638</c:v>
                </c:pt>
                <c:pt idx="14">
                  <c:v>0.9998212604671326</c:v>
                </c:pt>
                <c:pt idx="15">
                  <c:v>0.99979153541172872</c:v>
                </c:pt>
                <c:pt idx="16">
                  <c:v>0.99975898764856796</c:v>
                </c:pt>
                <c:pt idx="17">
                  <c:v>0.99972348899904073</c:v>
                </c:pt>
                <c:pt idx="18">
                  <c:v>0.99968490473039096</c:v>
                </c:pt>
                <c:pt idx="19">
                  <c:v>0.99964309315576183</c:v>
                </c:pt>
                <c:pt idx="20">
                  <c:v>0.99959790520517311</c:v>
                </c:pt>
                <c:pt idx="21">
                  <c:v>0.9995491839650581</c:v>
                </c:pt>
                <c:pt idx="22">
                  <c:v>0.99949676418349798</c:v>
                </c:pt>
                <c:pt idx="23">
                  <c:v>0.9994404717383335</c:v>
                </c:pt>
                <c:pt idx="24">
                  <c:v>0.99938012306472479</c:v>
                </c:pt>
                <c:pt idx="25">
                  <c:v>0.99931552453864536</c:v>
                </c:pt>
                <c:pt idx="26">
                  <c:v>0.99924647181222137</c:v>
                </c:pt>
                <c:pt idx="27">
                  <c:v>0.99917274909658038</c:v>
                </c:pt>
                <c:pt idx="28">
                  <c:v>0.99909412838724176</c:v>
                </c:pt>
                <c:pt idx="29">
                  <c:v>0.99901036862671677</c:v>
                </c:pt>
                <c:pt idx="30">
                  <c:v>0.99892121479824292</c:v>
                </c:pt>
                <c:pt idx="31">
                  <c:v>0.99882639694399311</c:v>
                </c:pt>
                <c:pt idx="32">
                  <c:v>0.99872562910037443</c:v>
                </c:pt>
                <c:pt idx="33">
                  <c:v>0.99861860814210368</c:v>
                </c:pt>
                <c:pt idx="34">
                  <c:v>0.99850501252583868</c:v>
                </c:pt>
                <c:pt idx="35">
                  <c:v>0.99838450092306419</c:v>
                </c:pt>
                <c:pt idx="36">
                  <c:v>0.99825671073066147</c:v>
                </c:pt>
                <c:pt idx="37">
                  <c:v>0.99812125644624072</c:v>
                </c:pt>
                <c:pt idx="38">
                  <c:v>0.99797772789368355</c:v>
                </c:pt>
                <c:pt idx="39">
                  <c:v>0.99782568828252893</c:v>
                </c:pt>
                <c:pt idx="40">
                  <c:v>0.99766467208276766</c:v>
                </c:pt>
                <c:pt idx="41">
                  <c:v>0.99749418269422341</c:v>
                </c:pt>
                <c:pt idx="42">
                  <c:v>0.99731368988693814</c:v>
                </c:pt>
                <c:pt idx="43">
                  <c:v>0.99712262698586029</c:v>
                </c:pt>
                <c:pt idx="44">
                  <c:v>0.99692038776947944</c:v>
                </c:pt>
                <c:pt idx="45">
                  <c:v>0.99670632304782059</c:v>
                </c:pt>
                <c:pt idx="46">
                  <c:v>0.99647973688039082</c:v>
                </c:pt>
                <c:pt idx="47">
                  <c:v>0.99623988238895222</c:v>
                </c:pt>
                <c:pt idx="48">
                  <c:v>0.99598595711339022</c:v>
                </c:pt>
                <c:pt idx="49">
                  <c:v>0.99571709785127371</c:v>
                </c:pt>
                <c:pt idx="50">
                  <c:v>0.99543237491256942</c:v>
                </c:pt>
                <c:pt idx="51">
                  <c:v>0.99513078571041724</c:v>
                </c:pt>
                <c:pt idx="52">
                  <c:v>0.99481124759627104</c:v>
                </c:pt>
                <c:pt idx="53">
                  <c:v>0.9944725898328608</c:v>
                </c:pt>
                <c:pt idx="54">
                  <c:v>0.99411354458087176</c:v>
                </c:pt>
                <c:pt idx="55">
                  <c:v>0.99373273675417251</c:v>
                </c:pt>
                <c:pt idx="56">
                  <c:v>0.99332867257337287</c:v>
                </c:pt>
                <c:pt idx="57">
                  <c:v>0.99289972661739789</c:v>
                </c:pt>
                <c:pt idx="58">
                  <c:v>0.99244412713644159</c:v>
                </c:pt>
                <c:pt idx="59">
                  <c:v>0.99195993934580651</c:v>
                </c:pt>
                <c:pt idx="60">
                  <c:v>0.99144504636683672</c:v>
                </c:pt>
                <c:pt idx="61">
                  <c:v>0.99089712741599612</c:v>
                </c:pt>
                <c:pt idx="62">
                  <c:v>0.99031363276340589</c:v>
                </c:pt>
                <c:pt idx="63">
                  <c:v>0.98969175488373362</c:v>
                </c:pt>
                <c:pt idx="64">
                  <c:v>0.98902839510043561</c:v>
                </c:pt>
                <c:pt idx="65">
                  <c:v>0.98832012487254106</c:v>
                </c:pt>
                <c:pt idx="66">
                  <c:v>0.98756314068282736</c:v>
                </c:pt>
                <c:pt idx="67">
                  <c:v>0.98675321124634563</c:v>
                </c:pt>
                <c:pt idx="68">
                  <c:v>0.98588561545375863</c:v>
                </c:pt>
                <c:pt idx="69">
                  <c:v>0.98495506907489805</c:v>
                </c:pt>
                <c:pt idx="70">
                  <c:v>0.98395563774718564</c:v>
                </c:pt>
                <c:pt idx="71">
                  <c:v>0.9828806331239881</c:v>
                </c:pt>
                <c:pt idx="72">
                  <c:v>0.98172248820845798</c:v>
                </c:pt>
                <c:pt idx="73">
                  <c:v>0.98047260677754056</c:v>
                </c:pt>
                <c:pt idx="74">
                  <c:v>0.9791211803080726</c:v>
                </c:pt>
                <c:pt idx="75">
                  <c:v>0.97765696380867584</c:v>
                </c:pt>
                <c:pt idx="76">
                  <c:v>0.97606699923024343</c:v>
                </c:pt>
                <c:pt idx="77">
                  <c:v>0.97433627137064904</c:v>
                </c:pt>
                <c:pt idx="78">
                  <c:v>0.97244727595495584</c:v>
                </c:pt>
                <c:pt idx="79">
                  <c:v>0.9703794721800667</c:v>
                </c:pt>
                <c:pt idx="80">
                  <c:v>0.96810858141723433</c:v>
                </c:pt>
                <c:pt idx="81">
                  <c:v>0.96560567833177546</c:v>
                </c:pt>
                <c:pt idx="82">
                  <c:v>0.96283599779560536</c:v>
                </c:pt>
                <c:pt idx="83">
                  <c:v>0.95975734637095067</c:v>
                </c:pt>
                <c:pt idx="84">
                  <c:v>0.95631795369595185</c:v>
                </c:pt>
                <c:pt idx="85">
                  <c:v>0.95245351452607152</c:v>
                </c:pt>
                <c:pt idx="86">
                  <c:v>0.94808303469617827</c:v>
                </c:pt>
                <c:pt idx="87">
                  <c:v>0.94310286386559428</c:v>
                </c:pt>
                <c:pt idx="88">
                  <c:v>0.93737789820283102</c:v>
                </c:pt>
                <c:pt idx="89">
                  <c:v>0.93072821458993327</c:v>
                </c:pt>
                <c:pt idx="90">
                  <c:v>0.92290803351771378</c:v>
                </c:pt>
                <c:pt idx="91">
                  <c:v>0.91357118292877026</c:v>
                </c:pt>
                <c:pt idx="92">
                  <c:v>0.90221142385582342</c:v>
                </c:pt>
                <c:pt idx="93">
                  <c:v>0.88805256397687127</c:v>
                </c:pt>
                <c:pt idx="94">
                  <c:v>0.86982889422797038</c:v>
                </c:pt>
                <c:pt idx="95">
                  <c:v>0.8452958053245363</c:v>
                </c:pt>
                <c:pt idx="96">
                  <c:v>0.80995482213934678</c:v>
                </c:pt>
                <c:pt idx="97">
                  <c:v>0.75279473640475936</c:v>
                </c:pt>
                <c:pt idx="98">
                  <c:v>0.63256991616191316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446-4E77-9BE8-ECB47CCFE1B5}"/>
            </c:ext>
          </c:extLst>
        </c:ser>
        <c:ser>
          <c:idx val="4"/>
          <c:order val="27"/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Factor'!$CA$118:$CA$218</c:f>
              <c:numCache>
                <c:formatCode>General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446-4E77-9BE8-ECB47CCFE1B5}"/>
            </c:ext>
          </c:extLst>
        </c:ser>
        <c:ser>
          <c:idx val="5"/>
          <c:order val="28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Factor'!$CB$118:$CB$218</c:f>
              <c:numCache>
                <c:formatCode>General</c:formatCode>
                <c:ptCount val="101"/>
                <c:pt idx="0">
                  <c:v>1.0000000001251168</c:v>
                </c:pt>
                <c:pt idx="1">
                  <c:v>0.99999887089133743</c:v>
                </c:pt>
                <c:pt idx="2">
                  <c:v>0.99999540977660728</c:v>
                </c:pt>
                <c:pt idx="3">
                  <c:v>0.99998950178846424</c:v>
                </c:pt>
                <c:pt idx="4">
                  <c:v>0.99998102622329266</c:v>
                </c:pt>
                <c:pt idx="5">
                  <c:v>0.99996985620198253</c:v>
                </c:pt>
                <c:pt idx="6">
                  <c:v>0.99995585830855549</c:v>
                </c:pt>
                <c:pt idx="7">
                  <c:v>0.99993889220361254</c:v>
                </c:pt>
                <c:pt idx="8">
                  <c:v>0.99991881021155837</c:v>
                </c:pt>
                <c:pt idx="9">
                  <c:v>0.9998954568795525</c:v>
                </c:pt>
                <c:pt idx="10">
                  <c:v>0.99986866850533451</c:v>
                </c:pt>
                <c:pt idx="11">
                  <c:v>0.99983827263195801</c:v>
                </c:pt>
                <c:pt idx="12">
                  <c:v>0.99980408750649874</c:v>
                </c:pt>
                <c:pt idx="13">
                  <c:v>0.99976592149995136</c:v>
                </c:pt>
                <c:pt idx="14">
                  <c:v>0.99972357248482135</c:v>
                </c:pt>
                <c:pt idx="15">
                  <c:v>0.9996768271671802</c:v>
                </c:pt>
                <c:pt idx="16">
                  <c:v>0.99962546036904909</c:v>
                </c:pt>
                <c:pt idx="17">
                  <c:v>0.99956923425706212</c:v>
                </c:pt>
                <c:pt idx="18">
                  <c:v>0.99950789751261448</c:v>
                </c:pt>
                <c:pt idx="19">
                  <c:v>0.99944118443838714</c:v>
                </c:pt>
                <c:pt idx="20">
                  <c:v>0.99936881399565436</c:v>
                </c:pt>
                <c:pt idx="21">
                  <c:v>0.99929048876609883</c:v>
                </c:pt>
                <c:pt idx="22">
                  <c:v>0.99920589383126479</c:v>
                </c:pt>
                <c:pt idx="23">
                  <c:v>0.99911469556212495</c:v>
                </c:pt>
                <c:pt idx="24">
                  <c:v>0.99901654031034326</c:v>
                </c:pt>
                <c:pt idx="25">
                  <c:v>0.9989110529919536</c:v>
                </c:pt>
                <c:pt idx="26">
                  <c:v>0.99879783555318102</c:v>
                </c:pt>
                <c:pt idx="27">
                  <c:v>0.99867646530705778</c:v>
                </c:pt>
                <c:pt idx="28">
                  <c:v>0.99854649312800503</c:v>
                </c:pt>
                <c:pt idx="29">
                  <c:v>0.9984074414904569</c:v>
                </c:pt>
                <c:pt idx="30">
                  <c:v>0.99825880233565101</c:v>
                </c:pt>
                <c:pt idx="31">
                  <c:v>0.99810003474913922</c:v>
                </c:pt>
                <c:pt idx="32">
                  <c:v>0.99793056242932909</c:v>
                </c:pt>
                <c:pt idx="33">
                  <c:v>0.99774977092514849</c:v>
                </c:pt>
                <c:pt idx="34">
                  <c:v>0.99755700461821439</c:v>
                </c:pt>
                <c:pt idx="35">
                  <c:v>0.99735156342184339</c:v>
                </c:pt>
                <c:pt idx="36">
                  <c:v>0.99713269916577674</c:v>
                </c:pt>
                <c:pt idx="37">
                  <c:v>0.99689961163164853</c:v>
                </c:pt>
                <c:pt idx="38">
                  <c:v>0.99665144419953544</c:v>
                </c:pt>
                <c:pt idx="39">
                  <c:v>0.99638727906095237</c:v>
                </c:pt>
                <c:pt idx="40">
                  <c:v>0.99610613194742348</c:v>
                </c:pt>
                <c:pt idx="41">
                  <c:v>0.99580694631722722</c:v>
                </c:pt>
                <c:pt idx="42">
                  <c:v>0.99548858693463882</c:v>
                </c:pt>
                <c:pt idx="43">
                  <c:v>0.99514983276707725</c:v>
                </c:pt>
                <c:pt idx="44">
                  <c:v>0.99478936911474225</c:v>
                </c:pt>
                <c:pt idx="45">
                  <c:v>0.99440577887497184</c:v>
                </c:pt>
                <c:pt idx="46">
                  <c:v>0.9939975328290801</c:v>
                </c:pt>
                <c:pt idx="47">
                  <c:v>0.99356297882251576</c:v>
                </c:pt>
                <c:pt idx="48">
                  <c:v>0.99310032968926354</c:v>
                </c:pt>
                <c:pt idx="49">
                  <c:v>0.99260764974808535</c:v>
                </c:pt>
                <c:pt idx="50">
                  <c:v>0.99208283967056476</c:v>
                </c:pt>
                <c:pt idx="51">
                  <c:v>0.99152361948828127</c:v>
                </c:pt>
                <c:pt idx="52">
                  <c:v>0.99092750946756081</c:v>
                </c:pt>
                <c:pt idx="53">
                  <c:v>0.99029180853401</c:v>
                </c:pt>
                <c:pt idx="54">
                  <c:v>0.98961356987362858</c:v>
                </c:pt>
                <c:pt idx="55">
                  <c:v>0.98888957327074722</c:v>
                </c:pt>
                <c:pt idx="56">
                  <c:v>0.98811629366283815</c:v>
                </c:pt>
                <c:pt idx="57">
                  <c:v>0.98728986529505514</c:v>
                </c:pt>
                <c:pt idx="58">
                  <c:v>0.98640604073922189</c:v>
                </c:pt>
                <c:pt idx="59">
                  <c:v>0.9854601438975904</c:v>
                </c:pt>
                <c:pt idx="60">
                  <c:v>0.98444701593452222</c:v>
                </c:pt>
                <c:pt idx="61">
                  <c:v>0.98336095286052061</c:v>
                </c:pt>
                <c:pt idx="62">
                  <c:v>0.98219563322190195</c:v>
                </c:pt>
                <c:pt idx="63">
                  <c:v>0.98094403401113583</c:v>
                </c:pt>
                <c:pt idx="64">
                  <c:v>0.9795983324884594</c:v>
                </c:pt>
                <c:pt idx="65">
                  <c:v>0.97814979106976307</c:v>
                </c:pt>
                <c:pt idx="66">
                  <c:v>0.97658862175485284</c:v>
                </c:pt>
                <c:pt idx="67">
                  <c:v>0.97490382569916723</c:v>
                </c:pt>
                <c:pt idx="68">
                  <c:v>0.97308300240893875</c:v>
                </c:pt>
                <c:pt idx="69">
                  <c:v>0.97111212158057358</c:v>
                </c:pt>
                <c:pt idx="70">
                  <c:v>0.96897524869287877</c:v>
                </c:pt>
                <c:pt idx="71">
                  <c:v>0.9666542129324065</c:v>
                </c:pt>
                <c:pt idx="72">
                  <c:v>0.96412820265670429</c:v>
                </c:pt>
                <c:pt idx="73">
                  <c:v>0.96137326904651388</c:v>
                </c:pt>
                <c:pt idx="74">
                  <c:v>0.95836171238559786</c:v>
                </c:pt>
                <c:pt idx="75">
                  <c:v>0.95506131682821138</c:v>
                </c:pt>
                <c:pt idx="76">
                  <c:v>0.95143438751084775</c:v>
                </c:pt>
                <c:pt idx="77">
                  <c:v>0.94743652682663249</c:v>
                </c:pt>
                <c:pt idx="78">
                  <c:v>0.94301506211236719</c:v>
                </c:pt>
                <c:pt idx="79">
                  <c:v>0.93810700095343635</c:v>
                </c:pt>
                <c:pt idx="80">
                  <c:v>0.93263633640797738</c:v>
                </c:pt>
                <c:pt idx="81">
                  <c:v>0.92651044210531763</c:v>
                </c:pt>
                <c:pt idx="82">
                  <c:v>0.91961516833912105</c:v>
                </c:pt>
                <c:pt idx="83">
                  <c:v>0.91180804320463105</c:v>
                </c:pt>
                <c:pt idx="84">
                  <c:v>0.90290863963812018</c:v>
                </c:pt>
                <c:pt idx="85">
                  <c:v>0.89268457996899209</c:v>
                </c:pt>
                <c:pt idx="86">
                  <c:v>0.88083059534782937</c:v>
                </c:pt>
                <c:pt idx="87">
                  <c:v>0.86693607709886034</c:v>
                </c:pt>
                <c:pt idx="88">
                  <c:v>0.85043261264149239</c:v>
                </c:pt>
                <c:pt idx="89">
                  <c:v>0.83050455455226047</c:v>
                </c:pt>
                <c:pt idx="90">
                  <c:v>0.80592586659917986</c:v>
                </c:pt>
                <c:pt idx="91">
                  <c:v>0.77473411923240276</c:v>
                </c:pt>
                <c:pt idx="92">
                  <c:v>0.73348894216418814</c:v>
                </c:pt>
                <c:pt idx="93">
                  <c:v>0.67520528644962829</c:v>
                </c:pt>
                <c:pt idx="94">
                  <c:v>0.58090593458540341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446-4E77-9BE8-ECB47CCFE1B5}"/>
            </c:ext>
          </c:extLst>
        </c:ser>
        <c:ser>
          <c:idx val="6"/>
          <c:order val="29"/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Factor'!$CC$118:$CC$218</c:f>
              <c:numCache>
                <c:formatCode>General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446-4E77-9BE8-ECB47CCFE1B5}"/>
            </c:ext>
          </c:extLst>
        </c:ser>
        <c:ser>
          <c:idx val="7"/>
          <c:order val="3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Factor'!$CD$118:$CD$218</c:f>
              <c:numCache>
                <c:formatCode>General</c:formatCode>
                <c:ptCount val="101"/>
                <c:pt idx="0">
                  <c:v>0.9999999998824417</c:v>
                </c:pt>
                <c:pt idx="1">
                  <c:v>0.99999849148464881</c:v>
                </c:pt>
                <c:pt idx="2">
                  <c:v>0.99999385479148617</c:v>
                </c:pt>
                <c:pt idx="3">
                  <c:v>0.99998591616936594</c:v>
                </c:pt>
                <c:pt idx="4">
                  <c:v>0.9999744920148681</c:v>
                </c:pt>
                <c:pt idx="5">
                  <c:v>0.99995938824064512</c:v>
                </c:pt>
                <c:pt idx="6">
                  <c:v>0.99994039959670877</c:v>
                </c:pt>
                <c:pt idx="7">
                  <c:v>0.99991730894096742</c:v>
                </c:pt>
                <c:pt idx="8">
                  <c:v>0.99988988645554788</c:v>
                </c:pt>
                <c:pt idx="9">
                  <c:v>0.9998578888036842</c:v>
                </c:pt>
                <c:pt idx="10">
                  <c:v>0.9998210582220981</c:v>
                </c:pt>
                <c:pt idx="11">
                  <c:v>0.99977912154325399</c:v>
                </c:pt>
                <c:pt idx="12">
                  <c:v>0.9997317891413966</c:v>
                </c:pt>
                <c:pt idx="13">
                  <c:v>0.99967875379542692</c:v>
                </c:pt>
                <c:pt idx="14">
                  <c:v>0.99961968946124125</c:v>
                </c:pt>
                <c:pt idx="15">
                  <c:v>0.99955424994507236</c:v>
                </c:pt>
                <c:pt idx="16">
                  <c:v>0.99948206746898893</c:v>
                </c:pt>
                <c:pt idx="17">
                  <c:v>0.99940275111818833</c:v>
                </c:pt>
                <c:pt idx="18">
                  <c:v>0.99931588515908487</c:v>
                </c:pt>
                <c:pt idx="19">
                  <c:v>0.99922102721579986</c:v>
                </c:pt>
                <c:pt idx="20">
                  <c:v>0.99911770629140118</c:v>
                </c:pt>
                <c:pt idx="21">
                  <c:v>0.99900542061852804</c:v>
                </c:pt>
                <c:pt idx="22">
                  <c:v>0.99888363532279445</c:v>
                </c:pt>
                <c:pt idx="23">
                  <c:v>0.99875177987980568</c:v>
                </c:pt>
                <c:pt idx="24">
                  <c:v>0.99860924534514195</c:v>
                </c:pt>
                <c:pt idx="25">
                  <c:v>0.99845538133373191</c:v>
                </c:pt>
                <c:pt idx="26">
                  <c:v>0.9982894927225312</c:v>
                </c:pt>
                <c:pt idx="27">
                  <c:v>0.99811083604725692</c:v>
                </c:pt>
                <c:pt idx="28">
                  <c:v>0.99791861556040418</c:v>
                </c:pt>
                <c:pt idx="29">
                  <c:v>0.99771197891371532</c:v>
                </c:pt>
                <c:pt idx="30">
                  <c:v>0.99749001242371438</c:v>
                </c:pt>
                <c:pt idx="31">
                  <c:v>0.9972517358737738</c:v>
                </c:pt>
                <c:pt idx="32">
                  <c:v>0.99699609680010037</c:v>
                </c:pt>
                <c:pt idx="33">
                  <c:v>0.99672196420225645</c:v>
                </c:pt>
                <c:pt idx="34">
                  <c:v>0.99642812161099137</c:v>
                </c:pt>
                <c:pt idx="35">
                  <c:v>0.99611325943719164</c:v>
                </c:pt>
                <c:pt idx="36">
                  <c:v>0.99577596651524536</c:v>
                </c:pt>
                <c:pt idx="37">
                  <c:v>0.99541472074225146</c:v>
                </c:pt>
                <c:pt idx="38">
                  <c:v>0.99502787870054499</c:v>
                </c:pt>
                <c:pt idx="39">
                  <c:v>0.99461366413493502</c:v>
                </c:pt>
                <c:pt idx="40">
                  <c:v>0.99417015513726348</c:v>
                </c:pt>
                <c:pt idx="41">
                  <c:v>0.99369526986906598</c:v>
                </c:pt>
                <c:pt idx="42">
                  <c:v>0.99318675062757855</c:v>
                </c:pt>
                <c:pt idx="43">
                  <c:v>0.9926421460302679</c:v>
                </c:pt>
                <c:pt idx="44">
                  <c:v>0.99205879105793959</c:v>
                </c:pt>
                <c:pt idx="45">
                  <c:v>0.99143378465475829</c:v>
                </c:pt>
                <c:pt idx="46">
                  <c:v>0.99076396453454862</c:v>
                </c:pt>
                <c:pt idx="47">
                  <c:v>0.99004587878404648</c:v>
                </c:pt>
                <c:pt idx="48">
                  <c:v>0.98927575378456634</c:v>
                </c:pt>
                <c:pt idx="49">
                  <c:v>0.98844945789010941</c:v>
                </c:pt>
                <c:pt idx="50">
                  <c:v>0.9875624602005324</c:v>
                </c:pt>
                <c:pt idx="51">
                  <c:v>0.98660978364803187</c:v>
                </c:pt>
                <c:pt idx="52">
                  <c:v>0.98558595147005823</c:v>
                </c:pt>
                <c:pt idx="53">
                  <c:v>0.98448492596550907</c:v>
                </c:pt>
                <c:pt idx="54">
                  <c:v>0.9833000382156154</c:v>
                </c:pt>
                <c:pt idx="55">
                  <c:v>0.9820239071874427</c:v>
                </c:pt>
                <c:pt idx="56">
                  <c:v>0.98064834631283726</c:v>
                </c:pt>
                <c:pt idx="57">
                  <c:v>0.97916425523344541</c:v>
                </c:pt>
                <c:pt idx="58">
                  <c:v>0.97756149390127534</c:v>
                </c:pt>
                <c:pt idx="59">
                  <c:v>0.97582873559677175</c:v>
                </c:pt>
                <c:pt idx="60">
                  <c:v>0.9739532946352103</c:v>
                </c:pt>
                <c:pt idx="61">
                  <c:v>0.97192092352826209</c:v>
                </c:pt>
                <c:pt idx="62">
                  <c:v>0.96971557308463274</c:v>
                </c:pt>
                <c:pt idx="63">
                  <c:v>0.96731910728134751</c:v>
                </c:pt>
                <c:pt idx="64">
                  <c:v>0.96471096259208633</c:v>
                </c:pt>
                <c:pt idx="65">
                  <c:v>0.96186773864931518</c:v>
                </c:pt>
                <c:pt idx="66">
                  <c:v>0.9587627034020515</c:v>
                </c:pt>
                <c:pt idx="67">
                  <c:v>0.95536519096918804</c:v>
                </c:pt>
                <c:pt idx="68">
                  <c:v>0.95163986368637055</c:v>
                </c:pt>
                <c:pt idx="69">
                  <c:v>0.94754580068372996</c:v>
                </c:pt>
                <c:pt idx="70">
                  <c:v>0.94303536264289256</c:v>
                </c:pt>
                <c:pt idx="71">
                  <c:v>0.93805276455119657</c:v>
                </c:pt>
                <c:pt idx="72">
                  <c:v>0.93253226281223933</c:v>
                </c:pt>
                <c:pt idx="73">
                  <c:v>0.92639582607367044</c:v>
                </c:pt>
                <c:pt idx="74">
                  <c:v>0.91955010429586526</c:v>
                </c:pt>
                <c:pt idx="75">
                  <c:v>0.91188242749225368</c:v>
                </c:pt>
                <c:pt idx="76">
                  <c:v>0.90325543648398565</c:v>
                </c:pt>
                <c:pt idx="77">
                  <c:v>0.89349974169079116</c:v>
                </c:pt>
                <c:pt idx="78">
                  <c:v>0.88240366528643099</c:v>
                </c:pt>
                <c:pt idx="79">
                  <c:v>0.86969853777380723</c:v>
                </c:pt>
                <c:pt idx="80">
                  <c:v>0.8550369725325293</c:v>
                </c:pt>
                <c:pt idx="81">
                  <c:v>0.83795956196092813</c:v>
                </c:pt>
                <c:pt idx="82">
                  <c:v>0.81784144916293544</c:v>
                </c:pt>
                <c:pt idx="83">
                  <c:v>0.79380152756876776</c:v>
                </c:pt>
                <c:pt idx="84">
                  <c:v>0.76453603265815329</c:v>
                </c:pt>
                <c:pt idx="85">
                  <c:v>0.7279804597256776</c:v>
                </c:pt>
                <c:pt idx="86">
                  <c:v>0.68051173278567134</c:v>
                </c:pt>
                <c:pt idx="87">
                  <c:v>0.61455187584882709</c:v>
                </c:pt>
                <c:pt idx="88">
                  <c:v>0.50685778284141136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446-4E77-9BE8-ECB47CCFE1B5}"/>
            </c:ext>
          </c:extLst>
        </c:ser>
        <c:ser>
          <c:idx val="8"/>
          <c:order val="31"/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Factor'!$CE$118:$CE$218</c:f>
              <c:numCache>
                <c:formatCode>General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446-4E77-9BE8-ECB47CCFE1B5}"/>
            </c:ext>
          </c:extLst>
        </c:ser>
        <c:ser>
          <c:idx val="9"/>
          <c:order val="32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Factor'!$CF$118:$CF$218</c:f>
              <c:numCache>
                <c:formatCode>General</c:formatCode>
                <c:ptCount val="101"/>
                <c:pt idx="0">
                  <c:v>1.0000033306197651</c:v>
                </c:pt>
                <c:pt idx="1">
                  <c:v>0.99999810982966031</c:v>
                </c:pt>
                <c:pt idx="2">
                  <c:v>0.99999228592392708</c:v>
                </c:pt>
                <c:pt idx="3">
                  <c:v>0.99998228632083663</c:v>
                </c:pt>
                <c:pt idx="4">
                  <c:v>0.9999678488321686</c:v>
                </c:pt>
                <c:pt idx="5">
                  <c:v>0.99994869937382413</c:v>
                </c:pt>
                <c:pt idx="6">
                  <c:v>0.99992454637364037</c:v>
                </c:pt>
                <c:pt idx="7">
                  <c:v>0.99989507579073011</c:v>
                </c:pt>
                <c:pt idx="8">
                  <c:v>0.99985995627926783</c:v>
                </c:pt>
                <c:pt idx="9">
                  <c:v>0.99981883423382989</c:v>
                </c:pt>
                <c:pt idx="10">
                  <c:v>0.9997713320760846</c:v>
                </c:pt>
                <c:pt idx="11">
                  <c:v>0.99971704646138937</c:v>
                </c:pt>
                <c:pt idx="12">
                  <c:v>0.99965554855465621</c:v>
                </c:pt>
                <c:pt idx="13">
                  <c:v>0.99958637854087073</c:v>
                </c:pt>
                <c:pt idx="14">
                  <c:v>0.99950904586593869</c:v>
                </c:pt>
                <c:pt idx="15">
                  <c:v>0.99942302569120101</c:v>
                </c:pt>
                <c:pt idx="16">
                  <c:v>0.99932775661265394</c:v>
                </c:pt>
                <c:pt idx="17">
                  <c:v>0.99922263811549172</c:v>
                </c:pt>
                <c:pt idx="18">
                  <c:v>0.99910702515001115</c:v>
                </c:pt>
                <c:pt idx="19">
                  <c:v>0.99898022776651474</c:v>
                </c:pt>
                <c:pt idx="20">
                  <c:v>0.99884150460209509</c:v>
                </c:pt>
                <c:pt idx="21">
                  <c:v>0.99869005964660107</c:v>
                </c:pt>
                <c:pt idx="22">
                  <c:v>0.99852503860496267</c:v>
                </c:pt>
                <c:pt idx="23">
                  <c:v>0.99834552098424945</c:v>
                </c:pt>
                <c:pt idx="24">
                  <c:v>0.99815051727602611</c:v>
                </c:pt>
                <c:pt idx="25">
                  <c:v>0.99793896128883341</c:v>
                </c:pt>
                <c:pt idx="26">
                  <c:v>0.99770970318972008</c:v>
                </c:pt>
                <c:pt idx="27">
                  <c:v>0.9974615022841965</c:v>
                </c:pt>
                <c:pt idx="28">
                  <c:v>0.99719301817783013</c:v>
                </c:pt>
                <c:pt idx="29">
                  <c:v>0.9969028021014783</c:v>
                </c:pt>
                <c:pt idx="30">
                  <c:v>0.99658928546369763</c:v>
                </c:pt>
                <c:pt idx="31">
                  <c:v>0.99625076921628919</c:v>
                </c:pt>
                <c:pt idx="32">
                  <c:v>0.99588541060267199</c:v>
                </c:pt>
                <c:pt idx="33">
                  <c:v>0.99549120871401553</c:v>
                </c:pt>
                <c:pt idx="34">
                  <c:v>0.99506598817819247</c:v>
                </c:pt>
                <c:pt idx="35">
                  <c:v>0.99460738211039001</c:v>
                </c:pt>
                <c:pt idx="36">
                  <c:v>0.99411281099430326</c:v>
                </c:pt>
                <c:pt idx="37">
                  <c:v>0.99357946014886489</c:v>
                </c:pt>
                <c:pt idx="38">
                  <c:v>0.99300425513253887</c:v>
                </c:pt>
                <c:pt idx="39">
                  <c:v>0.99238383157670362</c:v>
                </c:pt>
                <c:pt idx="40">
                  <c:v>0.99171450368611269</c:v>
                </c:pt>
                <c:pt idx="41">
                  <c:v>0.99099222715378377</c:v>
                </c:pt>
                <c:pt idx="42">
                  <c:v>0.99021255707899958</c:v>
                </c:pt>
                <c:pt idx="43">
                  <c:v>0.98937060024622014</c:v>
                </c:pt>
                <c:pt idx="44">
                  <c:v>0.98846096114296134</c:v>
                </c:pt>
                <c:pt idx="45">
                  <c:v>0.98747767897189875</c:v>
                </c:pt>
                <c:pt idx="46">
                  <c:v>0.98641415697797175</c:v>
                </c:pt>
                <c:pt idx="47">
                  <c:v>0.98526307919447165</c:v>
                </c:pt>
                <c:pt idx="48">
                  <c:v>0.98401631618221708</c:v>
                </c:pt>
                <c:pt idx="49">
                  <c:v>0.9826648143017167</c:v>
                </c:pt>
                <c:pt idx="50">
                  <c:v>0.98119846784334097</c:v>
                </c:pt>
                <c:pt idx="51">
                  <c:v>0.97960596964279045</c:v>
                </c:pt>
                <c:pt idx="52">
                  <c:v>0.97787463591720702</c:v>
                </c:pt>
                <c:pt idx="53">
                  <c:v>0.97599020016143112</c:v>
                </c:pt>
                <c:pt idx="54">
                  <c:v>0.97393657001808542</c:v>
                </c:pt>
                <c:pt idx="55">
                  <c:v>0.97169553865840097</c:v>
                </c:pt>
                <c:pt idx="56">
                  <c:v>0.96924643989318116</c:v>
                </c:pt>
                <c:pt idx="57">
                  <c:v>0.96656573521630706</c:v>
                </c:pt>
                <c:pt idx="58">
                  <c:v>0.96362651556135681</c:v>
                </c:pt>
                <c:pt idx="59">
                  <c:v>0.96039789641057849</c:v>
                </c:pt>
                <c:pt idx="60">
                  <c:v>0.95684427853061138</c:v>
                </c:pt>
                <c:pt idx="61">
                  <c:v>0.95292443839400087</c:v>
                </c:pt>
                <c:pt idx="62">
                  <c:v>0.94859039919559907</c:v>
                </c:pt>
                <c:pt idx="63">
                  <c:v>0.94378601732010858</c:v>
                </c:pt>
                <c:pt idx="64">
                  <c:v>0.93844519580646979</c:v>
                </c:pt>
                <c:pt idx="65">
                  <c:v>0.93248960079783183</c:v>
                </c:pt>
                <c:pt idx="66">
                  <c:v>0.92582570749470772</c:v>
                </c:pt>
                <c:pt idx="67">
                  <c:v>0.91834092611519968</c:v>
                </c:pt>
                <c:pt idx="68">
                  <c:v>0.90989844024360433</c:v>
                </c:pt>
                <c:pt idx="69">
                  <c:v>0.90033020698862831</c:v>
                </c:pt>
                <c:pt idx="70">
                  <c:v>0.88942726144140472</c:v>
                </c:pt>
                <c:pt idx="71">
                  <c:v>0.87692595648964156</c:v>
                </c:pt>
                <c:pt idx="72">
                  <c:v>0.86248785323503274</c:v>
                </c:pt>
                <c:pt idx="73">
                  <c:v>0.84566927306648809</c:v>
                </c:pt>
                <c:pt idx="74">
                  <c:v>0.82587313675264906</c:v>
                </c:pt>
                <c:pt idx="75">
                  <c:v>0.8022684608970333</c:v>
                </c:pt>
                <c:pt idx="76">
                  <c:v>0.77364577462700546</c:v>
                </c:pt>
                <c:pt idx="77">
                  <c:v>0.73813099014979877</c:v>
                </c:pt>
                <c:pt idx="78">
                  <c:v>0.6925349758514362</c:v>
                </c:pt>
                <c:pt idx="79">
                  <c:v>0.63051739605994261</c:v>
                </c:pt>
                <c:pt idx="80">
                  <c:v>0.53480110608031339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446-4E77-9BE8-ECB47CCFE1B5}"/>
            </c:ext>
          </c:extLst>
        </c:ser>
        <c:ser>
          <c:idx val="10"/>
          <c:order val="33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Factor'!$CG$118:$CG$218</c:f>
              <c:numCache>
                <c:formatCode>General</c:formatCode>
                <c:ptCount val="101"/>
                <c:pt idx="0">
                  <c:v>0.99999999991211108</c:v>
                </c:pt>
                <c:pt idx="1">
                  <c:v>0.99999772806440301</c:v>
                </c:pt>
                <c:pt idx="2">
                  <c:v>0.99999070660808742</c:v>
                </c:pt>
                <c:pt idx="3">
                  <c:v>0.99997861115382214</c:v>
                </c:pt>
                <c:pt idx="4">
                  <c:v>0.99996109455036397</c:v>
                </c:pt>
                <c:pt idx="5">
                  <c:v>0.99993778517705001</c:v>
                </c:pt>
                <c:pt idx="6">
                  <c:v>0.9999082849837222</c:v>
                </c:pt>
                <c:pt idx="7">
                  <c:v>0.99987216735111151</c:v>
                </c:pt>
                <c:pt idx="8">
                  <c:v>0.99982897475178023</c:v>
                </c:pt>
                <c:pt idx="9">
                  <c:v>0.9997782161908606</c:v>
                </c:pt>
                <c:pt idx="10">
                  <c:v>0.99971936440243336</c:v>
                </c:pt>
                <c:pt idx="11">
                  <c:v>0.99965185277507829</c:v>
                </c:pt>
                <c:pt idx="12">
                  <c:v>0.99957507197636253</c:v>
                </c:pt>
                <c:pt idx="13">
                  <c:v>0.99948836624285409</c:v>
                </c:pt>
                <c:pt idx="14">
                  <c:v>0.999391029297094</c:v>
                </c:pt>
                <c:pt idx="15">
                  <c:v>0.99928229984891648</c:v>
                </c:pt>
                <c:pt idx="16">
                  <c:v>0.99916135663202355</c:v>
                </c:pt>
                <c:pt idx="17">
                  <c:v>0.99902731292087388</c:v>
                </c:pt>
                <c:pt idx="18">
                  <c:v>0.99887921046514239</c:v>
                </c:pt>
                <c:pt idx="19">
                  <c:v>0.99871601277030053</c:v>
                </c:pt>
                <c:pt idx="20">
                  <c:v>0.99853659764316416</c:v>
                </c:pt>
                <c:pt idx="21">
                  <c:v>0.99833974890959709</c:v>
                </c:pt>
                <c:pt idx="22">
                  <c:v>0.99812414719788722</c:v>
                </c:pt>
                <c:pt idx="23">
                  <c:v>0.99788835966630463</c:v>
                </c:pt>
                <c:pt idx="24">
                  <c:v>0.99763082853443552</c:v>
                </c:pt>
                <c:pt idx="25">
                  <c:v>0.99734985825714806</c:v>
                </c:pt>
                <c:pt idx="26">
                  <c:v>0.99704360115487023</c:v>
                </c:pt>
                <c:pt idx="27">
                  <c:v>0.99671004128442275</c:v>
                </c:pt>
                <c:pt idx="28">
                  <c:v>0.99634697630010349</c:v>
                </c:pt>
                <c:pt idx="29">
                  <c:v>0.99595199701401449</c:v>
                </c:pt>
                <c:pt idx="30">
                  <c:v>0.99552246431535263</c:v>
                </c:pt>
                <c:pt idx="31">
                  <c:v>0.99505548305152058</c:v>
                </c:pt>
                <c:pt idx="32">
                  <c:v>0.99454787240392351</c:v>
                </c:pt>
                <c:pt idx="33">
                  <c:v>0.9939961322091132</c:v>
                </c:pt>
                <c:pt idx="34">
                  <c:v>0.99339640457618128</c:v>
                </c:pt>
                <c:pt idx="35">
                  <c:v>0.9927444300310424</c:v>
                </c:pt>
                <c:pt idx="36">
                  <c:v>0.9920354972724118</c:v>
                </c:pt>
                <c:pt idx="37">
                  <c:v>0.99126438544698614</c:v>
                </c:pt>
                <c:pt idx="38">
                  <c:v>0.99042529763401677</c:v>
                </c:pt>
                <c:pt idx="39">
                  <c:v>0.98951178396288619</c:v>
                </c:pt>
                <c:pt idx="40">
                  <c:v>0.9885166524580139</c:v>
                </c:pt>
                <c:pt idx="41">
                  <c:v>0.98743186529668192</c:v>
                </c:pt>
                <c:pt idx="42">
                  <c:v>0.98624841765535565</c:v>
                </c:pt>
                <c:pt idx="43">
                  <c:v>0.98495619568001647</c:v>
                </c:pt>
                <c:pt idx="44">
                  <c:v>0.98354380930757523</c:v>
                </c:pt>
                <c:pt idx="45">
                  <c:v>0.98199839463788607</c:v>
                </c:pt>
                <c:pt idx="46">
                  <c:v>0.98030537924059269</c:v>
                </c:pt>
                <c:pt idx="47">
                  <c:v>0.97844820208499261</c:v>
                </c:pt>
                <c:pt idx="48">
                  <c:v>0.97640797757644948</c:v>
                </c:pt>
                <c:pt idx="49">
                  <c:v>0.97416309029297476</c:v>
                </c:pt>
                <c:pt idx="50">
                  <c:v>0.97168870319212353</c:v>
                </c:pt>
                <c:pt idx="51">
                  <c:v>0.96895615694958181</c:v>
                </c:pt>
                <c:pt idx="52">
                  <c:v>0.96593223119143379</c:v>
                </c:pt>
                <c:pt idx="53">
                  <c:v>0.96257822895443734</c:v>
                </c:pt>
                <c:pt idx="54">
                  <c:v>0.95884883266230547</c:v>
                </c:pt>
                <c:pt idx="55">
                  <c:v>0.95469066159734661</c:v>
                </c:pt>
                <c:pt idx="56">
                  <c:v>0.95004043475599509</c:v>
                </c:pt>
                <c:pt idx="57">
                  <c:v>0.94482260515787975</c:v>
                </c:pt>
                <c:pt idx="58">
                  <c:v>0.93894627580941781</c:v>
                </c:pt>
                <c:pt idx="59">
                  <c:v>0.93230112321947289</c:v>
                </c:pt>
                <c:pt idx="60">
                  <c:v>0.92475192406641038</c:v>
                </c:pt>
                <c:pt idx="61">
                  <c:v>0.91613107366192215</c:v>
                </c:pt>
                <c:pt idx="62">
                  <c:v>0.90622814569887788</c:v>
                </c:pt>
                <c:pt idx="63">
                  <c:v>0.89477496641791809</c:v>
                </c:pt>
                <c:pt idx="64">
                  <c:v>0.88142365431698788</c:v>
                </c:pt>
                <c:pt idx="65">
                  <c:v>0.86571317020755034</c:v>
                </c:pt>
                <c:pt idx="66">
                  <c:v>0.84701614238981149</c:v>
                </c:pt>
                <c:pt idx="67">
                  <c:v>0.82444964899805795</c:v>
                </c:pt>
                <c:pt idx="68">
                  <c:v>0.79671462375489943</c:v>
                </c:pt>
                <c:pt idx="69">
                  <c:v>0.76177783471404747</c:v>
                </c:pt>
                <c:pt idx="70">
                  <c:v>0.71614947068009482</c:v>
                </c:pt>
                <c:pt idx="71">
                  <c:v>0.65284565495450553</c:v>
                </c:pt>
                <c:pt idx="72">
                  <c:v>0.55271995420921383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446-4E77-9BE8-ECB47CCFE1B5}"/>
            </c:ext>
          </c:extLst>
        </c:ser>
        <c:ser>
          <c:idx val="11"/>
          <c:order val="34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Factor'!$CH$118:$CH$218</c:f>
              <c:numCache>
                <c:formatCode>General</c:formatCode>
                <c:ptCount val="101"/>
                <c:pt idx="0">
                  <c:v>0.99999999993814348</c:v>
                </c:pt>
                <c:pt idx="1">
                  <c:v>0.99999734403384544</c:v>
                </c:pt>
                <c:pt idx="2">
                  <c:v>0.99998911311992367</c:v>
                </c:pt>
                <c:pt idx="3">
                  <c:v>0.99997489021281649</c:v>
                </c:pt>
                <c:pt idx="4">
                  <c:v>0.99995422615515805</c:v>
                </c:pt>
                <c:pt idx="5">
                  <c:v>0.99992663685715044</c:v>
                </c:pt>
                <c:pt idx="6">
                  <c:v>0.99989160019076662</c:v>
                </c:pt>
                <c:pt idx="7">
                  <c:v>0.99984855256421123</c:v>
                </c:pt>
                <c:pt idx="8">
                  <c:v>0.99979688513997222</c:v>
                </c:pt>
                <c:pt idx="9">
                  <c:v>0.99973593965278207</c:v>
                </c:pt>
                <c:pt idx="10">
                  <c:v>0.99966500377935386</c:v>
                </c:pt>
                <c:pt idx="11">
                  <c:v>0.99958330600429812</c:v>
                </c:pt>
                <c:pt idx="12">
                  <c:v>0.99949000991898251</c:v>
                </c:pt>
                <c:pt idx="13">
                  <c:v>0.99938420788087345</c:v>
                </c:pt>
                <c:pt idx="14">
                  <c:v>0.99926491395065986</c:v>
                </c:pt>
                <c:pt idx="15">
                  <c:v>0.99913105601172303</c:v>
                </c:pt>
                <c:pt idx="16">
                  <c:v>0.99898146696246393</c:v>
                </c:pt>
                <c:pt idx="17">
                  <c:v>0.9988148748548642</c:v>
                </c:pt>
                <c:pt idx="18">
                  <c:v>0.99862989183319539</c:v>
                </c:pt>
                <c:pt idx="19">
                  <c:v>0.99842500170289394</c:v>
                </c:pt>
                <c:pt idx="20">
                  <c:v>0.99819854593268231</c:v>
                </c:pt>
                <c:pt idx="21">
                  <c:v>0.99794870785975143</c:v>
                </c:pt>
                <c:pt idx="22">
                  <c:v>0.99767349482925505</c:v>
                </c:pt>
                <c:pt idx="23">
                  <c:v>0.99737071795284316</c:v>
                </c:pt>
                <c:pt idx="24">
                  <c:v>0.99703796911541354</c:v>
                </c:pt>
                <c:pt idx="25">
                  <c:v>0.99667259479254122</c:v>
                </c:pt>
                <c:pt idx="26">
                  <c:v>0.99627166616051721</c:v>
                </c:pt>
                <c:pt idx="27">
                  <c:v>0.99583194488348215</c:v>
                </c:pt>
                <c:pt idx="28">
                  <c:v>0.99534984384355607</c:v>
                </c:pt>
                <c:pt idx="29">
                  <c:v>0.99482138193526637</c:v>
                </c:pt>
                <c:pt idx="30">
                  <c:v>0.99424213186797006</c:v>
                </c:pt>
                <c:pt idx="31">
                  <c:v>0.99360715970125835</c:v>
                </c:pt>
                <c:pt idx="32">
                  <c:v>0.99291095456731049</c:v>
                </c:pt>
                <c:pt idx="33">
                  <c:v>0.99214734669684046</c:v>
                </c:pt>
                <c:pt idx="34">
                  <c:v>0.99130941144266937</c:v>
                </c:pt>
                <c:pt idx="35">
                  <c:v>0.99038935646304993</c:v>
                </c:pt>
                <c:pt idx="36">
                  <c:v>0.98937838855231985</c:v>
                </c:pt>
                <c:pt idx="37">
                  <c:v>0.98826655574643263</c:v>
                </c:pt>
                <c:pt idx="38">
                  <c:v>0.98704255922567752</c:v>
                </c:pt>
                <c:pt idx="39">
                  <c:v>0.98569352810673438</c:v>
                </c:pt>
                <c:pt idx="40">
                  <c:v>0.98420474835044258</c:v>
                </c:pt>
                <c:pt idx="41">
                  <c:v>0.98255933455701439</c:v>
                </c:pt>
                <c:pt idx="42">
                  <c:v>0.98073783016150251</c:v>
                </c:pt>
                <c:pt idx="43">
                  <c:v>0.97871771717334988</c:v>
                </c:pt>
                <c:pt idx="44">
                  <c:v>0.97647281068461289</c:v>
                </c:pt>
                <c:pt idx="45">
                  <c:v>0.97397250526012502</c:v>
                </c:pt>
                <c:pt idx="46">
                  <c:v>0.97118082907001924</c:v>
                </c:pt>
                <c:pt idx="47">
                  <c:v>0.96805524580258795</c:v>
                </c:pt>
                <c:pt idx="48">
                  <c:v>0.96454512181855001</c:v>
                </c:pt>
                <c:pt idx="49">
                  <c:v>0.9605897432694015</c:v>
                </c:pt>
                <c:pt idx="50">
                  <c:v>0.9561157195747273</c:v>
                </c:pt>
                <c:pt idx="51">
                  <c:v>0.95103353688698433</c:v>
                </c:pt>
                <c:pt idx="52">
                  <c:v>0.94523291315595925</c:v>
                </c:pt>
                <c:pt idx="53">
                  <c:v>0.93857642961340948</c:v>
                </c:pt>
                <c:pt idx="54">
                  <c:v>0.93089062645461262</c:v>
                </c:pt>
                <c:pt idx="55">
                  <c:v>0.9219532690416159</c:v>
                </c:pt>
                <c:pt idx="56">
                  <c:v>0.9114746523790429</c:v>
                </c:pt>
                <c:pt idx="57">
                  <c:v>0.8990692847491053</c:v>
                </c:pt>
                <c:pt idx="58">
                  <c:v>0.88421135987859156</c:v>
                </c:pt>
                <c:pt idx="59">
                  <c:v>0.8661614227788067</c:v>
                </c:pt>
                <c:pt idx="60">
                  <c:v>0.84383830254945014</c:v>
                </c:pt>
                <c:pt idx="61">
                  <c:v>0.81557753493942586</c:v>
                </c:pt>
                <c:pt idx="62">
                  <c:v>0.77862436475907082</c:v>
                </c:pt>
                <c:pt idx="63">
                  <c:v>0.72788637917599397</c:v>
                </c:pt>
                <c:pt idx="64">
                  <c:v>0.65191943817606779</c:v>
                </c:pt>
                <c:pt idx="65">
                  <c:v>0.50907553281644147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446-4E77-9BE8-ECB47CCFE1B5}"/>
            </c:ext>
          </c:extLst>
        </c:ser>
        <c:ser>
          <c:idx val="12"/>
          <c:order val="35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Factor'!$CI$118:$CI$218</c:f>
              <c:numCache>
                <c:formatCode>General</c:formatCode>
                <c:ptCount val="101"/>
                <c:pt idx="0">
                  <c:v>0.99999999998005251</c:v>
                </c:pt>
                <c:pt idx="1">
                  <c:v>0.99999695844452274</c:v>
                </c:pt>
                <c:pt idx="2">
                  <c:v>0.99998750650364987</c:v>
                </c:pt>
                <c:pt idx="3">
                  <c:v>0.99997112259050025</c:v>
                </c:pt>
                <c:pt idx="4">
                  <c:v>0.99994724109140809</c:v>
                </c:pt>
                <c:pt idx="5">
                  <c:v>0.99991524809558074</c:v>
                </c:pt>
                <c:pt idx="6">
                  <c:v>0.99987447664354057</c:v>
                </c:pt>
                <c:pt idx="7">
                  <c:v>0.99982420143125084</c:v>
                </c:pt>
                <c:pt idx="8">
                  <c:v>0.99976363289797299</c:v>
                </c:pt>
                <c:pt idx="9">
                  <c:v>0.99969191061471896</c:v>
                </c:pt>
                <c:pt idx="10">
                  <c:v>0.99960809587698407</c:v>
                </c:pt>
                <c:pt idx="11">
                  <c:v>0.99951116339100587</c:v>
                </c:pt>
                <c:pt idx="12">
                  <c:v>0.99939999192428863</c:v>
                </c:pt>
                <c:pt idx="13">
                  <c:v>0.99927335377019455</c:v>
                </c:pt>
                <c:pt idx="14">
                  <c:v>0.99912990285146019</c:v>
                </c:pt>
                <c:pt idx="15">
                  <c:v>0.99896816125728383</c:v>
                </c:pt>
                <c:pt idx="16">
                  <c:v>0.99878650397326552</c:v>
                </c:pt>
                <c:pt idx="17">
                  <c:v>0.99858314152028593</c:v>
                </c:pt>
                <c:pt idx="18">
                  <c:v>0.99835610016725629</c:v>
                </c:pt>
                <c:pt idx="19">
                  <c:v>0.99810319931997904</c:v>
                </c:pt>
                <c:pt idx="20">
                  <c:v>0.99782202561316202</c:v>
                </c:pt>
                <c:pt idx="21">
                  <c:v>0.99750990314040178</c:v>
                </c:pt>
                <c:pt idx="22">
                  <c:v>0.99716385914445349</c:v>
                </c:pt>
                <c:pt idx="23">
                  <c:v>0.9967805843515789</c:v>
                </c:pt>
                <c:pt idx="24">
                  <c:v>0.99635638696299167</c:v>
                </c:pt>
                <c:pt idx="25">
                  <c:v>0.99588713910402227</c:v>
                </c:pt>
                <c:pt idx="26">
                  <c:v>0.99536821426674715</c:v>
                </c:pt>
                <c:pt idx="27">
                  <c:v>0.99479441394935453</c:v>
                </c:pt>
                <c:pt idx="28">
                  <c:v>0.99415988127544419</c:v>
                </c:pt>
                <c:pt idx="29">
                  <c:v>0.99345799884292685</c:v>
                </c:pt>
                <c:pt idx="30">
                  <c:v>0.99268126736930329</c:v>
                </c:pt>
                <c:pt idx="31">
                  <c:v>0.99182116082045602</c:v>
                </c:pt>
                <c:pt idx="32">
                  <c:v>0.99086795256794991</c:v>
                </c:pt>
                <c:pt idx="33">
                  <c:v>0.98981050562513284</c:v>
                </c:pt>
                <c:pt idx="34">
                  <c:v>0.98863601803927714</c:v>
                </c:pt>
                <c:pt idx="35">
                  <c:v>0.98732971188854279</c:v>
                </c:pt>
                <c:pt idx="36">
                  <c:v>0.98587445079624791</c:v>
                </c:pt>
                <c:pt idx="37">
                  <c:v>0.9842502660666459</c:v>
                </c:pt>
                <c:pt idx="38">
                  <c:v>0.98243376493363532</c:v>
                </c:pt>
                <c:pt idx="39">
                  <c:v>0.98039738520607311</c:v>
                </c:pt>
                <c:pt idx="40">
                  <c:v>0.97810844759974769</c:v>
                </c:pt>
                <c:pt idx="41">
                  <c:v>0.97552793843995944</c:v>
                </c:pt>
                <c:pt idx="42">
                  <c:v>0.97260892834701973</c:v>
                </c:pt>
                <c:pt idx="43">
                  <c:v>0.96929449243056254</c:v>
                </c:pt>
                <c:pt idx="44">
                  <c:v>0.96551493699847968</c:v>
                </c:pt>
                <c:pt idx="45">
                  <c:v>0.96118404442720962</c:v>
                </c:pt>
                <c:pt idx="46">
                  <c:v>0.95619390031224927</c:v>
                </c:pt>
                <c:pt idx="47">
                  <c:v>0.95040762747916541</c:v>
                </c:pt>
                <c:pt idx="48">
                  <c:v>0.94364895032144736</c:v>
                </c:pt>
                <c:pt idx="49">
                  <c:v>0.93568681706021883</c:v>
                </c:pt>
                <c:pt idx="50">
                  <c:v>0.92621204963448778</c:v>
                </c:pt>
                <c:pt idx="51">
                  <c:v>0.91480060429118559</c:v>
                </c:pt>
                <c:pt idx="52">
                  <c:v>0.9008532269154963</c:v>
                </c:pt>
                <c:pt idx="53">
                  <c:v>0.88349092525841422</c:v>
                </c:pt>
                <c:pt idx="54">
                  <c:v>0.86136120481718159</c:v>
                </c:pt>
                <c:pt idx="55">
                  <c:v>0.83224497585644308</c:v>
                </c:pt>
                <c:pt idx="56">
                  <c:v>0.79215053682600156</c:v>
                </c:pt>
                <c:pt idx="57">
                  <c:v>0.7327652309523689</c:v>
                </c:pt>
                <c:pt idx="58">
                  <c:v>0.63100956461052271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446-4E77-9BE8-ECB47CCFE1B5}"/>
            </c:ext>
          </c:extLst>
        </c:ser>
        <c:ser>
          <c:idx val="13"/>
          <c:order val="36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Factor'!$CJ$118:$CJ$218</c:f>
              <c:numCache>
                <c:formatCode>General</c:formatCode>
                <c:ptCount val="101"/>
                <c:pt idx="0">
                  <c:v>0.99999999994366007</c:v>
                </c:pt>
                <c:pt idx="1">
                  <c:v>0.99999657128780428</c:v>
                </c:pt>
                <c:pt idx="2">
                  <c:v>0.99998588660886878</c:v>
                </c:pt>
                <c:pt idx="3">
                  <c:v>0.99996730746924622</c:v>
                </c:pt>
                <c:pt idx="4">
                  <c:v>0.99994013658390379</c:v>
                </c:pt>
                <c:pt idx="5">
                  <c:v>0.99990361160677421</c:v>
                </c:pt>
                <c:pt idx="6">
                  <c:v>0.99985689807821077</c:v>
                </c:pt>
                <c:pt idx="7">
                  <c:v>0.99979908147553009</c:v>
                </c:pt>
                <c:pt idx="8">
                  <c:v>0.99972915823399688</c:v>
                </c:pt>
                <c:pt idx="9">
                  <c:v>0.99964602558278792</c:v>
                </c:pt>
                <c:pt idx="10">
                  <c:v>0.99954847001278624</c:v>
                </c:pt>
                <c:pt idx="11">
                  <c:v>0.99943515416108608</c:v>
                </c:pt>
                <c:pt idx="12">
                  <c:v>0.99930460185740011</c:v>
                </c:pt>
                <c:pt idx="13">
                  <c:v>0.99915518103024437</c:v>
                </c:pt>
                <c:pt idx="14">
                  <c:v>0.99898508411299847</c:v>
                </c:pt>
                <c:pt idx="15">
                  <c:v>0.99879230551982801</c:v>
                </c:pt>
                <c:pt idx="16">
                  <c:v>0.99857461567519956</c:v>
                </c:pt>
                <c:pt idx="17">
                  <c:v>0.99832953097492705</c:v>
                </c:pt>
                <c:pt idx="18">
                  <c:v>0.99805427892569776</c:v>
                </c:pt>
                <c:pt idx="19">
                  <c:v>0.99774575754733441</c:v>
                </c:pt>
                <c:pt idx="20">
                  <c:v>0.99740048791865676</c:v>
                </c:pt>
                <c:pt idx="21">
                  <c:v>0.99701455849230247</c:v>
                </c:pt>
                <c:pt idx="22">
                  <c:v>0.99658355948070509</c:v>
                </c:pt>
                <c:pt idx="23">
                  <c:v>0.99610250520432575</c:v>
                </c:pt>
                <c:pt idx="24">
                  <c:v>0.99556574176642321</c:v>
                </c:pt>
                <c:pt idx="25">
                  <c:v>0.9949668367390615</c:v>
                </c:pt>
                <c:pt idx="26">
                  <c:v>0.99429844666128431</c:v>
                </c:pt>
                <c:pt idx="27">
                  <c:v>0.993552156991938</c:v>
                </c:pt>
                <c:pt idx="28">
                  <c:v>0.99271828762808112</c:v>
                </c:pt>
                <c:pt idx="29">
                  <c:v>0.99178565505566374</c:v>
                </c:pt>
                <c:pt idx="30">
                  <c:v>0.99074127944427426</c:v>
                </c:pt>
                <c:pt idx="31">
                  <c:v>0.98957002124443272</c:v>
                </c:pt>
                <c:pt idx="32">
                  <c:v>0.98825412667389412</c:v>
                </c:pt>
                <c:pt idx="33">
                  <c:v>0.98677265426326655</c:v>
                </c:pt>
                <c:pt idx="34">
                  <c:v>0.98510074442637896</c:v>
                </c:pt>
                <c:pt idx="35">
                  <c:v>0.98320867937707046</c:v>
                </c:pt>
                <c:pt idx="36">
                  <c:v>0.98106065936149456</c:v>
                </c:pt>
                <c:pt idx="37">
                  <c:v>0.97861318948964693</c:v>
                </c:pt>
                <c:pt idx="38">
                  <c:v>0.9758129235138191</c:v>
                </c:pt>
                <c:pt idx="39">
                  <c:v>0.97259373681158545</c:v>
                </c:pt>
                <c:pt idx="40">
                  <c:v>0.96887268355145384</c:v>
                </c:pt>
                <c:pt idx="41">
                  <c:v>0.96454430233799271</c:v>
                </c:pt>
                <c:pt idx="42">
                  <c:v>0.95947241508117986</c:v>
                </c:pt>
                <c:pt idx="43">
                  <c:v>0.9534780094984121</c:v>
                </c:pt>
                <c:pt idx="44">
                  <c:v>0.94632079496889199</c:v>
                </c:pt>
                <c:pt idx="45">
                  <c:v>0.93767012904712865</c:v>
                </c:pt>
                <c:pt idx="46">
                  <c:v>0.92705723039037835</c:v>
                </c:pt>
                <c:pt idx="47">
                  <c:v>0.9137925169108696</c:v>
                </c:pt>
                <c:pt idx="48">
                  <c:v>0.89681317369398361</c:v>
                </c:pt>
                <c:pt idx="49">
                  <c:v>0.87437776609339979</c:v>
                </c:pt>
                <c:pt idx="50">
                  <c:v>0.84338133179869335</c:v>
                </c:pt>
                <c:pt idx="51">
                  <c:v>0.79754236493932595</c:v>
                </c:pt>
                <c:pt idx="52">
                  <c:v>0.72105533503763175</c:v>
                </c:pt>
                <c:pt idx="53">
                  <c:v>0.54440767092188358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8446-4E77-9BE8-ECB47CCFE1B5}"/>
            </c:ext>
          </c:extLst>
        </c:ser>
        <c:ser>
          <c:idx val="14"/>
          <c:order val="37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Factor'!$CK$118:$CK$218</c:f>
              <c:numCache>
                <c:formatCode>General</c:formatCode>
                <c:ptCount val="101"/>
                <c:pt idx="0">
                  <c:v>0.99999999997257716</c:v>
                </c:pt>
                <c:pt idx="1">
                  <c:v>0.9999961825548207</c:v>
                </c:pt>
                <c:pt idx="2">
                  <c:v>0.99998425328277762</c:v>
                </c:pt>
                <c:pt idx="3">
                  <c:v>0.9999634440124987</c:v>
                </c:pt>
                <c:pt idx="4">
                  <c:v>0.99993290976922078</c:v>
                </c:pt>
                <c:pt idx="5">
                  <c:v>0.99989171980944136</c:v>
                </c:pt>
                <c:pt idx="6">
                  <c:v>0.99983884742119444</c:v>
                </c:pt>
                <c:pt idx="7">
                  <c:v>0.99977315829131108</c:v>
                </c:pt>
                <c:pt idx="8">
                  <c:v>0.99969339720318495</c:v>
                </c:pt>
                <c:pt idx="9">
                  <c:v>0.99959817278381302</c:v>
                </c:pt>
                <c:pt idx="10">
                  <c:v>0.99948593996346402</c:v>
                </c:pt>
                <c:pt idx="11">
                  <c:v>0.99935497974381382</c:v>
                </c:pt>
                <c:pt idx="12">
                  <c:v>0.99920337578728091</c:v>
                </c:pt>
                <c:pt idx="13">
                  <c:v>0.99902898723732037</c:v>
                </c:pt>
                <c:pt idx="14">
                  <c:v>0.99882941705131378</c:v>
                </c:pt>
                <c:pt idx="15">
                  <c:v>0.99860197496775394</c:v>
                </c:pt>
                <c:pt idx="16">
                  <c:v>0.99834363402794579</c:v>
                </c:pt>
                <c:pt idx="17">
                  <c:v>0.99805097931761644</c:v>
                </c:pt>
                <c:pt idx="18">
                  <c:v>0.99772014726924052</c:v>
                </c:pt>
                <c:pt idx="19">
                  <c:v>0.99734675344956025</c:v>
                </c:pt>
                <c:pt idx="20">
                  <c:v>0.9969258062191001</c:v>
                </c:pt>
                <c:pt idx="21">
                  <c:v>0.99645160295049084</c:v>
                </c:pt>
                <c:pt idx="22">
                  <c:v>0.99591760457367173</c:v>
                </c:pt>
                <c:pt idx="23">
                  <c:v>0.99531628299976849</c:v>
                </c:pt>
                <c:pt idx="24">
                  <c:v>0.99463893434999906</c:v>
                </c:pt>
                <c:pt idx="25">
                  <c:v>0.99387544872173839</c:v>
                </c:pt>
                <c:pt idx="26">
                  <c:v>0.99301402423011498</c:v>
                </c:pt>
                <c:pt idx="27">
                  <c:v>0.99204080893102009</c:v>
                </c:pt>
                <c:pt idx="28">
                  <c:v>0.99093944845504911</c:v>
                </c:pt>
                <c:pt idx="29">
                  <c:v>0.9896905089978999</c:v>
                </c:pt>
                <c:pt idx="30">
                  <c:v>0.98827073354439932</c:v>
                </c:pt>
                <c:pt idx="31">
                  <c:v>0.98665207200656579</c:v>
                </c:pt>
                <c:pt idx="32">
                  <c:v>0.98480040037826455</c:v>
                </c:pt>
                <c:pt idx="33">
                  <c:v>0.98267380521800507</c:v>
                </c:pt>
                <c:pt idx="34">
                  <c:v>0.98022024965981425</c:v>
                </c:pt>
                <c:pt idx="35">
                  <c:v>0.9773743417386378</c:v>
                </c:pt>
                <c:pt idx="36">
                  <c:v>0.97405277024057157</c:v>
                </c:pt>
                <c:pt idx="37">
                  <c:v>0.97014771178967474</c:v>
                </c:pt>
                <c:pt idx="38">
                  <c:v>0.96551705787331499</c:v>
                </c:pt>
                <c:pt idx="39">
                  <c:v>0.95996948664176307</c:v>
                </c:pt>
                <c:pt idx="40">
                  <c:v>0.95324084184750801</c:v>
                </c:pt>
                <c:pt idx="41">
                  <c:v>0.94495515145862174</c:v>
                </c:pt>
                <c:pt idx="42">
                  <c:v>0.93455692315206829</c:v>
                </c:pt>
                <c:pt idx="43">
                  <c:v>0.92118582682950345</c:v>
                </c:pt>
                <c:pt idx="44">
                  <c:v>0.9034249924752995</c:v>
                </c:pt>
                <c:pt idx="45">
                  <c:v>0.87873694546243619</c:v>
                </c:pt>
                <c:pt idx="46">
                  <c:v>0.84198510855779696</c:v>
                </c:pt>
                <c:pt idx="47">
                  <c:v>0.78045347524829767</c:v>
                </c:pt>
                <c:pt idx="48">
                  <c:v>0.64549248686441474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8446-4E77-9BE8-ECB47CCFE1B5}"/>
            </c:ext>
          </c:extLst>
        </c:ser>
        <c:ser>
          <c:idx val="15"/>
          <c:order val="38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Factor'!$CL$118:$CL$218</c:f>
              <c:numCache>
                <c:formatCode>General</c:formatCode>
                <c:ptCount val="101"/>
                <c:pt idx="0">
                  <c:v>0.99999999999561318</c:v>
                </c:pt>
                <c:pt idx="1">
                  <c:v>0.99999520376747597</c:v>
                </c:pt>
                <c:pt idx="2">
                  <c:v>0.99998011018156097</c:v>
                </c:pt>
                <c:pt idx="3">
                  <c:v>0.99995356823366677</c:v>
                </c:pt>
                <c:pt idx="4">
                  <c:v>0.99991428800957882</c:v>
                </c:pt>
                <c:pt idx="5">
                  <c:v>0.99986082073918459</c:v>
                </c:pt>
                <c:pt idx="6">
                  <c:v>0.9997915354117306</c:v>
                </c:pt>
                <c:pt idx="7">
                  <c:v>0.99970459125466471</c:v>
                </c:pt>
                <c:pt idx="8">
                  <c:v>0.99959790520517144</c:v>
                </c:pt>
                <c:pt idx="9">
                  <c:v>0.9994691132883573</c:v>
                </c:pt>
                <c:pt idx="10">
                  <c:v>0.99931552453864725</c:v>
                </c:pt>
                <c:pt idx="11">
                  <c:v>0.99913406574101671</c:v>
                </c:pt>
                <c:pt idx="12">
                  <c:v>0.99892121479824514</c:v>
                </c:pt>
                <c:pt idx="13">
                  <c:v>0.99867291990990381</c:v>
                </c:pt>
                <c:pt idx="14">
                  <c:v>0.99838450092306685</c:v>
                </c:pt>
                <c:pt idx="15">
                  <c:v>0.99805052810515482</c:v>
                </c:pt>
                <c:pt idx="16">
                  <c:v>0.99766467208276821</c:v>
                </c:pt>
                <c:pt idx="17">
                  <c:v>0.99721951662165376</c:v>
                </c:pt>
                <c:pt idx="18">
                  <c:v>0.99670632304782103</c:v>
                </c:pt>
                <c:pt idx="19">
                  <c:v>0.99611473106139892</c:v>
                </c:pt>
                <c:pt idx="20">
                  <c:v>0.99543237491256997</c:v>
                </c:pt>
                <c:pt idx="21">
                  <c:v>0.99464438552187895</c:v>
                </c:pt>
                <c:pt idx="22">
                  <c:v>0.99373273675417229</c:v>
                </c:pt>
                <c:pt idx="23">
                  <c:v>0.99267537545949391</c:v>
                </c:pt>
                <c:pt idx="24">
                  <c:v>0.99144504636683628</c:v>
                </c:pt>
                <c:pt idx="25">
                  <c:v>0.9900076781451862</c:v>
                </c:pt>
                <c:pt idx="26">
                  <c:v>0.9883201248725404</c:v>
                </c:pt>
                <c:pt idx="27">
                  <c:v>0.98632693776495062</c:v>
                </c:pt>
                <c:pt idx="28">
                  <c:v>0.98395563774718497</c:v>
                </c:pt>
                <c:pt idx="29">
                  <c:v>0.98110959677479836</c:v>
                </c:pt>
                <c:pt idx="30">
                  <c:v>0.97765696380867639</c:v>
                </c:pt>
                <c:pt idx="31">
                  <c:v>0.97341276238324892</c:v>
                </c:pt>
                <c:pt idx="32">
                  <c:v>0.96810858141723388</c:v>
                </c:pt>
                <c:pt idx="33">
                  <c:v>0.96133827468141064</c:v>
                </c:pt>
                <c:pt idx="34">
                  <c:v>0.95245351452607152</c:v>
                </c:pt>
                <c:pt idx="35">
                  <c:v>0.9403434763292754</c:v>
                </c:pt>
                <c:pt idx="36">
                  <c:v>0.92290803351771367</c:v>
                </c:pt>
                <c:pt idx="37">
                  <c:v>0.89554573372997415</c:v>
                </c:pt>
                <c:pt idx="38">
                  <c:v>0.84529580532453719</c:v>
                </c:pt>
                <c:pt idx="39">
                  <c:v>0.70670459750190584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8446-4E77-9BE8-ECB47CCFE1B5}"/>
            </c:ext>
          </c:extLst>
        </c:ser>
        <c:ser>
          <c:idx val="16"/>
          <c:order val="39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Factor'!$CM$118:$CM$218</c:f>
              <c:numCache>
                <c:formatCode>General</c:formatCode>
                <c:ptCount val="101"/>
                <c:pt idx="0">
                  <c:v>0.99999999998359712</c:v>
                </c:pt>
                <c:pt idx="1">
                  <c:v>0.9999942149315032</c:v>
                </c:pt>
                <c:pt idx="2">
                  <c:v>0.99997587966817247</c:v>
                </c:pt>
                <c:pt idx="3">
                  <c:v>0.99994337100642072</c:v>
                </c:pt>
                <c:pt idx="4">
                  <c:v>0.99989483423274439</c:v>
                </c:pt>
                <c:pt idx="5">
                  <c:v>0.99982814314611523</c:v>
                </c:pt>
                <c:pt idx="6">
                  <c:v>0.99974085168877869</c:v>
                </c:pt>
                <c:pt idx="7">
                  <c:v>0.99963013506831366</c:v>
                </c:pt>
                <c:pt idx="8">
                  <c:v>0.99949271762038294</c:v>
                </c:pt>
                <c:pt idx="9">
                  <c:v>0.99932478380520351</c:v>
                </c:pt>
                <c:pt idx="10">
                  <c:v>0.999121867562201</c:v>
                </c:pt>
                <c:pt idx="11">
                  <c:v>0.99887871363223857</c:v>
                </c:pt>
                <c:pt idx="12">
                  <c:v>0.99858910219772612</c:v>
                </c:pt>
                <c:pt idx="13">
                  <c:v>0.99824562498681813</c:v>
                </c:pt>
                <c:pt idx="14">
                  <c:v>0.99783939637633579</c:v>
                </c:pt>
                <c:pt idx="15">
                  <c:v>0.9973596762818433</c:v>
                </c:pt>
                <c:pt idx="16">
                  <c:v>0.99679337157862502</c:v>
                </c:pt>
                <c:pt idx="17">
                  <c:v>0.99612436754589306</c:v>
                </c:pt>
                <c:pt idx="18">
                  <c:v>0.99533261716411048</c:v>
                </c:pt>
                <c:pt idx="19">
                  <c:v>0.99439287848957514</c:v>
                </c:pt>
                <c:pt idx="20">
                  <c:v>0.99327292893333841</c:v>
                </c:pt>
                <c:pt idx="21">
                  <c:v>0.99193098193785145</c:v>
                </c:pt>
                <c:pt idx="22">
                  <c:v>0.990311851511679</c:v>
                </c:pt>
                <c:pt idx="23">
                  <c:v>0.98834108371115581</c:v>
                </c:pt>
                <c:pt idx="24">
                  <c:v>0.98591565456300367</c:v>
                </c:pt>
                <c:pt idx="25">
                  <c:v>0.98288859200848877</c:v>
                </c:pt>
                <c:pt idx="26">
                  <c:v>0.97904222300904975</c:v>
                </c:pt>
                <c:pt idx="27">
                  <c:v>0.97403859550009853</c:v>
                </c:pt>
                <c:pt idx="28">
                  <c:v>0.96731988984703565</c:v>
                </c:pt>
                <c:pt idx="29">
                  <c:v>0.95788583248990233</c:v>
                </c:pt>
                <c:pt idx="30">
                  <c:v>0.94371604300299761</c:v>
                </c:pt>
                <c:pt idx="31">
                  <c:v>0.91988719759568827</c:v>
                </c:pt>
                <c:pt idx="32">
                  <c:v>0.86932217291646441</c:v>
                </c:pt>
                <c:pt idx="33">
                  <c:v>0.58268610467577719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8446-4E77-9BE8-ECB47CCFE1B5}"/>
            </c:ext>
          </c:extLst>
        </c:ser>
        <c:ser>
          <c:idx val="17"/>
          <c:order val="4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Factor'!$CN$118:$CN$218</c:f>
              <c:numCache>
                <c:formatCode>General</c:formatCode>
                <c:ptCount val="101"/>
                <c:pt idx="0">
                  <c:v>0.99999999998731726</c:v>
                </c:pt>
                <c:pt idx="1">
                  <c:v>0.99999220653611698</c:v>
                </c:pt>
                <c:pt idx="2">
                  <c:v>0.99996714595025848</c:v>
                </c:pt>
                <c:pt idx="3">
                  <c:v>0.99992195210361645</c:v>
                </c:pt>
                <c:pt idx="4">
                  <c:v>0.99985321404414007</c:v>
                </c:pt>
                <c:pt idx="5">
                  <c:v>0.99975684687954691</c:v>
                </c:pt>
                <c:pt idx="6">
                  <c:v>0.99962792453928906</c:v>
                </c:pt>
                <c:pt idx="7">
                  <c:v>0.99946046061066973</c:v>
                </c:pt>
                <c:pt idx="8">
                  <c:v>0.99924711736786243</c:v>
                </c:pt>
                <c:pt idx="9">
                  <c:v>0.99897881385502152</c:v>
                </c:pt>
                <c:pt idx="10">
                  <c:v>0.99864418944097633</c:v>
                </c:pt>
                <c:pt idx="11">
                  <c:v>0.99822885616682633</c:v>
                </c:pt>
                <c:pt idx="12">
                  <c:v>0.99771433523994968</c:v>
                </c:pt>
                <c:pt idx="13">
                  <c:v>0.99707650863217989</c:v>
                </c:pt>
                <c:pt idx="14">
                  <c:v>0.99628330355963857</c:v>
                </c:pt>
                <c:pt idx="15">
                  <c:v>0.99529112036903478</c:v>
                </c:pt>
                <c:pt idx="16">
                  <c:v>0.99403911626111585</c:v>
                </c:pt>
                <c:pt idx="17">
                  <c:v>0.99243964819540686</c:v>
                </c:pt>
                <c:pt idx="18">
                  <c:v>0.99036141845418735</c:v>
                </c:pt>
                <c:pt idx="19">
                  <c:v>0.98759770568992788</c:v>
                </c:pt>
                <c:pt idx="20">
                  <c:v>0.98380113583933826</c:v>
                </c:pt>
                <c:pt idx="21">
                  <c:v>0.97833349074442355</c:v>
                </c:pt>
                <c:pt idx="22">
                  <c:v>0.96985866183130398</c:v>
                </c:pt>
                <c:pt idx="23">
                  <c:v>0.95491790589250269</c:v>
                </c:pt>
                <c:pt idx="24">
                  <c:v>0.91978231961024715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8446-4E77-9BE8-ECB47CCFE1B5}"/>
            </c:ext>
          </c:extLst>
        </c:ser>
        <c:ser>
          <c:idx val="18"/>
          <c:order val="41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Factor'!$CO$118:$CO$218</c:f>
              <c:numCache>
                <c:formatCode>General</c:formatCode>
                <c:ptCount val="101"/>
                <c:pt idx="0">
                  <c:v>0.99999999998943356</c:v>
                </c:pt>
                <c:pt idx="1">
                  <c:v>0.99998806265161955</c:v>
                </c:pt>
                <c:pt idx="2">
                  <c:v>0.99994850852128847</c:v>
                </c:pt>
                <c:pt idx="3">
                  <c:v>0.99987454008732291</c:v>
                </c:pt>
                <c:pt idx="4">
                  <c:v>0.99975731976884263</c:v>
                </c:pt>
                <c:pt idx="5">
                  <c:v>0.99958516769082062</c:v>
                </c:pt>
                <c:pt idx="6">
                  <c:v>0.9993423483517111</c:v>
                </c:pt>
                <c:pt idx="7">
                  <c:v>0.99900717502373859</c:v>
                </c:pt>
                <c:pt idx="8">
                  <c:v>0.9985489323909601</c:v>
                </c:pt>
                <c:pt idx="9">
                  <c:v>0.99792264484607063</c:v>
                </c:pt>
                <c:pt idx="10">
                  <c:v>0.99705966473981822</c:v>
                </c:pt>
                <c:pt idx="11">
                  <c:v>0.99584949290954383</c:v>
                </c:pt>
                <c:pt idx="12">
                  <c:v>0.9941012640240261</c:v>
                </c:pt>
                <c:pt idx="13">
                  <c:v>0.99145122053643531</c:v>
                </c:pt>
                <c:pt idx="14">
                  <c:v>0.98709576615377959</c:v>
                </c:pt>
                <c:pt idx="15">
                  <c:v>0.97875189922833228</c:v>
                </c:pt>
                <c:pt idx="16">
                  <c:v>0.95493576229293997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8446-4E77-9BE8-ECB47CCFE1B5}"/>
            </c:ext>
          </c:extLst>
        </c:ser>
        <c:ser>
          <c:idx val="19"/>
          <c:order val="42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Factor'!$CP$118:$CP$218</c:f>
              <c:numCache>
                <c:formatCode>General</c:formatCode>
                <c:ptCount val="101"/>
                <c:pt idx="0">
                  <c:v>0.99999999997804923</c:v>
                </c:pt>
                <c:pt idx="1">
                  <c:v>0.99998374087312392</c:v>
                </c:pt>
                <c:pt idx="2">
                  <c:v>0.9999281422957762</c:v>
                </c:pt>
                <c:pt idx="3">
                  <c:v>0.99981994450064893</c:v>
                </c:pt>
                <c:pt idx="4">
                  <c:v>0.99964012749068887</c:v>
                </c:pt>
                <c:pt idx="5">
                  <c:v>0.99936046510279741</c:v>
                </c:pt>
                <c:pt idx="6">
                  <c:v>0.9989372425240024</c:v>
                </c:pt>
                <c:pt idx="7">
                  <c:v>0.99829892510598595</c:v>
                </c:pt>
                <c:pt idx="8">
                  <c:v>0.99731950235719591</c:v>
                </c:pt>
                <c:pt idx="9">
                  <c:v>0.99575270349032619</c:v>
                </c:pt>
                <c:pt idx="10">
                  <c:v>0.99303454211848829</c:v>
                </c:pt>
                <c:pt idx="11">
                  <c:v>0.98745929411490008</c:v>
                </c:pt>
                <c:pt idx="12">
                  <c:v>0.96872220758560323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8446-4E77-9BE8-ECB47CCFE1B5}"/>
            </c:ext>
          </c:extLst>
        </c:ser>
        <c:ser>
          <c:idx val="20"/>
          <c:order val="43"/>
          <c:marker>
            <c:symbol val="none"/>
          </c:marker>
          <c:dPt>
            <c:idx val="10"/>
            <c:bubble3D val="0"/>
            <c:spPr>
              <a:ln w="1270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2-8446-4E77-9BE8-ECB47CCFE1B5}"/>
              </c:ext>
            </c:extLst>
          </c:dPt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Factor'!$CQ$118:$CQ$218</c:f>
              <c:numCache>
                <c:formatCode>General</c:formatCode>
                <c:ptCount val="101"/>
                <c:pt idx="0">
                  <c:v>0.99999999998536249</c:v>
                </c:pt>
                <c:pt idx="1">
                  <c:v>0.99997923036171987</c:v>
                </c:pt>
                <c:pt idx="2">
                  <c:v>0.99990581272207069</c:v>
                </c:pt>
                <c:pt idx="3">
                  <c:v>0.99975651487476491</c:v>
                </c:pt>
                <c:pt idx="4">
                  <c:v>0.99949413738423942</c:v>
                </c:pt>
                <c:pt idx="5">
                  <c:v>0.99905525084687186</c:v>
                </c:pt>
                <c:pt idx="6">
                  <c:v>0.99832194616636782</c:v>
                </c:pt>
                <c:pt idx="7">
                  <c:v>0.99704554731730133</c:v>
                </c:pt>
                <c:pt idx="8">
                  <c:v>0.99458265522943279</c:v>
                </c:pt>
                <c:pt idx="9">
                  <c:v>0.98843581998209329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8446-4E77-9BE8-ECB47CCFE1B5}"/>
            </c:ext>
          </c:extLst>
        </c:ser>
        <c:ser>
          <c:idx val="21"/>
          <c:order val="44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Factor'!$CR$118:$CR$218</c:f>
              <c:numCache>
                <c:formatCode>General</c:formatCode>
                <c:ptCount val="101"/>
                <c:pt idx="0">
                  <c:v>0.99999999997823474</c:v>
                </c:pt>
                <c:pt idx="1">
                  <c:v>0.99996704891232457</c:v>
                </c:pt>
                <c:pt idx="2">
                  <c:v>0.99983942834956607</c:v>
                </c:pt>
                <c:pt idx="3">
                  <c:v>0.99954278350290049</c:v>
                </c:pt>
                <c:pt idx="4">
                  <c:v>0.99890817598513226</c:v>
                </c:pt>
                <c:pt idx="5">
                  <c:v>0.99744376820950664</c:v>
                </c:pt>
                <c:pt idx="6">
                  <c:v>0.99263886856723449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8446-4E77-9BE8-ECB47CCFE1B5}"/>
            </c:ext>
          </c:extLst>
        </c:ser>
        <c:ser>
          <c:idx val="22"/>
          <c:order val="45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'Correction Factor'!$AO$118:$AO$218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'Correction Factor'!$CS$118:$CS$218</c:f>
              <c:numCache>
                <c:formatCode>General</c:formatCode>
                <c:ptCount val="101"/>
                <c:pt idx="0">
                  <c:v>0.99999999995853384</c:v>
                </c:pt>
                <c:pt idx="1">
                  <c:v>0.99995339912910808</c:v>
                </c:pt>
                <c:pt idx="2">
                  <c:v>0.99975266163254228</c:v>
                </c:pt>
                <c:pt idx="3">
                  <c:v>0.99919089175627462</c:v>
                </c:pt>
                <c:pt idx="4">
                  <c:v>0.99743551982831169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8446-4E77-9BE8-ECB47CCFE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207871"/>
        <c:axId val="704213631"/>
      </c:lineChart>
      <c:catAx>
        <c:axId val="704207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b="1"/>
                  <a:t>S</a:t>
                </a:r>
              </a:p>
            </c:rich>
          </c:tx>
          <c:layout>
            <c:manualLayout>
              <c:xMode val="edge"/>
              <c:yMode val="edge"/>
              <c:x val="0.52906496062992125"/>
              <c:y val="0.812075712565883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13631"/>
        <c:crosses val="autoZero"/>
        <c:auto val="1"/>
        <c:lblAlgn val="ctr"/>
        <c:lblOffset val="100"/>
        <c:noMultiLvlLbl val="0"/>
      </c:catAx>
      <c:valAx>
        <c:axId val="704213631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b="1"/>
                  <a:t>Ft,</a:t>
                </a:r>
                <a:r>
                  <a:rPr lang="en-PH" b="1" baseline="0"/>
                  <a:t> MTD Correction Factor</a:t>
                </a:r>
                <a:endParaRPr lang="en-PH" b="1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07871"/>
        <c:crosses val="autoZero"/>
        <c:crossBetween val="between"/>
        <c:majorUnit val="0.1"/>
      </c:valAx>
    </c:plotArea>
    <c:plotVisOnly val="0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 b="1"/>
              <a:t>Four-Shell</a:t>
            </a:r>
            <a:r>
              <a:rPr lang="en-PH" b="1" baseline="0"/>
              <a:t> Passes, Eight or more Tube Passes</a:t>
            </a:r>
            <a:endParaRPr lang="en-PH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3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Factor'!$DE$118:$DE$218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6D4F-495C-9B6D-96F7397521AA}"/>
            </c:ext>
          </c:extLst>
        </c:ser>
        <c:ser>
          <c:idx val="24"/>
          <c:order val="1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Factor'!$DF$118:$DF$218</c:f>
              <c:numCache>
                <c:formatCode>General</c:formatCode>
                <c:ptCount val="101"/>
                <c:pt idx="0">
                  <c:v>0.9999999999882202</c:v>
                </c:pt>
                <c:pt idx="1">
                  <c:v>0.99999978914162335</c:v>
                </c:pt>
                <c:pt idx="2">
                  <c:v>0.9999991462622223</c:v>
                </c:pt>
                <c:pt idx="3">
                  <c:v>0.9999980554325153</c:v>
                </c:pt>
                <c:pt idx="4">
                  <c:v>0.99999650006802887</c:v>
                </c:pt>
                <c:pt idx="5">
                  <c:v>0.99999446289646254</c:v>
                </c:pt>
                <c:pt idx="6">
                  <c:v>0.99999192592325981</c:v>
                </c:pt>
                <c:pt idx="7">
                  <c:v>0.99998887039492557</c:v>
                </c:pt>
                <c:pt idx="8">
                  <c:v>0.99998527676029325</c:v>
                </c:pt>
                <c:pt idx="9">
                  <c:v>0.99998112462925992</c:v>
                </c:pt>
                <c:pt idx="10">
                  <c:v>0.9999763927290819</c:v>
                </c:pt>
                <c:pt idx="11">
                  <c:v>0.99997105885781556</c:v>
                </c:pt>
                <c:pt idx="12">
                  <c:v>0.99996509983491055</c:v>
                </c:pt>
                <c:pt idx="13">
                  <c:v>0.99995849144854965</c:v>
                </c:pt>
                <c:pt idx="14">
                  <c:v>0.99995120839959362</c:v>
                </c:pt>
                <c:pt idx="15">
                  <c:v>0.99994322424186977</c:v>
                </c:pt>
                <c:pt idx="16">
                  <c:v>0.99993451131850031</c:v>
                </c:pt>
                <c:pt idx="17">
                  <c:v>0.99992504069395105</c:v>
                </c:pt>
                <c:pt idx="18">
                  <c:v>0.99991478208147444</c:v>
                </c:pt>
                <c:pt idx="19">
                  <c:v>0.99990370376555004</c:v>
                </c:pt>
                <c:pt idx="20">
                  <c:v>0.99989177251899097</c:v>
                </c:pt>
                <c:pt idx="21">
                  <c:v>0.99987895351418521</c:v>
                </c:pt>
                <c:pt idx="22">
                  <c:v>0.99986521022804298</c:v>
                </c:pt>
                <c:pt idx="23">
                  <c:v>0.99985050434008083</c:v>
                </c:pt>
                <c:pt idx="24">
                  <c:v>0.99983479562309929</c:v>
                </c:pt>
                <c:pt idx="25">
                  <c:v>0.99981804182578538</c:v>
                </c:pt>
                <c:pt idx="26">
                  <c:v>0.99980019854651692</c:v>
                </c:pt>
                <c:pt idx="27">
                  <c:v>0.99978121909765871</c:v>
                </c:pt>
                <c:pt idx="28">
                  <c:v>0.99976105435937546</c:v>
                </c:pt>
                <c:pt idx="29">
                  <c:v>0.99973965262213504</c:v>
                </c:pt>
                <c:pt idx="30">
                  <c:v>0.99971695941677496</c:v>
                </c:pt>
                <c:pt idx="31">
                  <c:v>0.99969291733097931</c:v>
                </c:pt>
                <c:pt idx="32">
                  <c:v>0.99966746581089583</c:v>
                </c:pt>
                <c:pt idx="33">
                  <c:v>0.99964054094643973</c:v>
                </c:pt>
                <c:pt idx="34">
                  <c:v>0.99961207523871021</c:v>
                </c:pt>
                <c:pt idx="35">
                  <c:v>0.99958199734769715</c:v>
                </c:pt>
                <c:pt idx="36">
                  <c:v>0.99955023181835667</c:v>
                </c:pt>
                <c:pt idx="37">
                  <c:v>0.99951669878278093</c:v>
                </c:pt>
                <c:pt idx="38">
                  <c:v>0.99948131363601389</c:v>
                </c:pt>
                <c:pt idx="39">
                  <c:v>0.9994439866827115</c:v>
                </c:pt>
                <c:pt idx="40">
                  <c:v>0.99940462275151865</c:v>
                </c:pt>
                <c:pt idx="41">
                  <c:v>0.9993631207736533</c:v>
                </c:pt>
                <c:pt idx="42">
                  <c:v>0.99931937332170762</c:v>
                </c:pt>
                <c:pt idx="43">
                  <c:v>0.99927326610418232</c:v>
                </c:pt>
                <c:pt idx="44">
                  <c:v>0.99922467741069532</c:v>
                </c:pt>
                <c:pt idx="45">
                  <c:v>0.99917347750205876</c:v>
                </c:pt>
                <c:pt idx="46">
                  <c:v>0.99911952793871817</c:v>
                </c:pt>
                <c:pt idx="47">
                  <c:v>0.99906268084003313</c:v>
                </c:pt>
                <c:pt idx="48">
                  <c:v>0.99900277806593574</c:v>
                </c:pt>
                <c:pt idx="49">
                  <c:v>0.99893965031112919</c:v>
                </c:pt>
                <c:pt idx="50">
                  <c:v>0.99887311610067786</c:v>
                </c:pt>
                <c:pt idx="51">
                  <c:v>0.99880298067407436</c:v>
                </c:pt>
                <c:pt idx="52">
                  <c:v>0.99872903474288821</c:v>
                </c:pt>
                <c:pt idx="53">
                  <c:v>0.99865105310483171</c:v>
                </c:pt>
                <c:pt idx="54">
                  <c:v>0.99856879309422364</c:v>
                </c:pt>
                <c:pt idx="55">
                  <c:v>0.9984819928456613</c:v>
                </c:pt>
                <c:pt idx="56">
                  <c:v>0.99839036934373271</c:v>
                </c:pt>
                <c:pt idx="57">
                  <c:v>0.99829361622703872</c:v>
                </c:pt>
                <c:pt idx="58">
                  <c:v>0.99819140130915418</c:v>
                </c:pt>
                <c:pt idx="59">
                  <c:v>0.99808336377252804</c:v>
                </c:pt>
                <c:pt idx="60">
                  <c:v>0.99796911098316676</c:v>
                </c:pt>
                <c:pt idx="61">
                  <c:v>0.99784821486418129</c:v>
                </c:pt>
                <c:pt idx="62">
                  <c:v>0.9977202077542664</c:v>
                </c:pt>
                <c:pt idx="63">
                  <c:v>0.99758457766254083</c:v>
                </c:pt>
                <c:pt idx="64">
                  <c:v>0.99744076281310556</c:v>
                </c:pt>
                <c:pt idx="65">
                  <c:v>0.99728814535036037</c:v>
                </c:pt>
                <c:pt idx="66">
                  <c:v>0.99712604404829319</c:v>
                </c:pt>
                <c:pt idx="67">
                  <c:v>0.99695370583218679</c:v>
                </c:pt>
                <c:pt idx="68">
                  <c:v>0.99677029587733723</c:v>
                </c:pt>
                <c:pt idx="69">
                  <c:v>0.9965748859938468</c:v>
                </c:pt>
                <c:pt idx="70">
                  <c:v>0.9963664409356261</c:v>
                </c:pt>
                <c:pt idx="71">
                  <c:v>0.9961438021805894</c:v>
                </c:pt>
                <c:pt idx="72">
                  <c:v>0.9959056686108414</c:v>
                </c:pt>
                <c:pt idx="73">
                  <c:v>0.99565057336732621</c:v>
                </c:pt>
                <c:pt idx="74">
                  <c:v>0.99537685594988601</c:v>
                </c:pt>
                <c:pt idx="75">
                  <c:v>0.99508262836291328</c:v>
                </c:pt>
                <c:pt idx="76">
                  <c:v>0.99476573374279464</c:v>
                </c:pt>
                <c:pt idx="77">
                  <c:v>0.99442369540869069</c:v>
                </c:pt>
                <c:pt idx="78">
                  <c:v>0.99405365359814846</c:v>
                </c:pt>
                <c:pt idx="79">
                  <c:v>0.99365228620202484</c:v>
                </c:pt>
                <c:pt idx="80">
                  <c:v>0.99321570847636886</c:v>
                </c:pt>
                <c:pt idx="81">
                  <c:v>0.99273934479325421</c:v>
                </c:pt>
                <c:pt idx="82">
                  <c:v>0.99221776270238005</c:v>
                </c:pt>
                <c:pt idx="83">
                  <c:v>0.9916444554379894</c:v>
                </c:pt>
                <c:pt idx="84">
                  <c:v>0.99101155274854924</c:v>
                </c:pt>
                <c:pt idx="85">
                  <c:v>0.99030943025484652</c:v>
                </c:pt>
                <c:pt idx="86">
                  <c:v>0.9895261722234554</c:v>
                </c:pt>
                <c:pt idx="87">
                  <c:v>0.98864681770881591</c:v>
                </c:pt>
                <c:pt idx="88">
                  <c:v>0.98765227816194989</c:v>
                </c:pt>
                <c:pt idx="89">
                  <c:v>0.98651774182992369</c:v>
                </c:pt>
                <c:pt idx="90">
                  <c:v>0.98521024851457595</c:v>
                </c:pt>
                <c:pt idx="91">
                  <c:v>0.98368486821557832</c:v>
                </c:pt>
                <c:pt idx="92">
                  <c:v>0.98187841552328925</c:v>
                </c:pt>
                <c:pt idx="93">
                  <c:v>0.97969855565834363</c:v>
                </c:pt>
                <c:pt idx="94">
                  <c:v>0.97700365333048911</c:v>
                </c:pt>
                <c:pt idx="95">
                  <c:v>0.97356225045529388</c:v>
                </c:pt>
                <c:pt idx="96">
                  <c:v>0.9689619541438258</c:v>
                </c:pt>
                <c:pt idx="97">
                  <c:v>0.96236944067104335</c:v>
                </c:pt>
                <c:pt idx="98">
                  <c:v>0.95172116445222843</c:v>
                </c:pt>
                <c:pt idx="99">
                  <c:v>0.92936632868277746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6D4F-495C-9B6D-96F7397521AA}"/>
            </c:ext>
          </c:extLst>
        </c:ser>
        <c:ser>
          <c:idx val="25"/>
          <c:order val="2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Factor'!$DG$118:$DG$218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6D4F-495C-9B6D-96F7397521AA}"/>
            </c:ext>
          </c:extLst>
        </c:ser>
        <c:ser>
          <c:idx val="26"/>
          <c:order val="3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Factor'!$DH$118:$DH$218</c:f>
              <c:numCache>
                <c:formatCode>General</c:formatCode>
                <c:ptCount val="101"/>
                <c:pt idx="0">
                  <c:v>1.0000000000600955</c:v>
                </c:pt>
                <c:pt idx="1">
                  <c:v>0.99999957743542278</c:v>
                </c:pt>
                <c:pt idx="2">
                  <c:v>0.99999828562260284</c:v>
                </c:pt>
                <c:pt idx="3">
                  <c:v>0.99999608715929778</c:v>
                </c:pt>
                <c:pt idx="4">
                  <c:v>0.99999294294304641</c:v>
                </c:pt>
                <c:pt idx="5">
                  <c:v>0.99998881208127921</c:v>
                </c:pt>
                <c:pt idx="6">
                  <c:v>0.99998365179531357</c:v>
                </c:pt>
                <c:pt idx="7">
                  <c:v>0.99997741731859813</c:v>
                </c:pt>
                <c:pt idx="8">
                  <c:v>0.99997006178862302</c:v>
                </c:pt>
                <c:pt idx="9">
                  <c:v>0.99996153613162153</c:v>
                </c:pt>
                <c:pt idx="10">
                  <c:v>0.99995178894000547</c:v>
                </c:pt>
                <c:pt idx="11">
                  <c:v>0.99994076634163409</c:v>
                </c:pt>
                <c:pt idx="12">
                  <c:v>0.99992841186058579</c:v>
                </c:pt>
                <c:pt idx="13">
                  <c:v>0.99991466626855918</c:v>
                </c:pt>
                <c:pt idx="14">
                  <c:v>0.99989946742624158</c:v>
                </c:pt>
                <c:pt idx="15">
                  <c:v>0.9998827501138845</c:v>
                </c:pt>
                <c:pt idx="16">
                  <c:v>0.99986444585018597</c:v>
                </c:pt>
                <c:pt idx="17">
                  <c:v>0.99984448269859938</c:v>
                </c:pt>
                <c:pt idx="18">
                  <c:v>0.99982278505994704</c:v>
                </c:pt>
                <c:pt idx="19">
                  <c:v>0.99979927345026942</c:v>
                </c:pt>
                <c:pt idx="20">
                  <c:v>0.999773864262685</c:v>
                </c:pt>
                <c:pt idx="21">
                  <c:v>0.99974646951190371</c:v>
                </c:pt>
                <c:pt idx="22">
                  <c:v>0.99971699655985469</c:v>
                </c:pt>
                <c:pt idx="23">
                  <c:v>0.99968534782088314</c:v>
                </c:pt>
                <c:pt idx="24">
                  <c:v>0.99965142044469324</c:v>
                </c:pt>
                <c:pt idx="25">
                  <c:v>0.99961510597502079</c:v>
                </c:pt>
                <c:pt idx="26">
                  <c:v>0.99957628998189929</c:v>
                </c:pt>
                <c:pt idx="27">
                  <c:v>0.99953485166511602</c:v>
                </c:pt>
                <c:pt idx="28">
                  <c:v>0.99949066342621118</c:v>
                </c:pt>
                <c:pt idx="29">
                  <c:v>0.99944359040601227</c:v>
                </c:pt>
                <c:pt idx="30">
                  <c:v>0.99939348998453048</c:v>
                </c:pt>
                <c:pt idx="31">
                  <c:v>0.99934021123956795</c:v>
                </c:pt>
                <c:pt idx="32">
                  <c:v>0.99928359435997571</c:v>
                </c:pt>
                <c:pt idx="33">
                  <c:v>0.99922347000915557</c:v>
                </c:pt>
                <c:pt idx="34">
                  <c:v>0.99915965863378631</c:v>
                </c:pt>
                <c:pt idx="35">
                  <c:v>0.99909196971218017</c:v>
                </c:pt>
                <c:pt idx="36">
                  <c:v>0.99902020093610422</c:v>
                </c:pt>
                <c:pt idx="37">
                  <c:v>0.99894413731904985</c:v>
                </c:pt>
                <c:pt idx="38">
                  <c:v>0.99886355022312667</c:v>
                </c:pt>
                <c:pt idx="39">
                  <c:v>0.99877819629582998</c:v>
                </c:pt>
                <c:pt idx="40">
                  <c:v>0.99868781630675929</c:v>
                </c:pt>
                <c:pt idx="41">
                  <c:v>0.9985921338731284</c:v>
                </c:pt>
                <c:pt idx="42">
                  <c:v>0.99849085406145799</c:v>
                </c:pt>
                <c:pt idx="43">
                  <c:v>0.99838366185120331</c:v>
                </c:pt>
                <c:pt idx="44">
                  <c:v>0.99827022044407576</c:v>
                </c:pt>
                <c:pt idx="45">
                  <c:v>0.99815016940068679</c:v>
                </c:pt>
                <c:pt idx="46">
                  <c:v>0.99802312258349934</c:v>
                </c:pt>
                <c:pt idx="47">
                  <c:v>0.99788866588216385</c:v>
                </c:pt>
                <c:pt idx="48">
                  <c:v>0.99774635469379458</c:v>
                </c:pt>
                <c:pt idx="49">
                  <c:v>0.99759571112673628</c:v>
                </c:pt>
                <c:pt idx="50">
                  <c:v>0.99743622089164941</c:v>
                </c:pt>
                <c:pt idx="51">
                  <c:v>0.99726732983814437</c:v>
                </c:pt>
                <c:pt idx="52">
                  <c:v>0.99708844008875219</c:v>
                </c:pt>
                <c:pt idx="53">
                  <c:v>0.99689890571425022</c:v>
                </c:pt>
                <c:pt idx="54">
                  <c:v>0.99669802788527395</c:v>
                </c:pt>
                <c:pt idx="55">
                  <c:v>0.99648504942427718</c:v>
                </c:pt>
                <c:pt idx="56">
                  <c:v>0.99625914866902776</c:v>
                </c:pt>
                <c:pt idx="57">
                  <c:v>0.99601943254329106</c:v>
                </c:pt>
                <c:pt idx="58">
                  <c:v>0.99576492871180866</c:v>
                </c:pt>
                <c:pt idx="59">
                  <c:v>0.99549457667421881</c:v>
                </c:pt>
                <c:pt idx="60">
                  <c:v>0.99520721762542108</c:v>
                </c:pt>
                <c:pt idx="61">
                  <c:v>0.99490158287677888</c:v>
                </c:pt>
                <c:pt idx="62">
                  <c:v>0.99457628059217018</c:v>
                </c:pt>
                <c:pt idx="63">
                  <c:v>0.99422978054320565</c:v>
                </c:pt>
                <c:pt idx="64">
                  <c:v>0.99386039652660063</c:v>
                </c:pt>
                <c:pt idx="65">
                  <c:v>0.99346626601064214</c:v>
                </c:pt>
                <c:pt idx="66">
                  <c:v>0.9930453264825434</c:v>
                </c:pt>
                <c:pt idx="67">
                  <c:v>0.99259528784927809</c:v>
                </c:pt>
                <c:pt idx="68">
                  <c:v>0.99211360009359584</c:v>
                </c:pt>
                <c:pt idx="69">
                  <c:v>0.99159741519510247</c:v>
                </c:pt>
                <c:pt idx="70">
                  <c:v>0.99104354208057721</c:v>
                </c:pt>
                <c:pt idx="71">
                  <c:v>0.99044839305040622</c:v>
                </c:pt>
                <c:pt idx="72">
                  <c:v>0.98980791971543403</c:v>
                </c:pt>
                <c:pt idx="73">
                  <c:v>0.98911753593705454</c:v>
                </c:pt>
                <c:pt idx="74">
                  <c:v>0.98837202454660744</c:v>
                </c:pt>
                <c:pt idx="75">
                  <c:v>0.98756542366201827</c:v>
                </c:pt>
                <c:pt idx="76">
                  <c:v>0.9866908871255532</c:v>
                </c:pt>
                <c:pt idx="77">
                  <c:v>0.98574051181921341</c:v>
                </c:pt>
                <c:pt idx="78">
                  <c:v>0.98470512217150774</c:v>
                </c:pt>
                <c:pt idx="79">
                  <c:v>0.98357399874876905</c:v>
                </c:pt>
                <c:pt idx="80">
                  <c:v>0.98233453296674578</c:v>
                </c:pt>
                <c:pt idx="81">
                  <c:v>0.98097178295362064</c:v>
                </c:pt>
                <c:pt idx="82">
                  <c:v>0.97946789532424694</c:v>
                </c:pt>
                <c:pt idx="83">
                  <c:v>0.97780134228415005</c:v>
                </c:pt>
                <c:pt idx="84">
                  <c:v>0.97594590009833637</c:v>
                </c:pt>
                <c:pt idx="85">
                  <c:v>0.97386925850743034</c:v>
                </c:pt>
                <c:pt idx="86">
                  <c:v>0.97153109240270996</c:v>
                </c:pt>
                <c:pt idx="87">
                  <c:v>0.96888033125911532</c:v>
                </c:pt>
                <c:pt idx="88">
                  <c:v>0.9658511991754396</c:v>
                </c:pt>
                <c:pt idx="89">
                  <c:v>0.96235731201167107</c:v>
                </c:pt>
                <c:pt idx="90">
                  <c:v>0.95828259230867252</c:v>
                </c:pt>
                <c:pt idx="91">
                  <c:v>0.9534667486435906</c:v>
                </c:pt>
                <c:pt idx="92">
                  <c:v>0.94768099342143697</c:v>
                </c:pt>
                <c:pt idx="93">
                  <c:v>0.94058512900738578</c:v>
                </c:pt>
                <c:pt idx="94">
                  <c:v>0.93164626987484656</c:v>
                </c:pt>
                <c:pt idx="95">
                  <c:v>0.91997048875178156</c:v>
                </c:pt>
                <c:pt idx="96">
                  <c:v>0.90390926132956551</c:v>
                </c:pt>
                <c:pt idx="97">
                  <c:v>0.87996408261893944</c:v>
                </c:pt>
                <c:pt idx="98">
                  <c:v>0.83874794184743473</c:v>
                </c:pt>
                <c:pt idx="99">
                  <c:v>0.73833648967155419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6D4F-495C-9B6D-96F7397521AA}"/>
            </c:ext>
          </c:extLst>
        </c:ser>
        <c:ser>
          <c:idx val="27"/>
          <c:order val="4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Factor'!$DI$118:$DI$218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6D4F-495C-9B6D-96F7397521AA}"/>
            </c:ext>
          </c:extLst>
        </c:ser>
        <c:ser>
          <c:idx val="28"/>
          <c:order val="5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Factor'!$DJ$118:$DJ$218</c:f>
              <c:numCache>
                <c:formatCode>General</c:formatCode>
                <c:ptCount val="101"/>
                <c:pt idx="0">
                  <c:v>0.99999999993644473</c:v>
                </c:pt>
                <c:pt idx="1">
                  <c:v>0.99999936487660779</c:v>
                </c:pt>
                <c:pt idx="2">
                  <c:v>0.99999741800388708</c:v>
                </c:pt>
                <c:pt idx="3">
                  <c:v>0.99999409477987955</c:v>
                </c:pt>
                <c:pt idx="4">
                  <c:v>0.99998932732855639</c:v>
                </c:pt>
                <c:pt idx="5">
                  <c:v>0.99998304431041718</c:v>
                </c:pt>
                <c:pt idx="6">
                  <c:v>0.99997517072055819</c:v>
                </c:pt>
                <c:pt idx="7">
                  <c:v>0.99996562767322794</c:v>
                </c:pt>
                <c:pt idx="8">
                  <c:v>0.999954332171618</c:v>
                </c:pt>
                <c:pt idx="9">
                  <c:v>0.99994119686181926</c:v>
                </c:pt>
                <c:pt idx="10">
                  <c:v>0.99992612976990758</c:v>
                </c:pt>
                <c:pt idx="11">
                  <c:v>0.99990903402055764</c:v>
                </c:pt>
                <c:pt idx="12">
                  <c:v>0.99988980753575629</c:v>
                </c:pt>
                <c:pt idx="13">
                  <c:v>0.99986834271200542</c:v>
                </c:pt>
                <c:pt idx="14">
                  <c:v>0.99984452607439922</c:v>
                </c:pt>
                <c:pt idx="15">
                  <c:v>0.99981823790533042</c:v>
                </c:pt>
                <c:pt idx="16">
                  <c:v>0.9997893518460832</c:v>
                </c:pt>
                <c:pt idx="17">
                  <c:v>0.99975773446863625</c:v>
                </c:pt>
                <c:pt idx="18">
                  <c:v>0.99972324481537755</c:v>
                </c:pt>
                <c:pt idx="19">
                  <c:v>0.99968573390393711</c:v>
                </c:pt>
                <c:pt idx="20">
                  <c:v>0.99964504419384137</c:v>
                </c:pt>
                <c:pt idx="21">
                  <c:v>0.99960100901190951</c:v>
                </c:pt>
                <c:pt idx="22">
                  <c:v>0.99955345193243883</c:v>
                </c:pt>
                <c:pt idx="23">
                  <c:v>0.9995021861081872</c:v>
                </c:pt>
                <c:pt idx="24">
                  <c:v>0.99944701354764709</c:v>
                </c:pt>
                <c:pt idx="25">
                  <c:v>0.99938772433347933</c:v>
                </c:pt>
                <c:pt idx="26">
                  <c:v>0.99932409577671033</c:v>
                </c:pt>
                <c:pt idx="27">
                  <c:v>0.99925589150042005</c:v>
                </c:pt>
                <c:pt idx="28">
                  <c:v>0.99918286044621019</c:v>
                </c:pt>
                <c:pt idx="29">
                  <c:v>0.9991047357958186</c:v>
                </c:pt>
                <c:pt idx="30">
                  <c:v>0.99902123379942509</c:v>
                </c:pt>
                <c:pt idx="31">
                  <c:v>0.99893205250134587</c:v>
                </c:pt>
                <c:pt idx="32">
                  <c:v>0.99883687035258462</c:v>
                </c:pt>
                <c:pt idx="33">
                  <c:v>0.998735344698504</c:v>
                </c:pt>
                <c:pt idx="34">
                  <c:v>0.99862711012858063</c:v>
                </c:pt>
                <c:pt idx="35">
                  <c:v>0.99851177667351543</c:v>
                </c:pt>
                <c:pt idx="36">
                  <c:v>0.9983889278332283</c:v>
                </c:pt>
                <c:pt idx="37">
                  <c:v>0.99825811841716294</c:v>
                </c:pt>
                <c:pt idx="38">
                  <c:v>0.99811887217606254</c:v>
                </c:pt>
                <c:pt idx="39">
                  <c:v>0.99797067920161242</c:v>
                </c:pt>
                <c:pt idx="40">
                  <c:v>0.99781299306726168</c:v>
                </c:pt>
                <c:pt idx="41">
                  <c:v>0.99764522768013664</c:v>
                </c:pt>
                <c:pt idx="42">
                  <c:v>0.99746675380967309</c:v>
                </c:pt>
                <c:pt idx="43">
                  <c:v>0.99727689525406094</c:v>
                </c:pt>
                <c:pt idx="44">
                  <c:v>0.99707492460009972</c:v>
                </c:pt>
                <c:pt idx="45">
                  <c:v>0.99686005852571047</c:v>
                </c:pt>
                <c:pt idx="46">
                  <c:v>0.99663145258711994</c:v>
                </c:pt>
                <c:pt idx="47">
                  <c:v>0.9963881954240521</c:v>
                </c:pt>
                <c:pt idx="48">
                  <c:v>0.99612930230638363</c:v>
                </c:pt>
                <c:pt idx="49">
                  <c:v>0.99585370793394112</c:v>
                </c:pt>
                <c:pt idx="50">
                  <c:v>0.9955602583873826</c:v>
                </c:pt>
                <c:pt idx="51">
                  <c:v>0.99524770211182623</c:v>
                </c:pt>
                <c:pt idx="52">
                  <c:v>0.9949146797957531</c:v>
                </c:pt>
                <c:pt idx="53">
                  <c:v>0.99455971298487</c:v>
                </c:pt>
                <c:pt idx="54">
                  <c:v>0.99418119124354976</c:v>
                </c:pt>
                <c:pt idx="55">
                  <c:v>0.9937773576439517</c:v>
                </c:pt>
                <c:pt idx="56">
                  <c:v>0.99334629232419414</c:v>
                </c:pt>
                <c:pt idx="57">
                  <c:v>0.99288589381001424</c:v>
                </c:pt>
                <c:pt idx="58">
                  <c:v>0.99239385773786537</c:v>
                </c:pt>
                <c:pt idx="59">
                  <c:v>0.99186765254870568</c:v>
                </c:pt>
                <c:pt idx="60">
                  <c:v>0.99130449163798739</c:v>
                </c:pt>
                <c:pt idx="61">
                  <c:v>0.99070130134484846</c:v>
                </c:pt>
                <c:pt idx="62">
                  <c:v>0.99005468403722008</c:v>
                </c:pt>
                <c:pt idx="63">
                  <c:v>0.98936087539347661</c:v>
                </c:pt>
                <c:pt idx="64">
                  <c:v>0.98861569478695144</c:v>
                </c:pt>
                <c:pt idx="65">
                  <c:v>0.98781448743678235</c:v>
                </c:pt>
                <c:pt idx="66">
                  <c:v>0.98695205668279162</c:v>
                </c:pt>
                <c:pt idx="67">
                  <c:v>0.98602258435508794</c:v>
                </c:pt>
                <c:pt idx="68">
                  <c:v>0.98501953671565667</c:v>
                </c:pt>
                <c:pt idx="69">
                  <c:v>0.98393555281584899</c:v>
                </c:pt>
                <c:pt idx="70">
                  <c:v>0.98276231129454417</c:v>
                </c:pt>
                <c:pt idx="71">
                  <c:v>0.98149037057373578</c:v>
                </c:pt>
                <c:pt idx="72">
                  <c:v>0.98010897600421731</c:v>
                </c:pt>
                <c:pt idx="73">
                  <c:v>0.97860582565097332</c:v>
                </c:pt>
                <c:pt idx="74">
                  <c:v>0.97696678391191205</c:v>
                </c:pt>
                <c:pt idx="75">
                  <c:v>0.97517552878456248</c:v>
                </c:pt>
                <c:pt idx="76">
                  <c:v>0.97321311396935417</c:v>
                </c:pt>
                <c:pt idx="77">
                  <c:v>0.9710574205876874</c:v>
                </c:pt>
                <c:pt idx="78">
                  <c:v>0.96868246429273197</c:v>
                </c:pt>
                <c:pt idx="79">
                  <c:v>0.96605751073316681</c:v>
                </c:pt>
                <c:pt idx="80">
                  <c:v>0.96314593378991287</c:v>
                </c:pt>
                <c:pt idx="81">
                  <c:v>0.9599037237283774</c:v>
                </c:pt>
                <c:pt idx="82">
                  <c:v>0.95627751151783713</c:v>
                </c:pt>
                <c:pt idx="83">
                  <c:v>0.95220191298894374</c:v>
                </c:pt>
                <c:pt idx="84">
                  <c:v>0.94759589849328396</c:v>
                </c:pt>
                <c:pt idx="85">
                  <c:v>0.94235773623087815</c:v>
                </c:pt>
                <c:pt idx="86">
                  <c:v>0.93635779683745579</c:v>
                </c:pt>
                <c:pt idx="87">
                  <c:v>0.92942806119968013</c:v>
                </c:pt>
                <c:pt idx="88">
                  <c:v>0.9213463818066655</c:v>
                </c:pt>
                <c:pt idx="89">
                  <c:v>0.91181207785161245</c:v>
                </c:pt>
                <c:pt idx="90">
                  <c:v>0.90040656781644657</c:v>
                </c:pt>
                <c:pt idx="91">
                  <c:v>0.88652674985458024</c:v>
                </c:pt>
                <c:pt idx="92">
                  <c:v>0.86926534883045126</c:v>
                </c:pt>
                <c:pt idx="93">
                  <c:v>0.84717895219866846</c:v>
                </c:pt>
                <c:pt idx="94">
                  <c:v>0.81778978445125972</c:v>
                </c:pt>
                <c:pt idx="95">
                  <c:v>0.77634608819369932</c:v>
                </c:pt>
                <c:pt idx="96">
                  <c:v>0.71191427125318807</c:v>
                </c:pt>
                <c:pt idx="97">
                  <c:v>0.5871778891570818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6D4F-495C-9B6D-96F7397521AA}"/>
            </c:ext>
          </c:extLst>
        </c:ser>
        <c:ser>
          <c:idx val="29"/>
          <c:order val="6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Factor'!$DK$118:$DK$218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6D4F-495C-9B6D-96F7397521AA}"/>
            </c:ext>
          </c:extLst>
        </c:ser>
        <c:ser>
          <c:idx val="30"/>
          <c:order val="7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Factor'!$DL$118:$DL$218</c:f>
              <c:numCache>
                <c:formatCode>General</c:formatCode>
                <c:ptCount val="101"/>
                <c:pt idx="0">
                  <c:v>0.99999999991108734</c:v>
                </c:pt>
                <c:pt idx="1">
                  <c:v>0.99999915146049001</c:v>
                </c:pt>
                <c:pt idx="2">
                  <c:v>0.99999654332781107</c:v>
                </c:pt>
                <c:pt idx="3">
                  <c:v>0.99999207788508393</c:v>
                </c:pt>
                <c:pt idx="4">
                  <c:v>0.99998565188885669</c:v>
                </c:pt>
                <c:pt idx="5">
                  <c:v>0.99997715621620431</c:v>
                </c:pt>
                <c:pt idx="6">
                  <c:v>0.99996647548565476</c:v>
                </c:pt>
                <c:pt idx="7">
                  <c:v>0.9999534876508388</c:v>
                </c:pt>
                <c:pt idx="8">
                  <c:v>0.99993806356332282</c:v>
                </c:pt>
                <c:pt idx="9">
                  <c:v>0.99992006650310072</c:v>
                </c:pt>
                <c:pt idx="10">
                  <c:v>0.99989935167308108</c:v>
                </c:pt>
                <c:pt idx="11">
                  <c:v>0.9998757656550008</c:v>
                </c:pt>
                <c:pt idx="12">
                  <c:v>0.99984914582346696</c:v>
                </c:pt>
                <c:pt idx="13">
                  <c:v>0.99981931971383209</c:v>
                </c:pt>
                <c:pt idx="14">
                  <c:v>0.99978610434043214</c:v>
                </c:pt>
                <c:pt idx="15">
                  <c:v>0.99974930546028973</c:v>
                </c:pt>
                <c:pt idx="16">
                  <c:v>0.99970871677765871</c:v>
                </c:pt>
                <c:pt idx="17">
                  <c:v>0.99966411908343777</c:v>
                </c:pt>
                <c:pt idx="18">
                  <c:v>0.9996152793240447</c:v>
                </c:pt>
                <c:pt idx="19">
                  <c:v>0.99956194959256017</c:v>
                </c:pt>
                <c:pt idx="20">
                  <c:v>0.99950386603488528</c:v>
                </c:pt>
                <c:pt idx="21">
                  <c:v>0.99944074766289903</c:v>
                </c:pt>
                <c:pt idx="22">
                  <c:v>0.99937229506524805</c:v>
                </c:pt>
                <c:pt idx="23">
                  <c:v>0.99929818900585876</c:v>
                </c:pt>
                <c:pt idx="24">
                  <c:v>0.99921808889877706</c:v>
                </c:pt>
                <c:pt idx="25">
                  <c:v>0.9991316311469266</c:v>
                </c:pt>
                <c:pt idx="26">
                  <c:v>0.99903842733085568</c:v>
                </c:pt>
                <c:pt idx="27">
                  <c:v>0.99893806223165338</c:v>
                </c:pt>
                <c:pt idx="28">
                  <c:v>0.99883009167087766</c:v>
                </c:pt>
                <c:pt idx="29">
                  <c:v>0.99871404014775933</c:v>
                </c:pt>
                <c:pt idx="30">
                  <c:v>0.99858939825190463</c:v>
                </c:pt>
                <c:pt idx="31">
                  <c:v>0.99845561982674003</c:v>
                </c:pt>
                <c:pt idx="32">
                  <c:v>0.99831211885626758</c:v>
                </c:pt>
                <c:pt idx="33">
                  <c:v>0.9981582660435625</c:v>
                </c:pt>
                <c:pt idx="34">
                  <c:v>0.99799338504620605</c:v>
                </c:pt>
                <c:pt idx="35">
                  <c:v>0.99781674832860279</c:v>
                </c:pt>
                <c:pt idx="36">
                  <c:v>0.99762757258607315</c:v>
                </c:pt>
                <c:pt idx="37">
                  <c:v>0.9974250136897449</c:v>
                </c:pt>
                <c:pt idx="38">
                  <c:v>0.99720816109392174</c:v>
                </c:pt>
                <c:pt idx="39">
                  <c:v>0.99697603163975568</c:v>
                </c:pt>
                <c:pt idx="40">
                  <c:v>0.99672756267959672</c:v>
                </c:pt>
                <c:pt idx="41">
                  <c:v>0.99646160443556242</c:v>
                </c:pt>
                <c:pt idx="42">
                  <c:v>0.99617691149326271</c:v>
                </c:pt>
                <c:pt idx="43">
                  <c:v>0.99587213331676561</c:v>
                </c:pt>
                <c:pt idx="44">
                  <c:v>0.99554580365389422</c:v>
                </c:pt>
                <c:pt idx="45">
                  <c:v>0.99519632868043717</c:v>
                </c:pt>
                <c:pt idx="46">
                  <c:v>0.99482197370849934</c:v>
                </c:pt>
                <c:pt idx="47">
                  <c:v>0.99442084825590737</c:v>
                </c:pt>
                <c:pt idx="48">
                  <c:v>0.99399088924076839</c:v>
                </c:pt>
                <c:pt idx="49">
                  <c:v>0.99352984202587702</c:v>
                </c:pt>
                <c:pt idx="50">
                  <c:v>0.99303523899111401</c:v>
                </c:pt>
                <c:pt idx="51">
                  <c:v>0.99250437525622326</c:v>
                </c:pt>
                <c:pt idx="52">
                  <c:v>0.99193428110955839</c:v>
                </c:pt>
                <c:pt idx="53">
                  <c:v>0.99132169061817277</c:v>
                </c:pt>
                <c:pt idx="54">
                  <c:v>0.99066300579769195</c:v>
                </c:pt>
                <c:pt idx="55">
                  <c:v>0.98995425560296135</c:v>
                </c:pt>
                <c:pt idx="56">
                  <c:v>0.98919104885755915</c:v>
                </c:pt>
                <c:pt idx="57">
                  <c:v>0.98836852006553733</c:v>
                </c:pt>
                <c:pt idx="58">
                  <c:v>0.98748126683403337</c:v>
                </c:pt>
                <c:pt idx="59">
                  <c:v>0.98652327737078582</c:v>
                </c:pt>
                <c:pt idx="60">
                  <c:v>0.98548784619185226</c:v>
                </c:pt>
                <c:pt idx="61">
                  <c:v>0.98436747576522199</c:v>
                </c:pt>
                <c:pt idx="62">
                  <c:v>0.98315376130209731</c:v>
                </c:pt>
                <c:pt idx="63">
                  <c:v>0.98183725525897358</c:v>
                </c:pt>
                <c:pt idx="64">
                  <c:v>0.98040730729008929</c:v>
                </c:pt>
                <c:pt idx="65">
                  <c:v>0.97885187433659349</c:v>
                </c:pt>
                <c:pt idx="66">
                  <c:v>0.97715729418215458</c:v>
                </c:pt>
                <c:pt idx="67">
                  <c:v>0.97530801404414924</c:v>
                </c:pt>
                <c:pt idx="68">
                  <c:v>0.9732862634651952</c:v>
                </c:pt>
                <c:pt idx="69">
                  <c:v>0.971071657727407</c:v>
                </c:pt>
                <c:pt idx="70">
                  <c:v>0.9686407139564247</c:v>
                </c:pt>
                <c:pt idx="71">
                  <c:v>0.96596625662082269</c:v>
                </c:pt>
                <c:pt idx="72">
                  <c:v>0.96301668169613674</c:v>
                </c:pt>
                <c:pt idx="73">
                  <c:v>0.9597550385139143</c:v>
                </c:pt>
                <c:pt idx="74">
                  <c:v>0.95613787400538042</c:v>
                </c:pt>
                <c:pt idx="75">
                  <c:v>0.95211376377803147</c:v>
                </c:pt>
                <c:pt idx="76">
                  <c:v>0.94762142529198656</c:v>
                </c:pt>
                <c:pt idx="77">
                  <c:v>0.94258726568650408</c:v>
                </c:pt>
                <c:pt idx="78">
                  <c:v>0.93692215303117177</c:v>
                </c:pt>
                <c:pt idx="79">
                  <c:v>0.93051710247173092</c:v>
                </c:pt>
                <c:pt idx="80">
                  <c:v>0.92323741660550118</c:v>
                </c:pt>
                <c:pt idx="81">
                  <c:v>0.91491457485541572</c:v>
                </c:pt>
                <c:pt idx="82">
                  <c:v>0.90533476071534957</c:v>
                </c:pt>
                <c:pt idx="83">
                  <c:v>0.89422221668985946</c:v>
                </c:pt>
                <c:pt idx="84">
                  <c:v>0.88121435929934833</c:v>
                </c:pt>
                <c:pt idx="85">
                  <c:v>0.86582320411550873</c:v>
                </c:pt>
                <c:pt idx="86">
                  <c:v>0.84737284314094208</c:v>
                </c:pt>
                <c:pt idx="87">
                  <c:v>0.82489222374884941</c:v>
                </c:pt>
                <c:pt idx="88">
                  <c:v>0.79691715829557663</c:v>
                </c:pt>
                <c:pt idx="89">
                  <c:v>0.76108565453211685</c:v>
                </c:pt>
                <c:pt idx="90">
                  <c:v>0.71317794844454541</c:v>
                </c:pt>
                <c:pt idx="91">
                  <c:v>0.64421050135472591</c:v>
                </c:pt>
                <c:pt idx="92">
                  <c:v>0.52582658577146357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6D4F-495C-9B6D-96F7397521AA}"/>
            </c:ext>
          </c:extLst>
        </c:ser>
        <c:ser>
          <c:idx val="31"/>
          <c:order val="8"/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Factor'!$DM$118:$DM$218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6D4F-495C-9B6D-96F7397521AA}"/>
            </c:ext>
          </c:extLst>
        </c:ser>
        <c:ser>
          <c:idx val="32"/>
          <c:order val="9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Factor'!$DN$118:$DN$218</c:f>
              <c:numCache>
                <c:formatCode>General</c:formatCode>
                <c:ptCount val="101"/>
                <c:pt idx="0">
                  <c:v>0.99999999994895283</c:v>
                </c:pt>
                <c:pt idx="1">
                  <c:v>0.99999893390150285</c:v>
                </c:pt>
                <c:pt idx="2">
                  <c:v>0.99999565832300474</c:v>
                </c:pt>
                <c:pt idx="3">
                  <c:v>0.99999003473596115</c:v>
                </c:pt>
                <c:pt idx="4">
                  <c:v>0.99998191427648975</c:v>
                </c:pt>
                <c:pt idx="5">
                  <c:v>0.99997114404685516</c:v>
                </c:pt>
                <c:pt idx="6">
                  <c:v>0.99995755853490931</c:v>
                </c:pt>
                <c:pt idx="7">
                  <c:v>0.99994098267845577</c:v>
                </c:pt>
                <c:pt idx="8">
                  <c:v>0.99992122887179169</c:v>
                </c:pt>
                <c:pt idx="9">
                  <c:v>0.99989809996619439</c:v>
                </c:pt>
                <c:pt idx="10">
                  <c:v>0.99987138411458154</c:v>
                </c:pt>
                <c:pt idx="11">
                  <c:v>0.99984085418015078</c:v>
                </c:pt>
                <c:pt idx="12">
                  <c:v>0.99980626916321247</c:v>
                </c:pt>
                <c:pt idx="13">
                  <c:v>0.99976737128772375</c:v>
                </c:pt>
                <c:pt idx="14">
                  <c:v>0.99972388544604751</c:v>
                </c:pt>
                <c:pt idx="15">
                  <c:v>0.9996755174557338</c:v>
                </c:pt>
                <c:pt idx="16">
                  <c:v>0.99962195211110161</c:v>
                </c:pt>
                <c:pt idx="17">
                  <c:v>0.99956285280225865</c:v>
                </c:pt>
                <c:pt idx="18">
                  <c:v>0.99949785866784768</c:v>
                </c:pt>
                <c:pt idx="19">
                  <c:v>0.99942658329313172</c:v>
                </c:pt>
                <c:pt idx="20">
                  <c:v>0.99934861067606118</c:v>
                </c:pt>
                <c:pt idx="21">
                  <c:v>0.99926349683047155</c:v>
                </c:pt>
                <c:pt idx="22">
                  <c:v>0.99917076305982278</c:v>
                </c:pt>
                <c:pt idx="23">
                  <c:v>0.99906989506849653</c:v>
                </c:pt>
                <c:pt idx="24">
                  <c:v>0.9989603406318105</c:v>
                </c:pt>
                <c:pt idx="25">
                  <c:v>0.99884150363493818</c:v>
                </c:pt>
                <c:pt idx="26">
                  <c:v>0.99871274256231513</c:v>
                </c:pt>
                <c:pt idx="27">
                  <c:v>0.99857336638031002</c:v>
                </c:pt>
                <c:pt idx="28">
                  <c:v>0.9984226276694862</c:v>
                </c:pt>
                <c:pt idx="29">
                  <c:v>0.99825971980701333</c:v>
                </c:pt>
                <c:pt idx="30">
                  <c:v>0.99808376997859483</c:v>
                </c:pt>
                <c:pt idx="31">
                  <c:v>0.99789383389322694</c:v>
                </c:pt>
                <c:pt idx="32">
                  <c:v>0.99768888822158353</c:v>
                </c:pt>
                <c:pt idx="33">
                  <c:v>0.9974678225718292</c:v>
                </c:pt>
                <c:pt idx="34">
                  <c:v>0.9972294315009741</c:v>
                </c:pt>
                <c:pt idx="35">
                  <c:v>0.99697240419652622</c:v>
                </c:pt>
                <c:pt idx="36">
                  <c:v>0.99669531411782697</c:v>
                </c:pt>
                <c:pt idx="37">
                  <c:v>0.99639660699593924</c:v>
                </c:pt>
                <c:pt idx="38">
                  <c:v>0.99607458659631942</c:v>
                </c:pt>
                <c:pt idx="39">
                  <c:v>0.99572739982912284</c:v>
                </c:pt>
                <c:pt idx="40">
                  <c:v>0.99535301996425896</c:v>
                </c:pt>
                <c:pt idx="41">
                  <c:v>0.99494922597365554</c:v>
                </c:pt>
                <c:pt idx="42">
                  <c:v>0.99451358166796322</c:v>
                </c:pt>
                <c:pt idx="43">
                  <c:v>0.99404340996510154</c:v>
                </c:pt>
                <c:pt idx="44">
                  <c:v>0.99353576498743046</c:v>
                </c:pt>
                <c:pt idx="45">
                  <c:v>0.99298739943568637</c:v>
                </c:pt>
                <c:pt idx="46">
                  <c:v>0.99239472742085455</c:v>
                </c:pt>
                <c:pt idx="47">
                  <c:v>0.99175378272455283</c:v>
                </c:pt>
                <c:pt idx="48">
                  <c:v>0.99106016970191191</c:v>
                </c:pt>
                <c:pt idx="49">
                  <c:v>0.99030900752092932</c:v>
                </c:pt>
                <c:pt idx="50">
                  <c:v>0.98949486551676957</c:v>
                </c:pt>
                <c:pt idx="51">
                  <c:v>0.98861168821637135</c:v>
                </c:pt>
                <c:pt idx="52">
                  <c:v>0.98765270864213939</c:v>
                </c:pt>
                <c:pt idx="53">
                  <c:v>0.98661034629657496</c:v>
                </c:pt>
                <c:pt idx="54">
                  <c:v>0.98547608892057115</c:v>
                </c:pt>
                <c:pt idx="55">
                  <c:v>0.98424035231659768</c:v>
                </c:pt>
                <c:pt idx="56">
                  <c:v>0.98289231645013908</c:v>
                </c:pt>
                <c:pt idx="57">
                  <c:v>0.98141972968819591</c:v>
                </c:pt>
                <c:pt idx="58">
                  <c:v>0.97980867701037178</c:v>
                </c:pt>
                <c:pt idx="59">
                  <c:v>0.9780433023805899</c:v>
                </c:pt>
                <c:pt idx="60">
                  <c:v>0.97610547488661181</c:v>
                </c:pt>
                <c:pt idx="61">
                  <c:v>0.97397438553208471</c:v>
                </c:pt>
                <c:pt idx="62">
                  <c:v>0.9716260570497226</c:v>
                </c:pt>
                <c:pt idx="63">
                  <c:v>0.96903274404919071</c:v>
                </c:pt>
                <c:pt idx="64">
                  <c:v>0.9661621936517566</c:v>
                </c:pt>
                <c:pt idx="65">
                  <c:v>0.96297672924578692</c:v>
                </c:pt>
                <c:pt idx="66">
                  <c:v>0.95943210249142963</c:v>
                </c:pt>
                <c:pt idx="67">
                  <c:v>0.95547604592364788</c:v>
                </c:pt>
                <c:pt idx="68">
                  <c:v>0.95104642716587806</c:v>
                </c:pt>
                <c:pt idx="69">
                  <c:v>0.94606887199152456</c:v>
                </c:pt>
                <c:pt idx="70">
                  <c:v>0.94045366492013815</c:v>
                </c:pt>
                <c:pt idx="71">
                  <c:v>0.93409165422263707</c:v>
                </c:pt>
                <c:pt idx="72">
                  <c:v>0.92684875784915322</c:v>
                </c:pt>
                <c:pt idx="73">
                  <c:v>0.91855846413008668</c:v>
                </c:pt>
                <c:pt idx="74">
                  <c:v>0.90901138645866042</c:v>
                </c:pt>
                <c:pt idx="75">
                  <c:v>0.89794036925566389</c:v>
                </c:pt>
                <c:pt idx="76">
                  <c:v>0.88499864955162422</c:v>
                </c:pt>
                <c:pt idx="77">
                  <c:v>0.86972673414126189</c:v>
                </c:pt>
                <c:pt idx="78">
                  <c:v>0.85150002679457748</c:v>
                </c:pt>
                <c:pt idx="79">
                  <c:v>0.82944153548553756</c:v>
                </c:pt>
                <c:pt idx="80">
                  <c:v>0.80226603553909193</c:v>
                </c:pt>
                <c:pt idx="81">
                  <c:v>0.76797471234650971</c:v>
                </c:pt>
                <c:pt idx="82">
                  <c:v>0.72317139665860719</c:v>
                </c:pt>
                <c:pt idx="83">
                  <c:v>0.66117609203133931</c:v>
                </c:pt>
                <c:pt idx="84">
                  <c:v>0.56435122768236878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6D4F-495C-9B6D-96F7397521AA}"/>
            </c:ext>
          </c:extLst>
        </c:ser>
        <c:ser>
          <c:idx val="33"/>
          <c:order val="1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Factor'!$DO$118:$DO$218</c:f>
              <c:numCache>
                <c:formatCode>General</c:formatCode>
                <c:ptCount val="101"/>
                <c:pt idx="0">
                  <c:v>1.0000000000241884</c:v>
                </c:pt>
                <c:pt idx="1">
                  <c:v>0.99999872203736107</c:v>
                </c:pt>
                <c:pt idx="2">
                  <c:v>0.99999477248423951</c:v>
                </c:pt>
                <c:pt idx="3">
                  <c:v>0.99998796886523422</c:v>
                </c:pt>
                <c:pt idx="4">
                  <c:v>0.99997811598633557</c:v>
                </c:pt>
                <c:pt idx="5">
                  <c:v>0.99996500493362295</c:v>
                </c:pt>
                <c:pt idx="6">
                  <c:v>0.99994841198024598</c:v>
                </c:pt>
                <c:pt idx="7">
                  <c:v>0.99992809739274313</c:v>
                </c:pt>
                <c:pt idx="8">
                  <c:v>0.99990380412925073</c:v>
                </c:pt>
                <c:pt idx="9">
                  <c:v>0.99987525641413644</c:v>
                </c:pt>
                <c:pt idx="10">
                  <c:v>0.99984215817910738</c:v>
                </c:pt>
                <c:pt idx="11">
                  <c:v>0.99980419135394449</c:v>
                </c:pt>
                <c:pt idx="12">
                  <c:v>0.99976101399255446</c:v>
                </c:pt>
                <c:pt idx="13">
                  <c:v>0.99971225821428511</c:v>
                </c:pt>
                <c:pt idx="14">
                  <c:v>0.99965752794066587</c:v>
                </c:pt>
                <c:pt idx="15">
                  <c:v>0.99959639640427567</c:v>
                </c:pt>
                <c:pt idx="16">
                  <c:v>0.99952840340291194</c:v>
                </c:pt>
                <c:pt idx="17">
                  <c:v>0.99945305226962566</c:v>
                </c:pt>
                <c:pt idx="18">
                  <c:v>0.99936980652479346</c:v>
                </c:pt>
                <c:pt idx="19">
                  <c:v>0.99927808617177327</c:v>
                </c:pt>
                <c:pt idx="20">
                  <c:v>0.99917726359244929</c:v>
                </c:pt>
                <c:pt idx="21">
                  <c:v>0.99906665899344449</c:v>
                </c:pt>
                <c:pt idx="22">
                  <c:v>0.99894553534553232</c:v>
                </c:pt>
                <c:pt idx="23">
                  <c:v>0.99881309275223362</c:v>
                </c:pt>
                <c:pt idx="24">
                  <c:v>0.99866846217239191</c:v>
                </c:pt>
                <c:pt idx="25">
                  <c:v>0.99851069841200202</c:v>
                </c:pt>
                <c:pt idx="26">
                  <c:v>0.99833877228660339</c:v>
                </c:pt>
                <c:pt idx="27">
                  <c:v>0.99815156184093168</c:v>
                </c:pt>
                <c:pt idx="28">
                  <c:v>0.99794784249455692</c:v>
                </c:pt>
                <c:pt idx="29">
                  <c:v>0.9977262759615968</c:v>
                </c:pt>
                <c:pt idx="30">
                  <c:v>0.99748539776757206</c:v>
                </c:pt>
                <c:pt idx="31">
                  <c:v>0.99722360315757919</c:v>
                </c:pt>
                <c:pt idx="32">
                  <c:v>0.99693913115506749</c:v>
                </c:pt>
                <c:pt idx="33">
                  <c:v>0.99663004648908216</c:v>
                </c:pt>
                <c:pt idx="34">
                  <c:v>0.99629421905879878</c:v>
                </c:pt>
                <c:pt idx="35">
                  <c:v>0.99592930054429463</c:v>
                </c:pt>
                <c:pt idx="36">
                  <c:v>0.9955326977016048</c:v>
                </c:pt>
                <c:pt idx="37">
                  <c:v>0.99510154179359223</c:v>
                </c:pt>
                <c:pt idx="38">
                  <c:v>0.99463265350350827</c:v>
                </c:pt>
                <c:pt idx="39">
                  <c:v>0.99412250255073698</c:v>
                </c:pt>
                <c:pt idx="40">
                  <c:v>0.99356716107221688</c:v>
                </c:pt>
                <c:pt idx="41">
                  <c:v>0.99296224964115343</c:v>
                </c:pt>
                <c:pt idx="42">
                  <c:v>0.99230287455849564</c:v>
                </c:pt>
                <c:pt idx="43">
                  <c:v>0.99158355475843618</c:v>
                </c:pt>
                <c:pt idx="44">
                  <c:v>0.99079813630350988</c:v>
                </c:pt>
                <c:pt idx="45">
                  <c:v>0.98993969198509868</c:v>
                </c:pt>
                <c:pt idx="46">
                  <c:v>0.98900040296616565</c:v>
                </c:pt>
                <c:pt idx="47">
                  <c:v>0.98797141866732729</c:v>
                </c:pt>
                <c:pt idx="48">
                  <c:v>0.98684269015787329</c:v>
                </c:pt>
                <c:pt idx="49">
                  <c:v>0.98560277110485606</c:v>
                </c:pt>
                <c:pt idx="50">
                  <c:v>0.98423857876682463</c:v>
                </c:pt>
                <c:pt idx="51">
                  <c:v>0.98273510547281506</c:v>
                </c:pt>
                <c:pt idx="52">
                  <c:v>0.98107506833234359</c:v>
                </c:pt>
                <c:pt idx="53">
                  <c:v>0.9792384813399686</c:v>
                </c:pt>
                <c:pt idx="54">
                  <c:v>0.97720212923078886</c:v>
                </c:pt>
                <c:pt idx="55">
                  <c:v>0.97493891592319459</c:v>
                </c:pt>
                <c:pt idx="56">
                  <c:v>0.97241705144257351</c:v>
                </c:pt>
                <c:pt idx="57">
                  <c:v>0.96959902880135063</c:v>
                </c:pt>
                <c:pt idx="58">
                  <c:v>0.96644032483376441</c:v>
                </c:pt>
                <c:pt idx="59">
                  <c:v>0.96288773402280614</c:v>
                </c:pt>
                <c:pt idx="60">
                  <c:v>0.95887720812523936</c:v>
                </c:pt>
                <c:pt idx="61">
                  <c:v>0.95433102085826815</c:v>
                </c:pt>
                <c:pt idx="62">
                  <c:v>0.94915399619083973</c:v>
                </c:pt>
                <c:pt idx="63">
                  <c:v>0.94322841433080684</c:v>
                </c:pt>
                <c:pt idx="64">
                  <c:v>0.93640701269920346</c:v>
                </c:pt>
                <c:pt idx="65">
                  <c:v>0.92850317884957356</c:v>
                </c:pt>
                <c:pt idx="66">
                  <c:v>0.91927689321506989</c:v>
                </c:pt>
                <c:pt idx="67">
                  <c:v>0.90841403643542817</c:v>
                </c:pt>
                <c:pt idx="68">
                  <c:v>0.89549494838964849</c:v>
                </c:pt>
                <c:pt idx="69">
                  <c:v>0.87994478166098378</c:v>
                </c:pt>
                <c:pt idx="70">
                  <c:v>0.86095126409303668</c:v>
                </c:pt>
                <c:pt idx="71">
                  <c:v>0.83731985659520436</c:v>
                </c:pt>
                <c:pt idx="72">
                  <c:v>0.80719690731882532</c:v>
                </c:pt>
                <c:pt idx="73">
                  <c:v>0.76747599992996085</c:v>
                </c:pt>
                <c:pt idx="74">
                  <c:v>0.71228121302067671</c:v>
                </c:pt>
                <c:pt idx="75">
                  <c:v>0.62769843691477667</c:v>
                </c:pt>
                <c:pt idx="76">
                  <c:v>0.45081376541224238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6D4F-495C-9B6D-96F7397521AA}"/>
            </c:ext>
          </c:extLst>
        </c:ser>
        <c:ser>
          <c:idx val="34"/>
          <c:order val="11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Factor'!$DP$118:$DP$218</c:f>
              <c:numCache>
                <c:formatCode>General</c:formatCode>
                <c:ptCount val="101"/>
                <c:pt idx="0">
                  <c:v>0.99999999994877631</c:v>
                </c:pt>
                <c:pt idx="1">
                  <c:v>0.99999850602044837</c:v>
                </c:pt>
                <c:pt idx="2">
                  <c:v>0.99999387615424518</c:v>
                </c:pt>
                <c:pt idx="3">
                  <c:v>0.9999858758742064</c:v>
                </c:pt>
                <c:pt idx="4">
                  <c:v>0.99997425264246531</c:v>
                </c:pt>
                <c:pt idx="5">
                  <c:v>0.99995873433725535</c:v>
                </c:pt>
                <c:pt idx="6">
                  <c:v>0.99993902752003294</c:v>
                </c:pt>
                <c:pt idx="7">
                  <c:v>0.99991481552706174</c:v>
                </c:pt>
                <c:pt idx="8">
                  <c:v>0.99988575636297305</c:v>
                </c:pt>
                <c:pt idx="9">
                  <c:v>0.99985148037383054</c:v>
                </c:pt>
                <c:pt idx="10">
                  <c:v>0.99981158767298506</c:v>
                </c:pt>
                <c:pt idx="11">
                  <c:v>0.99976564528901979</c:v>
                </c:pt>
                <c:pt idx="12">
                  <c:v>0.99971318400183873</c:v>
                </c:pt>
                <c:pt idx="13">
                  <c:v>0.99965369482745925</c:v>
                </c:pt>
                <c:pt idx="14">
                  <c:v>0.99958662510617857</c:v>
                </c:pt>
                <c:pt idx="15">
                  <c:v>0.99951137414296509</c:v>
                </c:pt>
                <c:pt idx="16">
                  <c:v>0.99942728834050754</c:v>
                </c:pt>
                <c:pt idx="17">
                  <c:v>0.99933365575683697</c:v>
                </c:pt>
                <c:pt idx="18">
                  <c:v>0.99922970000866806</c:v>
                </c:pt>
                <c:pt idx="19">
                  <c:v>0.99911457342949883</c:v>
                </c:pt>
                <c:pt idx="20">
                  <c:v>0.99898734937658817</c:v>
                </c:pt>
                <c:pt idx="21">
                  <c:v>0.99884701356423033</c:v>
                </c:pt>
                <c:pt idx="22">
                  <c:v>0.99869245427981768</c:v>
                </c:pt>
                <c:pt idx="23">
                  <c:v>0.99852245131554385</c:v>
                </c:pt>
                <c:pt idx="24">
                  <c:v>0.99833566341909241</c:v>
                </c:pt>
                <c:pt idx="25">
                  <c:v>0.99813061403260461</c:v>
                </c:pt>
                <c:pt idx="26">
                  <c:v>0.99790567504744199</c:v>
                </c:pt>
                <c:pt idx="27">
                  <c:v>0.99765904825214391</c:v>
                </c:pt>
                <c:pt idx="28">
                  <c:v>0.99738874409070033</c:v>
                </c:pt>
                <c:pt idx="29">
                  <c:v>0.99709255727432144</c:v>
                </c:pt>
                <c:pt idx="30">
                  <c:v>0.99676803870050068</c:v>
                </c:pt>
                <c:pt idx="31">
                  <c:v>0.99641246302286535</c:v>
                </c:pt>
                <c:pt idx="32">
                  <c:v>0.99602279108017344</c:v>
                </c:pt>
                <c:pt idx="33">
                  <c:v>0.99559562622514419</c:v>
                </c:pt>
                <c:pt idx="34">
                  <c:v>0.99512716338579676</c:v>
                </c:pt>
                <c:pt idx="35">
                  <c:v>0.99461312943150226</c:v>
                </c:pt>
                <c:pt idx="36">
                  <c:v>0.99404871308907516</c:v>
                </c:pt>
                <c:pt idx="37">
                  <c:v>0.9934284822402899</c:v>
                </c:pt>
                <c:pt idx="38">
                  <c:v>0.99274628590599956</c:v>
                </c:pt>
                <c:pt idx="39">
                  <c:v>0.9919951375476741</c:v>
                </c:pt>
                <c:pt idx="40">
                  <c:v>0.99116707544708826</c:v>
                </c:pt>
                <c:pt idx="41">
                  <c:v>0.9902529947942964</c:v>
                </c:pt>
                <c:pt idx="42">
                  <c:v>0.98924244463222244</c:v>
                </c:pt>
                <c:pt idx="43">
                  <c:v>0.98812338084820961</c:v>
                </c:pt>
                <c:pt idx="44">
                  <c:v>0.98688186379158771</c:v>
                </c:pt>
                <c:pt idx="45">
                  <c:v>0.98550168557949114</c:v>
                </c:pt>
                <c:pt idx="46">
                  <c:v>0.9839639073667481</c:v>
                </c:pt>
                <c:pt idx="47">
                  <c:v>0.98224628026688754</c:v>
                </c:pt>
                <c:pt idx="48">
                  <c:v>0.9803225144296156</c:v>
                </c:pt>
                <c:pt idx="49">
                  <c:v>0.97816134781317232</c:v>
                </c:pt>
                <c:pt idx="50">
                  <c:v>0.97572534761008101</c:v>
                </c:pt>
                <c:pt idx="51">
                  <c:v>0.97296935023597297</c:v>
                </c:pt>
                <c:pt idx="52">
                  <c:v>0.96983840572078417</c:v>
                </c:pt>
                <c:pt idx="53">
                  <c:v>0.96626503182658929</c:v>
                </c:pt>
                <c:pt idx="54">
                  <c:v>0.96216548984982819</c:v>
                </c:pt>
                <c:pt idx="55">
                  <c:v>0.95743464652827537</c:v>
                </c:pt>
                <c:pt idx="56">
                  <c:v>0.9519387469726025</c:v>
                </c:pt>
                <c:pt idx="57">
                  <c:v>0.94550502268513792</c:v>
                </c:pt>
                <c:pt idx="58">
                  <c:v>0.93790636385389348</c:v>
                </c:pt>
                <c:pt idx="59">
                  <c:v>0.92883803051868374</c:v>
                </c:pt>
                <c:pt idx="60">
                  <c:v>0.91788100085856406</c:v>
                </c:pt>
                <c:pt idx="61">
                  <c:v>0.90444178784836848</c:v>
                </c:pt>
                <c:pt idx="62">
                  <c:v>0.88764829672421797</c:v>
                </c:pt>
                <c:pt idx="63">
                  <c:v>0.86615717562642969</c:v>
                </c:pt>
                <c:pt idx="64">
                  <c:v>0.83776444036912701</c:v>
                </c:pt>
                <c:pt idx="65">
                  <c:v>0.79851389881857271</c:v>
                </c:pt>
                <c:pt idx="66">
                  <c:v>0.74021980695690848</c:v>
                </c:pt>
                <c:pt idx="67">
                  <c:v>0.64058797515340948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6D4F-495C-9B6D-96F7397521AA}"/>
            </c:ext>
          </c:extLst>
        </c:ser>
        <c:ser>
          <c:idx val="35"/>
          <c:order val="12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Factor'!$DQ$118:$DQ$218</c:f>
              <c:numCache>
                <c:formatCode>General</c:formatCode>
                <c:ptCount val="101"/>
                <c:pt idx="0">
                  <c:v>1.0000000001216871</c:v>
                </c:pt>
                <c:pt idx="1">
                  <c:v>0.99999828912707633</c:v>
                </c:pt>
                <c:pt idx="2">
                  <c:v>0.99999297244165286</c:v>
                </c:pt>
                <c:pt idx="3">
                  <c:v>0.99998375663516414</c:v>
                </c:pt>
                <c:pt idx="4">
                  <c:v>0.99997032370817063</c:v>
                </c:pt>
                <c:pt idx="5">
                  <c:v>0.99995232858732597</c:v>
                </c:pt>
                <c:pt idx="6">
                  <c:v>0.9999293964760414</c:v>
                </c:pt>
                <c:pt idx="7">
                  <c:v>0.99990111990383612</c:v>
                </c:pt>
                <c:pt idx="8">
                  <c:v>0.99986705543475152</c:v>
                </c:pt>
                <c:pt idx="9">
                  <c:v>0.9998267199897638</c:v>
                </c:pt>
                <c:pt idx="10">
                  <c:v>0.99977958673033684</c:v>
                </c:pt>
                <c:pt idx="11">
                  <c:v>0.99972508044263486</c:v>
                </c:pt>
                <c:pt idx="12">
                  <c:v>0.99966257235197564</c:v>
                </c:pt>
                <c:pt idx="13">
                  <c:v>0.99959137428613121</c:v>
                </c:pt>
                <c:pt idx="14">
                  <c:v>0.99951073209196151</c:v>
                </c:pt>
                <c:pt idx="15">
                  <c:v>0.99941981819457981</c:v>
                </c:pt>
                <c:pt idx="16">
                  <c:v>0.9993177231687399</c:v>
                </c:pt>
                <c:pt idx="17">
                  <c:v>0.99920344616933887</c:v>
                </c:pt>
                <c:pt idx="18">
                  <c:v>0.99907588404098413</c:v>
                </c:pt>
                <c:pt idx="19">
                  <c:v>0.99893381889294142</c:v>
                </c:pt>
                <c:pt idx="20">
                  <c:v>0.99877590388659332</c:v>
                </c:pt>
                <c:pt idx="21">
                  <c:v>0.99860064693365136</c:v>
                </c:pt>
                <c:pt idx="22">
                  <c:v>0.99840639194471814</c:v>
                </c:pt>
                <c:pt idx="23">
                  <c:v>0.99819129719531674</c:v>
                </c:pt>
                <c:pt idx="24">
                  <c:v>0.99795331028778878</c:v>
                </c:pt>
                <c:pt idx="25">
                  <c:v>0.99769013907753235</c:v>
                </c:pt>
                <c:pt idx="26">
                  <c:v>0.99739921779556551</c:v>
                </c:pt>
                <c:pt idx="27">
                  <c:v>0.99707766742888382</c:v>
                </c:pt>
                <c:pt idx="28">
                  <c:v>0.99672224920584152</c:v>
                </c:pt>
                <c:pt idx="29">
                  <c:v>0.99632930976307121</c:v>
                </c:pt>
                <c:pt idx="30">
                  <c:v>0.9958947162261329</c:v>
                </c:pt>
                <c:pt idx="31">
                  <c:v>0.99541377899519867</c:v>
                </c:pt>
                <c:pt idx="32">
                  <c:v>0.99488115945880418</c:v>
                </c:pt>
                <c:pt idx="33">
                  <c:v>0.99429075912007892</c:v>
                </c:pt>
                <c:pt idx="34">
                  <c:v>0.99363558565310128</c:v>
                </c:pt>
                <c:pt idx="35">
                  <c:v>0.99290759012971364</c:v>
                </c:pt>
                <c:pt idx="36">
                  <c:v>0.99209746795504949</c:v>
                </c:pt>
                <c:pt idx="37">
                  <c:v>0.99119441375904471</c:v>
                </c:pt>
                <c:pt idx="38">
                  <c:v>0.99018581737544709</c:v>
                </c:pt>
                <c:pt idx="39">
                  <c:v>0.98905688375421585</c:v>
                </c:pt>
                <c:pt idx="40">
                  <c:v>0.98779015368637313</c:v>
                </c:pt>
                <c:pt idx="41">
                  <c:v>0.98636489380256887</c:v>
                </c:pt>
                <c:pt idx="42">
                  <c:v>0.98475631225976135</c:v>
                </c:pt>
                <c:pt idx="43">
                  <c:v>0.98293453901870886</c:v>
                </c:pt>
                <c:pt idx="44">
                  <c:v>0.98086328371983345</c:v>
                </c:pt>
                <c:pt idx="45">
                  <c:v>0.9784980451457822</c:v>
                </c:pt>
                <c:pt idx="46">
                  <c:v>0.97578368622725797</c:v>
                </c:pt>
                <c:pt idx="47">
                  <c:v>0.97265109402620831</c:v>
                </c:pt>
                <c:pt idx="48">
                  <c:v>0.96901249139474821</c:v>
                </c:pt>
                <c:pt idx="49">
                  <c:v>0.96475471289367642</c:v>
                </c:pt>
                <c:pt idx="50">
                  <c:v>0.9597293204982853</c:v>
                </c:pt>
                <c:pt idx="51">
                  <c:v>0.95373765371692287</c:v>
                </c:pt>
                <c:pt idx="52">
                  <c:v>0.94650745035146422</c:v>
                </c:pt>
                <c:pt idx="53">
                  <c:v>0.93765480478109176</c:v>
                </c:pt>
                <c:pt idx="54">
                  <c:v>0.92661922181006418</c:v>
                </c:pt>
                <c:pt idx="55">
                  <c:v>0.91254594223312879</c:v>
                </c:pt>
                <c:pt idx="56">
                  <c:v>0.89405591945472884</c:v>
                </c:pt>
                <c:pt idx="57">
                  <c:v>0.86874844869083712</c:v>
                </c:pt>
                <c:pt idx="58">
                  <c:v>0.83196089800294581</c:v>
                </c:pt>
                <c:pt idx="59">
                  <c:v>0.77290164606008627</c:v>
                </c:pt>
                <c:pt idx="60">
                  <c:v>0.65595363546634855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6D4F-495C-9B6D-96F7397521AA}"/>
            </c:ext>
          </c:extLst>
        </c:ser>
        <c:ser>
          <c:idx val="36"/>
          <c:order val="13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Factor'!$DR$118:$DR$218</c:f>
              <c:numCache>
                <c:formatCode>General</c:formatCode>
                <c:ptCount val="101"/>
                <c:pt idx="0">
                  <c:v>0.99999999998560163</c:v>
                </c:pt>
                <c:pt idx="1">
                  <c:v>0.99999807135202035</c:v>
                </c:pt>
                <c:pt idx="2">
                  <c:v>0.99999206126192353</c:v>
                </c:pt>
                <c:pt idx="3">
                  <c:v>0.99998161068993896</c:v>
                </c:pt>
                <c:pt idx="4">
                  <c:v>0.99996632762807003</c:v>
                </c:pt>
                <c:pt idx="5">
                  <c:v>0.99994578360196329</c:v>
                </c:pt>
                <c:pt idx="6">
                  <c:v>0.99991950973871258</c:v>
                </c:pt>
                <c:pt idx="7">
                  <c:v>0.99988699233857181</c:v>
                </c:pt>
                <c:pt idx="8">
                  <c:v>0.9998476678774858</c:v>
                </c:pt>
                <c:pt idx="9">
                  <c:v>0.99980091735515642</c:v>
                </c:pt>
                <c:pt idx="10">
                  <c:v>0.99974605988885079</c:v>
                </c:pt>
                <c:pt idx="11">
                  <c:v>0.99968234543530488</c:v>
                </c:pt>
                <c:pt idx="12">
                  <c:v>0.99960894650201093</c:v>
                </c:pt>
                <c:pt idx="13">
                  <c:v>0.99952494868343444</c:v>
                </c:pt>
                <c:pt idx="14">
                  <c:v>0.99942933982709625</c:v>
                </c:pt>
                <c:pt idx="15">
                  <c:v>0.99932099759633708</c:v>
                </c:pt>
                <c:pt idx="16">
                  <c:v>0.99919867515108995</c:v>
                </c:pt>
                <c:pt idx="17">
                  <c:v>0.99906098461112691</c:v>
                </c:pt>
                <c:pt idx="18">
                  <c:v>0.99890637789699177</c:v>
                </c:pt>
                <c:pt idx="19">
                  <c:v>0.99873312445751183</c:v>
                </c:pt>
                <c:pt idx="20">
                  <c:v>0.99853928528553171</c:v>
                </c:pt>
                <c:pt idx="21">
                  <c:v>0.99832268248902223</c:v>
                </c:pt>
                <c:pt idx="22">
                  <c:v>0.99808086351550696</c:v>
                </c:pt>
                <c:pt idx="23">
                  <c:v>0.99781105891308253</c:v>
                </c:pt>
                <c:pt idx="24">
                  <c:v>0.99751013223768359</c:v>
                </c:pt>
                <c:pt idx="25">
                  <c:v>0.99717452036449983</c:v>
                </c:pt>
                <c:pt idx="26">
                  <c:v>0.99680016200665167</c:v>
                </c:pt>
                <c:pt idx="27">
                  <c:v>0.99638241165085972</c:v>
                </c:pt>
                <c:pt idx="28">
                  <c:v>0.9959159353399063</c:v>
                </c:pt>
                <c:pt idx="29">
                  <c:v>0.99539458369699008</c:v>
                </c:pt>
                <c:pt idx="30">
                  <c:v>0.99481123620154988</c:v>
                </c:pt>
                <c:pt idx="31">
                  <c:v>0.99415760885203242</c:v>
                </c:pt>
                <c:pt idx="32">
                  <c:v>0.99342401478823794</c:v>
                </c:pt>
                <c:pt idx="33">
                  <c:v>0.99259906389984398</c:v>
                </c:pt>
                <c:pt idx="34">
                  <c:v>0.99166928247904651</c:v>
                </c:pt>
                <c:pt idx="35">
                  <c:v>0.99061862691634006</c:v>
                </c:pt>
                <c:pt idx="36">
                  <c:v>0.98942785525935495</c:v>
                </c:pt>
                <c:pt idx="37">
                  <c:v>0.98807370553423091</c:v>
                </c:pt>
                <c:pt idx="38">
                  <c:v>0.986527807463218</c:v>
                </c:pt>
                <c:pt idx="39">
                  <c:v>0.98475522032250606</c:v>
                </c:pt>
                <c:pt idx="40">
                  <c:v>0.98271243696107169</c:v>
                </c:pt>
                <c:pt idx="41">
                  <c:v>0.98034460995433981</c:v>
                </c:pt>
                <c:pt idx="42">
                  <c:v>0.97758161817184408</c:v>
                </c:pt>
                <c:pt idx="43">
                  <c:v>0.97433235937378648</c:v>
                </c:pt>
                <c:pt idx="44">
                  <c:v>0.9704762472276578</c:v>
                </c:pt>
                <c:pt idx="45">
                  <c:v>0.96585014890800847</c:v>
                </c:pt>
                <c:pt idx="46">
                  <c:v>0.96022758123485452</c:v>
                </c:pt>
                <c:pt idx="47">
                  <c:v>0.95328411810834424</c:v>
                </c:pt>
                <c:pt idx="48">
                  <c:v>0.9445367723135446</c:v>
                </c:pt>
                <c:pt idx="49">
                  <c:v>0.93323059602643399</c:v>
                </c:pt>
                <c:pt idx="50">
                  <c:v>0.91810795376961218</c:v>
                </c:pt>
                <c:pt idx="51">
                  <c:v>0.89688312433914896</c:v>
                </c:pt>
                <c:pt idx="52">
                  <c:v>0.8648372573693035</c:v>
                </c:pt>
                <c:pt idx="53">
                  <c:v>0.80996784329281835</c:v>
                </c:pt>
                <c:pt idx="54">
                  <c:v>0.68486151847964538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6D4F-495C-9B6D-96F7397521AA}"/>
            </c:ext>
          </c:extLst>
        </c:ser>
        <c:ser>
          <c:idx val="37"/>
          <c:order val="14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Factor'!$DS$118:$DS$218</c:f>
              <c:numCache>
                <c:formatCode>General</c:formatCode>
                <c:ptCount val="101"/>
                <c:pt idx="0">
                  <c:v>0.99999999997144384</c:v>
                </c:pt>
                <c:pt idx="1">
                  <c:v>0.99999785269049735</c:v>
                </c:pt>
                <c:pt idx="2">
                  <c:v>0.99999114252955934</c:v>
                </c:pt>
                <c:pt idx="3">
                  <c:v>0.99997943756946372</c:v>
                </c:pt>
                <c:pt idx="4">
                  <c:v>0.99996226279755174</c:v>
                </c:pt>
                <c:pt idx="5">
                  <c:v>0.99993909513410806</c:v>
                </c:pt>
                <c:pt idx="6">
                  <c:v>0.99990935774669765</c:v>
                </c:pt>
                <c:pt idx="7">
                  <c:v>0.9998724135710283</c:v>
                </c:pt>
                <c:pt idx="8">
                  <c:v>0.99982755790924382</c:v>
                </c:pt>
                <c:pt idx="9">
                  <c:v>0.99977400995104704</c:v>
                </c:pt>
                <c:pt idx="10">
                  <c:v>0.99971090303381749</c:v>
                </c:pt>
                <c:pt idx="11">
                  <c:v>0.99963727342112174</c:v>
                </c:pt>
                <c:pt idx="12">
                  <c:v>0.99955204733385006</c:v>
                </c:pt>
                <c:pt idx="13">
                  <c:v>0.99945402591315446</c:v>
                </c:pt>
                <c:pt idx="14">
                  <c:v>0.99934186772535483</c:v>
                </c:pt>
                <c:pt idx="15">
                  <c:v>0.99921406833299431</c:v>
                </c:pt>
                <c:pt idx="16">
                  <c:v>0.99906893634903116</c:v>
                </c:pt>
                <c:pt idx="17">
                  <c:v>0.99890456525466831</c:v>
                </c:pt>
                <c:pt idx="18">
                  <c:v>0.99871880008941372</c:v>
                </c:pt>
                <c:pt idx="19">
                  <c:v>0.99850919790097958</c:v>
                </c:pt>
                <c:pt idx="20">
                  <c:v>0.99827298055899105</c:v>
                </c:pt>
                <c:pt idx="21">
                  <c:v>0.99800697816824169</c:v>
                </c:pt>
                <c:pt idx="22">
                  <c:v>0.99770756083591305</c:v>
                </c:pt>
                <c:pt idx="23">
                  <c:v>0.99737055591262769</c:v>
                </c:pt>
                <c:pt idx="24">
                  <c:v>0.99699114698314661</c:v>
                </c:pt>
                <c:pt idx="25">
                  <c:v>0.99656374974849393</c:v>
                </c:pt>
                <c:pt idx="26">
                  <c:v>0.99608185840236607</c:v>
                </c:pt>
                <c:pt idx="27">
                  <c:v>0.99553785399233341</c:v>
                </c:pt>
                <c:pt idx="28">
                  <c:v>0.99492276332203711</c:v>
                </c:pt>
                <c:pt idx="29">
                  <c:v>0.99422595282106707</c:v>
                </c:pt>
                <c:pt idx="30">
                  <c:v>0.99343473591472553</c:v>
                </c:pt>
                <c:pt idx="31">
                  <c:v>0.99253386388148446</c:v>
                </c:pt>
                <c:pt idx="32">
                  <c:v>0.99150485758994322</c:v>
                </c:pt>
                <c:pt idx="33">
                  <c:v>0.99032511859121364</c:v>
                </c:pt>
                <c:pt idx="34">
                  <c:v>0.98896672904944205</c:v>
                </c:pt>
                <c:pt idx="35">
                  <c:v>0.98739480453500128</c:v>
                </c:pt>
                <c:pt idx="36">
                  <c:v>0.98556519060364678</c:v>
                </c:pt>
                <c:pt idx="37">
                  <c:v>0.98342117313831101</c:v>
                </c:pt>
                <c:pt idx="38">
                  <c:v>0.98088866576853961</c:v>
                </c:pt>
                <c:pt idx="39">
                  <c:v>0.97786897131193062</c:v>
                </c:pt>
                <c:pt idx="40">
                  <c:v>0.97422753646323679</c:v>
                </c:pt>
                <c:pt idx="41">
                  <c:v>0.96977580141447339</c:v>
                </c:pt>
                <c:pt idx="42">
                  <c:v>0.96424052911172298</c:v>
                </c:pt>
                <c:pt idx="43">
                  <c:v>0.95720898241269314</c:v>
                </c:pt>
                <c:pt idx="44">
                  <c:v>0.94802376846805725</c:v>
                </c:pt>
                <c:pt idx="45">
                  <c:v>0.93556180968074143</c:v>
                </c:pt>
                <c:pt idx="46">
                  <c:v>0.91770828263201809</c:v>
                </c:pt>
                <c:pt idx="47">
                  <c:v>0.88985658897338671</c:v>
                </c:pt>
                <c:pt idx="48">
                  <c:v>0.83915831258152085</c:v>
                </c:pt>
                <c:pt idx="49">
                  <c:v>0.70236135369324693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6D4F-495C-9B6D-96F7397521AA}"/>
            </c:ext>
          </c:extLst>
        </c:ser>
        <c:ser>
          <c:idx val="38"/>
          <c:order val="15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Factor'!$DT$118:$DT$218</c:f>
              <c:numCache>
                <c:formatCode>General</c:formatCode>
                <c:ptCount val="101"/>
                <c:pt idx="0">
                  <c:v>1.0000000000022795</c:v>
                </c:pt>
                <c:pt idx="1">
                  <c:v>0.99999730212527249</c:v>
                </c:pt>
                <c:pt idx="2">
                  <c:v>0.99998881208130774</c:v>
                </c:pt>
                <c:pt idx="3">
                  <c:v>0.99997388269914989</c:v>
                </c:pt>
                <c:pt idx="4">
                  <c:v>0.99995178893999492</c:v>
                </c:pt>
                <c:pt idx="5">
                  <c:v>0.99992171676699271</c:v>
                </c:pt>
                <c:pt idx="6">
                  <c:v>0.99988275011387928</c:v>
                </c:pt>
                <c:pt idx="7">
                  <c:v>0.99983385556414672</c:v>
                </c:pt>
                <c:pt idx="8">
                  <c:v>0.99977386426268366</c:v>
                </c:pt>
                <c:pt idx="9">
                  <c:v>0.99970145046460279</c:v>
                </c:pt>
                <c:pt idx="10">
                  <c:v>0.99961510597501901</c:v>
                </c:pt>
                <c:pt idx="11">
                  <c:v>0.99951310953878458</c:v>
                </c:pt>
                <c:pt idx="12">
                  <c:v>0.99939348998453326</c:v>
                </c:pt>
                <c:pt idx="13">
                  <c:v>0.99925398159260204</c:v>
                </c:pt>
                <c:pt idx="14">
                  <c:v>0.9990919697121815</c:v>
                </c:pt>
                <c:pt idx="15">
                  <c:v>0.99890442405748581</c:v>
                </c:pt>
                <c:pt idx="16">
                  <c:v>0.99868781630676151</c:v>
                </c:pt>
                <c:pt idx="17">
                  <c:v>0.99843801752468653</c:v>
                </c:pt>
                <c:pt idx="18">
                  <c:v>0.99815016940068924</c:v>
                </c:pt>
                <c:pt idx="19">
                  <c:v>0.99781852115207181</c:v>
                </c:pt>
                <c:pt idx="20">
                  <c:v>0.9974362208916504</c:v>
                </c:pt>
                <c:pt idx="21">
                  <c:v>0.99699504585591436</c:v>
                </c:pt>
                <c:pt idx="22">
                  <c:v>0.99648504942427685</c:v>
                </c:pt>
                <c:pt idx="23">
                  <c:v>0.99589409319333455</c:v>
                </c:pt>
                <c:pt idx="24">
                  <c:v>0.99520721762542186</c:v>
                </c:pt>
                <c:pt idx="25">
                  <c:v>0.99440578179646555</c:v>
                </c:pt>
                <c:pt idx="26">
                  <c:v>0.99346626601064092</c:v>
                </c:pt>
                <c:pt idx="27">
                  <c:v>0.99235857063808519</c:v>
                </c:pt>
                <c:pt idx="28">
                  <c:v>0.99104354208057688</c:v>
                </c:pt>
                <c:pt idx="29">
                  <c:v>0.98946927669411411</c:v>
                </c:pt>
                <c:pt idx="30">
                  <c:v>0.98756542366201805</c:v>
                </c:pt>
                <c:pt idx="31">
                  <c:v>0.9852340739348231</c:v>
                </c:pt>
                <c:pt idx="32">
                  <c:v>0.982334532966746</c:v>
                </c:pt>
                <c:pt idx="33">
                  <c:v>0.9786564667434442</c:v>
                </c:pt>
                <c:pt idx="34">
                  <c:v>0.97386925850743078</c:v>
                </c:pt>
                <c:pt idx="35">
                  <c:v>0.96741789070832473</c:v>
                </c:pt>
                <c:pt idx="36">
                  <c:v>0.95828259230867319</c:v>
                </c:pt>
                <c:pt idx="37">
                  <c:v>0.94432425292625899</c:v>
                </c:pt>
                <c:pt idx="38">
                  <c:v>0.91997048875178189</c:v>
                </c:pt>
                <c:pt idx="39">
                  <c:v>0.86262872017527747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6D4F-495C-9B6D-96F7397521AA}"/>
            </c:ext>
          </c:extLst>
        </c:ser>
        <c:ser>
          <c:idx val="39"/>
          <c:order val="16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Factor'!$DU$118:$DU$218</c:f>
              <c:numCache>
                <c:formatCode>General</c:formatCode>
                <c:ptCount val="101"/>
                <c:pt idx="0">
                  <c:v>0.99999999998929201</c:v>
                </c:pt>
                <c:pt idx="1">
                  <c:v>0.99999674590888088</c:v>
                </c:pt>
                <c:pt idx="2">
                  <c:v>0.99998643248514896</c:v>
                </c:pt>
                <c:pt idx="3">
                  <c:v>0.99996814713816717</c:v>
                </c:pt>
                <c:pt idx="4">
                  <c:v>0.9999408475222108</c:v>
                </c:pt>
                <c:pt idx="5">
                  <c:v>0.99990333924246888</c:v>
                </c:pt>
                <c:pt idx="6">
                  <c:v>0.99985424891019559</c:v>
                </c:pt>
                <c:pt idx="7">
                  <c:v>0.99979199138256858</c:v>
                </c:pt>
                <c:pt idx="8">
                  <c:v>0.99971472967613417</c:v>
                </c:pt>
                <c:pt idx="9">
                  <c:v>0.99962032557628644</c:v>
                </c:pt>
                <c:pt idx="10">
                  <c:v>0.99950627832947825</c:v>
                </c:pt>
                <c:pt idx="11">
                  <c:v>0.99936964792898464</c:v>
                </c:pt>
                <c:pt idx="12">
                  <c:v>0.99920695828216732</c:v>
                </c:pt>
                <c:pt idx="13">
                  <c:v>0.99901407381813567</c:v>
                </c:pt>
                <c:pt idx="14">
                  <c:v>0.99878604061308107</c:v>
                </c:pt>
                <c:pt idx="15">
                  <c:v>0.9985168794917807</c:v>
                </c:pt>
                <c:pt idx="16">
                  <c:v>0.99819931319434174</c:v>
                </c:pt>
                <c:pt idx="17">
                  <c:v>0.99782440157495056</c:v>
                </c:pt>
                <c:pt idx="18">
                  <c:v>0.99738104624986568</c:v>
                </c:pt>
                <c:pt idx="19">
                  <c:v>0.99685530625756424</c:v>
                </c:pt>
                <c:pt idx="20">
                  <c:v>0.99622943404141018</c:v>
                </c:pt>
                <c:pt idx="21">
                  <c:v>0.99548048708587888</c:v>
                </c:pt>
                <c:pt idx="22">
                  <c:v>0.99457827708089008</c:v>
                </c:pt>
                <c:pt idx="23">
                  <c:v>0.99348225026764136</c:v>
                </c:pt>
                <c:pt idx="24">
                  <c:v>0.99213657584994364</c:v>
                </c:pt>
                <c:pt idx="25">
                  <c:v>0.99046209038076061</c:v>
                </c:pt>
                <c:pt idx="26">
                  <c:v>0.98834241550930535</c:v>
                </c:pt>
                <c:pt idx="27">
                  <c:v>0.98559852620944155</c:v>
                </c:pt>
                <c:pt idx="28">
                  <c:v>0.98193839669611138</c:v>
                </c:pt>
                <c:pt idx="29">
                  <c:v>0.97684654828398909</c:v>
                </c:pt>
                <c:pt idx="30">
                  <c:v>0.96930473276680285</c:v>
                </c:pt>
                <c:pt idx="31">
                  <c:v>0.95691674111674929</c:v>
                </c:pt>
                <c:pt idx="32">
                  <c:v>0.93191692884552069</c:v>
                </c:pt>
                <c:pt idx="33">
                  <c:v>0.83000635055120364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6D4F-495C-9B6D-96F7397521AA}"/>
            </c:ext>
          </c:extLst>
        </c:ser>
        <c:ser>
          <c:idx val="40"/>
          <c:order val="17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Factor'!$DV$118:$DV$218</c:f>
              <c:numCache>
                <c:formatCode>General</c:formatCode>
                <c:ptCount val="101"/>
                <c:pt idx="0">
                  <c:v>0.99999999999116729</c:v>
                </c:pt>
                <c:pt idx="1">
                  <c:v>0.99999561619862398</c:v>
                </c:pt>
                <c:pt idx="2">
                  <c:v>0.99998151998883267</c:v>
                </c:pt>
                <c:pt idx="3">
                  <c:v>0.9999561002694648</c:v>
                </c:pt>
                <c:pt idx="4">
                  <c:v>0.999917440721103</c:v>
                </c:pt>
                <c:pt idx="5">
                  <c:v>0.99986324783214542</c:v>
                </c:pt>
                <c:pt idx="6">
                  <c:v>0.99979075781010529</c:v>
                </c:pt>
                <c:pt idx="7">
                  <c:v>0.9996966147744325</c:v>
                </c:pt>
                <c:pt idx="8">
                  <c:v>0.9995767093110659</c:v>
                </c:pt>
                <c:pt idx="9">
                  <c:v>0.99942596142062878</c:v>
                </c:pt>
                <c:pt idx="10">
                  <c:v>0.99923802403697948</c:v>
                </c:pt>
                <c:pt idx="11">
                  <c:v>0.99900487076841327</c:v>
                </c:pt>
                <c:pt idx="12">
                  <c:v>0.9987162109912715</c:v>
                </c:pt>
                <c:pt idx="13">
                  <c:v>0.99835864074224845</c:v>
                </c:pt>
                <c:pt idx="14">
                  <c:v>0.9979143771397595</c:v>
                </c:pt>
                <c:pt idx="15">
                  <c:v>0.99735931338177541</c:v>
                </c:pt>
                <c:pt idx="16">
                  <c:v>0.99665991984888302</c:v>
                </c:pt>
                <c:pt idx="17">
                  <c:v>0.9957680894684855</c:v>
                </c:pt>
                <c:pt idx="18">
                  <c:v>0.99461210225665608</c:v>
                </c:pt>
                <c:pt idx="19">
                  <c:v>0.99307971897060787</c:v>
                </c:pt>
                <c:pt idx="20">
                  <c:v>0.99098378353142036</c:v>
                </c:pt>
                <c:pt idx="21">
                  <c:v>0.98798394729674699</c:v>
                </c:pt>
                <c:pt idx="22">
                  <c:v>0.98337790331123298</c:v>
                </c:pt>
                <c:pt idx="23">
                  <c:v>0.97538815079465369</c:v>
                </c:pt>
                <c:pt idx="24">
                  <c:v>0.95726812147344098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6D4F-495C-9B6D-96F7397521AA}"/>
            </c:ext>
          </c:extLst>
        </c:ser>
        <c:ser>
          <c:idx val="41"/>
          <c:order val="18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Factor'!$DW$118:$DW$218</c:f>
              <c:numCache>
                <c:formatCode>General</c:formatCode>
                <c:ptCount val="101"/>
                <c:pt idx="0">
                  <c:v>1.000000000004456</c:v>
                </c:pt>
                <c:pt idx="1">
                  <c:v>0.99999328531343457</c:v>
                </c:pt>
                <c:pt idx="2">
                  <c:v>0.99997103738078619</c:v>
                </c:pt>
                <c:pt idx="3">
                  <c:v>0.99992943673952916</c:v>
                </c:pt>
                <c:pt idx="4">
                  <c:v>0.99986352207852314</c:v>
                </c:pt>
                <c:pt idx="5">
                  <c:v>0.99976674362778362</c:v>
                </c:pt>
                <c:pt idx="6">
                  <c:v>0.99963028908680307</c:v>
                </c:pt>
                <c:pt idx="7">
                  <c:v>0.99944203303451984</c:v>
                </c:pt>
                <c:pt idx="8">
                  <c:v>0.99918483611986419</c:v>
                </c:pt>
                <c:pt idx="9">
                  <c:v>0.99883366303734655</c:v>
                </c:pt>
                <c:pt idx="10">
                  <c:v>0.99835041802441238</c:v>
                </c:pt>
                <c:pt idx="11">
                  <c:v>0.9976740164839466</c:v>
                </c:pt>
                <c:pt idx="12">
                  <c:v>0.99669947498282452</c:v>
                </c:pt>
                <c:pt idx="13">
                  <c:v>0.99522806091263405</c:v>
                </c:pt>
                <c:pt idx="14">
                  <c:v>0.9928249733542247</c:v>
                </c:pt>
                <c:pt idx="15">
                  <c:v>0.98827398951306711</c:v>
                </c:pt>
                <c:pt idx="16">
                  <c:v>0.97566133327228532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6D4F-495C-9B6D-96F7397521AA}"/>
            </c:ext>
          </c:extLst>
        </c:ser>
        <c:ser>
          <c:idx val="42"/>
          <c:order val="19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Factor'!$DX$118:$DX$218</c:f>
              <c:numCache>
                <c:formatCode>General</c:formatCode>
                <c:ptCount val="101"/>
                <c:pt idx="0">
                  <c:v>0.99999999997921907</c:v>
                </c:pt>
                <c:pt idx="1">
                  <c:v>0.99999085441272073</c:v>
                </c:pt>
                <c:pt idx="2">
                  <c:v>0.99995958339261615</c:v>
                </c:pt>
                <c:pt idx="3">
                  <c:v>0.99989873982040234</c:v>
                </c:pt>
                <c:pt idx="4">
                  <c:v>0.99979765574079837</c:v>
                </c:pt>
                <c:pt idx="5">
                  <c:v>0.99964052690958072</c:v>
                </c:pt>
                <c:pt idx="6">
                  <c:v>0.99940293117172663</c:v>
                </c:pt>
                <c:pt idx="7">
                  <c:v>0.99904502010866525</c:v>
                </c:pt>
                <c:pt idx="8">
                  <c:v>0.99849687024304812</c:v>
                </c:pt>
                <c:pt idx="9">
                  <c:v>0.99762255148519008</c:v>
                </c:pt>
                <c:pt idx="10">
                  <c:v>0.99611318954147654</c:v>
                </c:pt>
                <c:pt idx="11">
                  <c:v>0.99304661108639447</c:v>
                </c:pt>
                <c:pt idx="12">
                  <c:v>0.98302226251262248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6D4F-495C-9B6D-96F7397521AA}"/>
            </c:ext>
          </c:extLst>
        </c:ser>
        <c:ser>
          <c:idx val="43"/>
          <c:order val="20"/>
          <c:marker>
            <c:symbol val="none"/>
          </c:marker>
          <c:dPt>
            <c:idx val="10"/>
            <c:bubble3D val="0"/>
            <c:spPr>
              <a:ln w="1270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63-6D4F-495C-9B6D-96F7397521AA}"/>
              </c:ext>
            </c:extLst>
          </c:dPt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Factor'!$DY$118:$DY$218</c:f>
              <c:numCache>
                <c:formatCode>General</c:formatCode>
                <c:ptCount val="101"/>
                <c:pt idx="0">
                  <c:v>0.9999999999945367</c:v>
                </c:pt>
                <c:pt idx="1">
                  <c:v>0.99998831742135108</c:v>
                </c:pt>
                <c:pt idx="2">
                  <c:v>0.99994702670656532</c:v>
                </c:pt>
                <c:pt idx="3">
                  <c:v>0.99986308672100421</c:v>
                </c:pt>
                <c:pt idx="4">
                  <c:v>0.99971565550151475</c:v>
                </c:pt>
                <c:pt idx="5">
                  <c:v>0.99946928687079184</c:v>
                </c:pt>
                <c:pt idx="6">
                  <c:v>0.9990583262788818</c:v>
                </c:pt>
                <c:pt idx="7">
                  <c:v>0.99834502227524269</c:v>
                </c:pt>
                <c:pt idx="8">
                  <c:v>0.99697584943906781</c:v>
                </c:pt>
                <c:pt idx="9">
                  <c:v>0.99359935166563984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6D4F-495C-9B6D-96F7397521AA}"/>
            </c:ext>
          </c:extLst>
        </c:ser>
        <c:ser>
          <c:idx val="44"/>
          <c:order val="21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Factor'!$DZ$118:$DZ$218</c:f>
              <c:numCache>
                <c:formatCode>General</c:formatCode>
                <c:ptCount val="101"/>
                <c:pt idx="0">
                  <c:v>0.9999999999901461</c:v>
                </c:pt>
                <c:pt idx="1">
                  <c:v>0.99998146627423024</c:v>
                </c:pt>
                <c:pt idx="2">
                  <c:v>0.99990970837803173</c:v>
                </c:pt>
                <c:pt idx="3">
                  <c:v>0.99974305813915554</c:v>
                </c:pt>
                <c:pt idx="4">
                  <c:v>0.99938722821316317</c:v>
                </c:pt>
                <c:pt idx="5">
                  <c:v>0.9985696403713259</c:v>
                </c:pt>
                <c:pt idx="6">
                  <c:v>0.99592070390680398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6D4F-495C-9B6D-96F7397521AA}"/>
            </c:ext>
          </c:extLst>
        </c:ser>
        <c:ser>
          <c:idx val="45"/>
          <c:order val="22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Factor'!$EA$118:$EA$218</c:f>
              <c:numCache>
                <c:formatCode>General</c:formatCode>
                <c:ptCount val="101"/>
                <c:pt idx="0">
                  <c:v>0.99999999997821487</c:v>
                </c:pt>
                <c:pt idx="1">
                  <c:v>0.99997379033074141</c:v>
                </c:pt>
                <c:pt idx="2">
                  <c:v>0.999860965608935</c:v>
                </c:pt>
                <c:pt idx="3">
                  <c:v>0.99954587347635748</c:v>
                </c:pt>
                <c:pt idx="4">
                  <c:v>0.99856740027065249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6D4F-495C-9B6D-96F7397521AA}"/>
            </c:ext>
          </c:extLst>
        </c:ser>
        <c:ser>
          <c:idx val="0"/>
          <c:order val="2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Factor'!$DE$118:$DE$218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6D4F-495C-9B6D-96F7397521AA}"/>
            </c:ext>
          </c:extLst>
        </c:ser>
        <c:ser>
          <c:idx val="1"/>
          <c:order val="2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Factor'!$DF$118:$DF$218</c:f>
              <c:numCache>
                <c:formatCode>General</c:formatCode>
                <c:ptCount val="101"/>
                <c:pt idx="0">
                  <c:v>0.9999999999882202</c:v>
                </c:pt>
                <c:pt idx="1">
                  <c:v>0.99999978914162335</c:v>
                </c:pt>
                <c:pt idx="2">
                  <c:v>0.9999991462622223</c:v>
                </c:pt>
                <c:pt idx="3">
                  <c:v>0.9999980554325153</c:v>
                </c:pt>
                <c:pt idx="4">
                  <c:v>0.99999650006802887</c:v>
                </c:pt>
                <c:pt idx="5">
                  <c:v>0.99999446289646254</c:v>
                </c:pt>
                <c:pt idx="6">
                  <c:v>0.99999192592325981</c:v>
                </c:pt>
                <c:pt idx="7">
                  <c:v>0.99998887039492557</c:v>
                </c:pt>
                <c:pt idx="8">
                  <c:v>0.99998527676029325</c:v>
                </c:pt>
                <c:pt idx="9">
                  <c:v>0.99998112462925992</c:v>
                </c:pt>
                <c:pt idx="10">
                  <c:v>0.9999763927290819</c:v>
                </c:pt>
                <c:pt idx="11">
                  <c:v>0.99997105885781556</c:v>
                </c:pt>
                <c:pt idx="12">
                  <c:v>0.99996509983491055</c:v>
                </c:pt>
                <c:pt idx="13">
                  <c:v>0.99995849144854965</c:v>
                </c:pt>
                <c:pt idx="14">
                  <c:v>0.99995120839959362</c:v>
                </c:pt>
                <c:pt idx="15">
                  <c:v>0.99994322424186977</c:v>
                </c:pt>
                <c:pt idx="16">
                  <c:v>0.99993451131850031</c:v>
                </c:pt>
                <c:pt idx="17">
                  <c:v>0.99992504069395105</c:v>
                </c:pt>
                <c:pt idx="18">
                  <c:v>0.99991478208147444</c:v>
                </c:pt>
                <c:pt idx="19">
                  <c:v>0.99990370376555004</c:v>
                </c:pt>
                <c:pt idx="20">
                  <c:v>0.99989177251899097</c:v>
                </c:pt>
                <c:pt idx="21">
                  <c:v>0.99987895351418521</c:v>
                </c:pt>
                <c:pt idx="22">
                  <c:v>0.99986521022804298</c:v>
                </c:pt>
                <c:pt idx="23">
                  <c:v>0.99985050434008083</c:v>
                </c:pt>
                <c:pt idx="24">
                  <c:v>0.99983479562309929</c:v>
                </c:pt>
                <c:pt idx="25">
                  <c:v>0.99981804182578538</c:v>
                </c:pt>
                <c:pt idx="26">
                  <c:v>0.99980019854651692</c:v>
                </c:pt>
                <c:pt idx="27">
                  <c:v>0.99978121909765871</c:v>
                </c:pt>
                <c:pt idx="28">
                  <c:v>0.99976105435937546</c:v>
                </c:pt>
                <c:pt idx="29">
                  <c:v>0.99973965262213504</c:v>
                </c:pt>
                <c:pt idx="30">
                  <c:v>0.99971695941677496</c:v>
                </c:pt>
                <c:pt idx="31">
                  <c:v>0.99969291733097931</c:v>
                </c:pt>
                <c:pt idx="32">
                  <c:v>0.99966746581089583</c:v>
                </c:pt>
                <c:pt idx="33">
                  <c:v>0.99964054094643973</c:v>
                </c:pt>
                <c:pt idx="34">
                  <c:v>0.99961207523871021</c:v>
                </c:pt>
                <c:pt idx="35">
                  <c:v>0.99958199734769715</c:v>
                </c:pt>
                <c:pt idx="36">
                  <c:v>0.99955023181835667</c:v>
                </c:pt>
                <c:pt idx="37">
                  <c:v>0.99951669878278093</c:v>
                </c:pt>
                <c:pt idx="38">
                  <c:v>0.99948131363601389</c:v>
                </c:pt>
                <c:pt idx="39">
                  <c:v>0.9994439866827115</c:v>
                </c:pt>
                <c:pt idx="40">
                  <c:v>0.99940462275151865</c:v>
                </c:pt>
                <c:pt idx="41">
                  <c:v>0.9993631207736533</c:v>
                </c:pt>
                <c:pt idx="42">
                  <c:v>0.99931937332170762</c:v>
                </c:pt>
                <c:pt idx="43">
                  <c:v>0.99927326610418232</c:v>
                </c:pt>
                <c:pt idx="44">
                  <c:v>0.99922467741069532</c:v>
                </c:pt>
                <c:pt idx="45">
                  <c:v>0.99917347750205876</c:v>
                </c:pt>
                <c:pt idx="46">
                  <c:v>0.99911952793871817</c:v>
                </c:pt>
                <c:pt idx="47">
                  <c:v>0.99906268084003313</c:v>
                </c:pt>
                <c:pt idx="48">
                  <c:v>0.99900277806593574</c:v>
                </c:pt>
                <c:pt idx="49">
                  <c:v>0.99893965031112919</c:v>
                </c:pt>
                <c:pt idx="50">
                  <c:v>0.99887311610067786</c:v>
                </c:pt>
                <c:pt idx="51">
                  <c:v>0.99880298067407436</c:v>
                </c:pt>
                <c:pt idx="52">
                  <c:v>0.99872903474288821</c:v>
                </c:pt>
                <c:pt idx="53">
                  <c:v>0.99865105310483171</c:v>
                </c:pt>
                <c:pt idx="54">
                  <c:v>0.99856879309422364</c:v>
                </c:pt>
                <c:pt idx="55">
                  <c:v>0.9984819928456613</c:v>
                </c:pt>
                <c:pt idx="56">
                  <c:v>0.99839036934373271</c:v>
                </c:pt>
                <c:pt idx="57">
                  <c:v>0.99829361622703872</c:v>
                </c:pt>
                <c:pt idx="58">
                  <c:v>0.99819140130915418</c:v>
                </c:pt>
                <c:pt idx="59">
                  <c:v>0.99808336377252804</c:v>
                </c:pt>
                <c:pt idx="60">
                  <c:v>0.99796911098316676</c:v>
                </c:pt>
                <c:pt idx="61">
                  <c:v>0.99784821486418129</c:v>
                </c:pt>
                <c:pt idx="62">
                  <c:v>0.9977202077542664</c:v>
                </c:pt>
                <c:pt idx="63">
                  <c:v>0.99758457766254083</c:v>
                </c:pt>
                <c:pt idx="64">
                  <c:v>0.99744076281310556</c:v>
                </c:pt>
                <c:pt idx="65">
                  <c:v>0.99728814535036037</c:v>
                </c:pt>
                <c:pt idx="66">
                  <c:v>0.99712604404829319</c:v>
                </c:pt>
                <c:pt idx="67">
                  <c:v>0.99695370583218679</c:v>
                </c:pt>
                <c:pt idx="68">
                  <c:v>0.99677029587733723</c:v>
                </c:pt>
                <c:pt idx="69">
                  <c:v>0.9965748859938468</c:v>
                </c:pt>
                <c:pt idx="70">
                  <c:v>0.9963664409356261</c:v>
                </c:pt>
                <c:pt idx="71">
                  <c:v>0.9961438021805894</c:v>
                </c:pt>
                <c:pt idx="72">
                  <c:v>0.9959056686108414</c:v>
                </c:pt>
                <c:pt idx="73">
                  <c:v>0.99565057336732621</c:v>
                </c:pt>
                <c:pt idx="74">
                  <c:v>0.99537685594988601</c:v>
                </c:pt>
                <c:pt idx="75">
                  <c:v>0.99508262836291328</c:v>
                </c:pt>
                <c:pt idx="76">
                  <c:v>0.99476573374279464</c:v>
                </c:pt>
                <c:pt idx="77">
                  <c:v>0.99442369540869069</c:v>
                </c:pt>
                <c:pt idx="78">
                  <c:v>0.99405365359814846</c:v>
                </c:pt>
                <c:pt idx="79">
                  <c:v>0.99365228620202484</c:v>
                </c:pt>
                <c:pt idx="80">
                  <c:v>0.99321570847636886</c:v>
                </c:pt>
                <c:pt idx="81">
                  <c:v>0.99273934479325421</c:v>
                </c:pt>
                <c:pt idx="82">
                  <c:v>0.99221776270238005</c:v>
                </c:pt>
                <c:pt idx="83">
                  <c:v>0.9916444554379894</c:v>
                </c:pt>
                <c:pt idx="84">
                  <c:v>0.99101155274854924</c:v>
                </c:pt>
                <c:pt idx="85">
                  <c:v>0.99030943025484652</c:v>
                </c:pt>
                <c:pt idx="86">
                  <c:v>0.9895261722234554</c:v>
                </c:pt>
                <c:pt idx="87">
                  <c:v>0.98864681770881591</c:v>
                </c:pt>
                <c:pt idx="88">
                  <c:v>0.98765227816194989</c:v>
                </c:pt>
                <c:pt idx="89">
                  <c:v>0.98651774182992369</c:v>
                </c:pt>
                <c:pt idx="90">
                  <c:v>0.98521024851457595</c:v>
                </c:pt>
                <c:pt idx="91">
                  <c:v>0.98368486821557832</c:v>
                </c:pt>
                <c:pt idx="92">
                  <c:v>0.98187841552328925</c:v>
                </c:pt>
                <c:pt idx="93">
                  <c:v>0.97969855565834363</c:v>
                </c:pt>
                <c:pt idx="94">
                  <c:v>0.97700365333048911</c:v>
                </c:pt>
                <c:pt idx="95">
                  <c:v>0.97356225045529388</c:v>
                </c:pt>
                <c:pt idx="96">
                  <c:v>0.9689619541438258</c:v>
                </c:pt>
                <c:pt idx="97">
                  <c:v>0.96236944067104335</c:v>
                </c:pt>
                <c:pt idx="98">
                  <c:v>0.95172116445222843</c:v>
                </c:pt>
                <c:pt idx="99">
                  <c:v>0.92936632868277746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6D4F-495C-9B6D-96F7397521AA}"/>
            </c:ext>
          </c:extLst>
        </c:ser>
        <c:ser>
          <c:idx val="2"/>
          <c:order val="2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Factor'!$DG$118:$DG$218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6D4F-495C-9B6D-96F7397521AA}"/>
            </c:ext>
          </c:extLst>
        </c:ser>
        <c:ser>
          <c:idx val="3"/>
          <c:order val="26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Factor'!$DH$118:$DH$218</c:f>
              <c:numCache>
                <c:formatCode>General</c:formatCode>
                <c:ptCount val="101"/>
                <c:pt idx="0">
                  <c:v>1.0000000000600955</c:v>
                </c:pt>
                <c:pt idx="1">
                  <c:v>0.99999957743542278</c:v>
                </c:pt>
                <c:pt idx="2">
                  <c:v>0.99999828562260284</c:v>
                </c:pt>
                <c:pt idx="3">
                  <c:v>0.99999608715929778</c:v>
                </c:pt>
                <c:pt idx="4">
                  <c:v>0.99999294294304641</c:v>
                </c:pt>
                <c:pt idx="5">
                  <c:v>0.99998881208127921</c:v>
                </c:pt>
                <c:pt idx="6">
                  <c:v>0.99998365179531357</c:v>
                </c:pt>
                <c:pt idx="7">
                  <c:v>0.99997741731859813</c:v>
                </c:pt>
                <c:pt idx="8">
                  <c:v>0.99997006178862302</c:v>
                </c:pt>
                <c:pt idx="9">
                  <c:v>0.99996153613162153</c:v>
                </c:pt>
                <c:pt idx="10">
                  <c:v>0.99995178894000547</c:v>
                </c:pt>
                <c:pt idx="11">
                  <c:v>0.99994076634163409</c:v>
                </c:pt>
                <c:pt idx="12">
                  <c:v>0.99992841186058579</c:v>
                </c:pt>
                <c:pt idx="13">
                  <c:v>0.99991466626855918</c:v>
                </c:pt>
                <c:pt idx="14">
                  <c:v>0.99989946742624158</c:v>
                </c:pt>
                <c:pt idx="15">
                  <c:v>0.9998827501138845</c:v>
                </c:pt>
                <c:pt idx="16">
                  <c:v>0.99986444585018597</c:v>
                </c:pt>
                <c:pt idx="17">
                  <c:v>0.99984448269859938</c:v>
                </c:pt>
                <c:pt idx="18">
                  <c:v>0.99982278505994704</c:v>
                </c:pt>
                <c:pt idx="19">
                  <c:v>0.99979927345026942</c:v>
                </c:pt>
                <c:pt idx="20">
                  <c:v>0.999773864262685</c:v>
                </c:pt>
                <c:pt idx="21">
                  <c:v>0.99974646951190371</c:v>
                </c:pt>
                <c:pt idx="22">
                  <c:v>0.99971699655985469</c:v>
                </c:pt>
                <c:pt idx="23">
                  <c:v>0.99968534782088314</c:v>
                </c:pt>
                <c:pt idx="24">
                  <c:v>0.99965142044469324</c:v>
                </c:pt>
                <c:pt idx="25">
                  <c:v>0.99961510597502079</c:v>
                </c:pt>
                <c:pt idx="26">
                  <c:v>0.99957628998189929</c:v>
                </c:pt>
                <c:pt idx="27">
                  <c:v>0.99953485166511602</c:v>
                </c:pt>
                <c:pt idx="28">
                  <c:v>0.99949066342621118</c:v>
                </c:pt>
                <c:pt idx="29">
                  <c:v>0.99944359040601227</c:v>
                </c:pt>
                <c:pt idx="30">
                  <c:v>0.99939348998453048</c:v>
                </c:pt>
                <c:pt idx="31">
                  <c:v>0.99934021123956795</c:v>
                </c:pt>
                <c:pt idx="32">
                  <c:v>0.99928359435997571</c:v>
                </c:pt>
                <c:pt idx="33">
                  <c:v>0.99922347000915557</c:v>
                </c:pt>
                <c:pt idx="34">
                  <c:v>0.99915965863378631</c:v>
                </c:pt>
                <c:pt idx="35">
                  <c:v>0.99909196971218017</c:v>
                </c:pt>
                <c:pt idx="36">
                  <c:v>0.99902020093610422</c:v>
                </c:pt>
                <c:pt idx="37">
                  <c:v>0.99894413731904985</c:v>
                </c:pt>
                <c:pt idx="38">
                  <c:v>0.99886355022312667</c:v>
                </c:pt>
                <c:pt idx="39">
                  <c:v>0.99877819629582998</c:v>
                </c:pt>
                <c:pt idx="40">
                  <c:v>0.99868781630675929</c:v>
                </c:pt>
                <c:pt idx="41">
                  <c:v>0.9985921338731284</c:v>
                </c:pt>
                <c:pt idx="42">
                  <c:v>0.99849085406145799</c:v>
                </c:pt>
                <c:pt idx="43">
                  <c:v>0.99838366185120331</c:v>
                </c:pt>
                <c:pt idx="44">
                  <c:v>0.99827022044407576</c:v>
                </c:pt>
                <c:pt idx="45">
                  <c:v>0.99815016940068679</c:v>
                </c:pt>
                <c:pt idx="46">
                  <c:v>0.99802312258349934</c:v>
                </c:pt>
                <c:pt idx="47">
                  <c:v>0.99788866588216385</c:v>
                </c:pt>
                <c:pt idx="48">
                  <c:v>0.99774635469379458</c:v>
                </c:pt>
                <c:pt idx="49">
                  <c:v>0.99759571112673628</c:v>
                </c:pt>
                <c:pt idx="50">
                  <c:v>0.99743622089164941</c:v>
                </c:pt>
                <c:pt idx="51">
                  <c:v>0.99726732983814437</c:v>
                </c:pt>
                <c:pt idx="52">
                  <c:v>0.99708844008875219</c:v>
                </c:pt>
                <c:pt idx="53">
                  <c:v>0.99689890571425022</c:v>
                </c:pt>
                <c:pt idx="54">
                  <c:v>0.99669802788527395</c:v>
                </c:pt>
                <c:pt idx="55">
                  <c:v>0.99648504942427718</c:v>
                </c:pt>
                <c:pt idx="56">
                  <c:v>0.99625914866902776</c:v>
                </c:pt>
                <c:pt idx="57">
                  <c:v>0.99601943254329106</c:v>
                </c:pt>
                <c:pt idx="58">
                  <c:v>0.99576492871180866</c:v>
                </c:pt>
                <c:pt idx="59">
                  <c:v>0.99549457667421881</c:v>
                </c:pt>
                <c:pt idx="60">
                  <c:v>0.99520721762542108</c:v>
                </c:pt>
                <c:pt idx="61">
                  <c:v>0.99490158287677888</c:v>
                </c:pt>
                <c:pt idx="62">
                  <c:v>0.99457628059217018</c:v>
                </c:pt>
                <c:pt idx="63">
                  <c:v>0.99422978054320565</c:v>
                </c:pt>
                <c:pt idx="64">
                  <c:v>0.99386039652660063</c:v>
                </c:pt>
                <c:pt idx="65">
                  <c:v>0.99346626601064214</c:v>
                </c:pt>
                <c:pt idx="66">
                  <c:v>0.9930453264825434</c:v>
                </c:pt>
                <c:pt idx="67">
                  <c:v>0.99259528784927809</c:v>
                </c:pt>
                <c:pt idx="68">
                  <c:v>0.99211360009359584</c:v>
                </c:pt>
                <c:pt idx="69">
                  <c:v>0.99159741519510247</c:v>
                </c:pt>
                <c:pt idx="70">
                  <c:v>0.99104354208057721</c:v>
                </c:pt>
                <c:pt idx="71">
                  <c:v>0.99044839305040622</c:v>
                </c:pt>
                <c:pt idx="72">
                  <c:v>0.98980791971543403</c:v>
                </c:pt>
                <c:pt idx="73">
                  <c:v>0.98911753593705454</c:v>
                </c:pt>
                <c:pt idx="74">
                  <c:v>0.98837202454660744</c:v>
                </c:pt>
                <c:pt idx="75">
                  <c:v>0.98756542366201827</c:v>
                </c:pt>
                <c:pt idx="76">
                  <c:v>0.9866908871255532</c:v>
                </c:pt>
                <c:pt idx="77">
                  <c:v>0.98574051181921341</c:v>
                </c:pt>
                <c:pt idx="78">
                  <c:v>0.98470512217150774</c:v>
                </c:pt>
                <c:pt idx="79">
                  <c:v>0.98357399874876905</c:v>
                </c:pt>
                <c:pt idx="80">
                  <c:v>0.98233453296674578</c:v>
                </c:pt>
                <c:pt idx="81">
                  <c:v>0.98097178295362064</c:v>
                </c:pt>
                <c:pt idx="82">
                  <c:v>0.97946789532424694</c:v>
                </c:pt>
                <c:pt idx="83">
                  <c:v>0.97780134228415005</c:v>
                </c:pt>
                <c:pt idx="84">
                  <c:v>0.97594590009833637</c:v>
                </c:pt>
                <c:pt idx="85">
                  <c:v>0.97386925850743034</c:v>
                </c:pt>
                <c:pt idx="86">
                  <c:v>0.97153109240270996</c:v>
                </c:pt>
                <c:pt idx="87">
                  <c:v>0.96888033125911532</c:v>
                </c:pt>
                <c:pt idx="88">
                  <c:v>0.9658511991754396</c:v>
                </c:pt>
                <c:pt idx="89">
                  <c:v>0.96235731201167107</c:v>
                </c:pt>
                <c:pt idx="90">
                  <c:v>0.95828259230867252</c:v>
                </c:pt>
                <c:pt idx="91">
                  <c:v>0.9534667486435906</c:v>
                </c:pt>
                <c:pt idx="92">
                  <c:v>0.94768099342143697</c:v>
                </c:pt>
                <c:pt idx="93">
                  <c:v>0.94058512900738578</c:v>
                </c:pt>
                <c:pt idx="94">
                  <c:v>0.93164626987484656</c:v>
                </c:pt>
                <c:pt idx="95">
                  <c:v>0.91997048875178156</c:v>
                </c:pt>
                <c:pt idx="96">
                  <c:v>0.90390926132956551</c:v>
                </c:pt>
                <c:pt idx="97">
                  <c:v>0.87996408261893944</c:v>
                </c:pt>
                <c:pt idx="98">
                  <c:v>0.83874794184743473</c:v>
                </c:pt>
                <c:pt idx="99">
                  <c:v>0.73833648967155419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6D4F-495C-9B6D-96F7397521AA}"/>
            </c:ext>
          </c:extLst>
        </c:ser>
        <c:ser>
          <c:idx val="4"/>
          <c:order val="27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Factor'!$DI$118:$DI$218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6D4F-495C-9B6D-96F7397521AA}"/>
            </c:ext>
          </c:extLst>
        </c:ser>
        <c:ser>
          <c:idx val="5"/>
          <c:order val="28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Factor'!$DJ$118:$DJ$218</c:f>
              <c:numCache>
                <c:formatCode>General</c:formatCode>
                <c:ptCount val="101"/>
                <c:pt idx="0">
                  <c:v>0.99999999993644473</c:v>
                </c:pt>
                <c:pt idx="1">
                  <c:v>0.99999936487660779</c:v>
                </c:pt>
                <c:pt idx="2">
                  <c:v>0.99999741800388708</c:v>
                </c:pt>
                <c:pt idx="3">
                  <c:v>0.99999409477987955</c:v>
                </c:pt>
                <c:pt idx="4">
                  <c:v>0.99998932732855639</c:v>
                </c:pt>
                <c:pt idx="5">
                  <c:v>0.99998304431041718</c:v>
                </c:pt>
                <c:pt idx="6">
                  <c:v>0.99997517072055819</c:v>
                </c:pt>
                <c:pt idx="7">
                  <c:v>0.99996562767322794</c:v>
                </c:pt>
                <c:pt idx="8">
                  <c:v>0.999954332171618</c:v>
                </c:pt>
                <c:pt idx="9">
                  <c:v>0.99994119686181926</c:v>
                </c:pt>
                <c:pt idx="10">
                  <c:v>0.99992612976990758</c:v>
                </c:pt>
                <c:pt idx="11">
                  <c:v>0.99990903402055764</c:v>
                </c:pt>
                <c:pt idx="12">
                  <c:v>0.99988980753575629</c:v>
                </c:pt>
                <c:pt idx="13">
                  <c:v>0.99986834271200542</c:v>
                </c:pt>
                <c:pt idx="14">
                  <c:v>0.99984452607439922</c:v>
                </c:pt>
                <c:pt idx="15">
                  <c:v>0.99981823790533042</c:v>
                </c:pt>
                <c:pt idx="16">
                  <c:v>0.9997893518460832</c:v>
                </c:pt>
                <c:pt idx="17">
                  <c:v>0.99975773446863625</c:v>
                </c:pt>
                <c:pt idx="18">
                  <c:v>0.99972324481537755</c:v>
                </c:pt>
                <c:pt idx="19">
                  <c:v>0.99968573390393711</c:v>
                </c:pt>
                <c:pt idx="20">
                  <c:v>0.99964504419384137</c:v>
                </c:pt>
                <c:pt idx="21">
                  <c:v>0.99960100901190951</c:v>
                </c:pt>
                <c:pt idx="22">
                  <c:v>0.99955345193243883</c:v>
                </c:pt>
                <c:pt idx="23">
                  <c:v>0.9995021861081872</c:v>
                </c:pt>
                <c:pt idx="24">
                  <c:v>0.99944701354764709</c:v>
                </c:pt>
                <c:pt idx="25">
                  <c:v>0.99938772433347933</c:v>
                </c:pt>
                <c:pt idx="26">
                  <c:v>0.99932409577671033</c:v>
                </c:pt>
                <c:pt idx="27">
                  <c:v>0.99925589150042005</c:v>
                </c:pt>
                <c:pt idx="28">
                  <c:v>0.99918286044621019</c:v>
                </c:pt>
                <c:pt idx="29">
                  <c:v>0.9991047357958186</c:v>
                </c:pt>
                <c:pt idx="30">
                  <c:v>0.99902123379942509</c:v>
                </c:pt>
                <c:pt idx="31">
                  <c:v>0.99893205250134587</c:v>
                </c:pt>
                <c:pt idx="32">
                  <c:v>0.99883687035258462</c:v>
                </c:pt>
                <c:pt idx="33">
                  <c:v>0.998735344698504</c:v>
                </c:pt>
                <c:pt idx="34">
                  <c:v>0.99862711012858063</c:v>
                </c:pt>
                <c:pt idx="35">
                  <c:v>0.99851177667351543</c:v>
                </c:pt>
                <c:pt idx="36">
                  <c:v>0.9983889278332283</c:v>
                </c:pt>
                <c:pt idx="37">
                  <c:v>0.99825811841716294</c:v>
                </c:pt>
                <c:pt idx="38">
                  <c:v>0.99811887217606254</c:v>
                </c:pt>
                <c:pt idx="39">
                  <c:v>0.99797067920161242</c:v>
                </c:pt>
                <c:pt idx="40">
                  <c:v>0.99781299306726168</c:v>
                </c:pt>
                <c:pt idx="41">
                  <c:v>0.99764522768013664</c:v>
                </c:pt>
                <c:pt idx="42">
                  <c:v>0.99746675380967309</c:v>
                </c:pt>
                <c:pt idx="43">
                  <c:v>0.99727689525406094</c:v>
                </c:pt>
                <c:pt idx="44">
                  <c:v>0.99707492460009972</c:v>
                </c:pt>
                <c:pt idx="45">
                  <c:v>0.99686005852571047</c:v>
                </c:pt>
                <c:pt idx="46">
                  <c:v>0.99663145258711994</c:v>
                </c:pt>
                <c:pt idx="47">
                  <c:v>0.9963881954240521</c:v>
                </c:pt>
                <c:pt idx="48">
                  <c:v>0.99612930230638363</c:v>
                </c:pt>
                <c:pt idx="49">
                  <c:v>0.99585370793394112</c:v>
                </c:pt>
                <c:pt idx="50">
                  <c:v>0.9955602583873826</c:v>
                </c:pt>
                <c:pt idx="51">
                  <c:v>0.99524770211182623</c:v>
                </c:pt>
                <c:pt idx="52">
                  <c:v>0.9949146797957531</c:v>
                </c:pt>
                <c:pt idx="53">
                  <c:v>0.99455971298487</c:v>
                </c:pt>
                <c:pt idx="54">
                  <c:v>0.99418119124354976</c:v>
                </c:pt>
                <c:pt idx="55">
                  <c:v>0.9937773576439517</c:v>
                </c:pt>
                <c:pt idx="56">
                  <c:v>0.99334629232419414</c:v>
                </c:pt>
                <c:pt idx="57">
                  <c:v>0.99288589381001424</c:v>
                </c:pt>
                <c:pt idx="58">
                  <c:v>0.99239385773786537</c:v>
                </c:pt>
                <c:pt idx="59">
                  <c:v>0.99186765254870568</c:v>
                </c:pt>
                <c:pt idx="60">
                  <c:v>0.99130449163798739</c:v>
                </c:pt>
                <c:pt idx="61">
                  <c:v>0.99070130134484846</c:v>
                </c:pt>
                <c:pt idx="62">
                  <c:v>0.99005468403722008</c:v>
                </c:pt>
                <c:pt idx="63">
                  <c:v>0.98936087539347661</c:v>
                </c:pt>
                <c:pt idx="64">
                  <c:v>0.98861569478695144</c:v>
                </c:pt>
                <c:pt idx="65">
                  <c:v>0.98781448743678235</c:v>
                </c:pt>
                <c:pt idx="66">
                  <c:v>0.98695205668279162</c:v>
                </c:pt>
                <c:pt idx="67">
                  <c:v>0.98602258435508794</c:v>
                </c:pt>
                <c:pt idx="68">
                  <c:v>0.98501953671565667</c:v>
                </c:pt>
                <c:pt idx="69">
                  <c:v>0.98393555281584899</c:v>
                </c:pt>
                <c:pt idx="70">
                  <c:v>0.98276231129454417</c:v>
                </c:pt>
                <c:pt idx="71">
                  <c:v>0.98149037057373578</c:v>
                </c:pt>
                <c:pt idx="72">
                  <c:v>0.98010897600421731</c:v>
                </c:pt>
                <c:pt idx="73">
                  <c:v>0.97860582565097332</c:v>
                </c:pt>
                <c:pt idx="74">
                  <c:v>0.97696678391191205</c:v>
                </c:pt>
                <c:pt idx="75">
                  <c:v>0.97517552878456248</c:v>
                </c:pt>
                <c:pt idx="76">
                  <c:v>0.97321311396935417</c:v>
                </c:pt>
                <c:pt idx="77">
                  <c:v>0.9710574205876874</c:v>
                </c:pt>
                <c:pt idx="78">
                  <c:v>0.96868246429273197</c:v>
                </c:pt>
                <c:pt idx="79">
                  <c:v>0.96605751073316681</c:v>
                </c:pt>
                <c:pt idx="80">
                  <c:v>0.96314593378991287</c:v>
                </c:pt>
                <c:pt idx="81">
                  <c:v>0.9599037237283774</c:v>
                </c:pt>
                <c:pt idx="82">
                  <c:v>0.95627751151783713</c:v>
                </c:pt>
                <c:pt idx="83">
                  <c:v>0.95220191298894374</c:v>
                </c:pt>
                <c:pt idx="84">
                  <c:v>0.94759589849328396</c:v>
                </c:pt>
                <c:pt idx="85">
                  <c:v>0.94235773623087815</c:v>
                </c:pt>
                <c:pt idx="86">
                  <c:v>0.93635779683745579</c:v>
                </c:pt>
                <c:pt idx="87">
                  <c:v>0.92942806119968013</c:v>
                </c:pt>
                <c:pt idx="88">
                  <c:v>0.9213463818066655</c:v>
                </c:pt>
                <c:pt idx="89">
                  <c:v>0.91181207785161245</c:v>
                </c:pt>
                <c:pt idx="90">
                  <c:v>0.90040656781644657</c:v>
                </c:pt>
                <c:pt idx="91">
                  <c:v>0.88652674985458024</c:v>
                </c:pt>
                <c:pt idx="92">
                  <c:v>0.86926534883045126</c:v>
                </c:pt>
                <c:pt idx="93">
                  <c:v>0.84717895219866846</c:v>
                </c:pt>
                <c:pt idx="94">
                  <c:v>0.81778978445125972</c:v>
                </c:pt>
                <c:pt idx="95">
                  <c:v>0.77634608819369932</c:v>
                </c:pt>
                <c:pt idx="96">
                  <c:v>0.71191427125318807</c:v>
                </c:pt>
                <c:pt idx="97">
                  <c:v>0.5871778891570818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D4F-495C-9B6D-96F7397521AA}"/>
            </c:ext>
          </c:extLst>
        </c:ser>
        <c:ser>
          <c:idx val="6"/>
          <c:order val="2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Factor'!$DK$118:$DK$218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6D4F-495C-9B6D-96F7397521AA}"/>
            </c:ext>
          </c:extLst>
        </c:ser>
        <c:ser>
          <c:idx val="7"/>
          <c:order val="3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Factor'!$DL$118:$DL$218</c:f>
              <c:numCache>
                <c:formatCode>General</c:formatCode>
                <c:ptCount val="101"/>
                <c:pt idx="0">
                  <c:v>0.99999999991108734</c:v>
                </c:pt>
                <c:pt idx="1">
                  <c:v>0.99999915146049001</c:v>
                </c:pt>
                <c:pt idx="2">
                  <c:v>0.99999654332781107</c:v>
                </c:pt>
                <c:pt idx="3">
                  <c:v>0.99999207788508393</c:v>
                </c:pt>
                <c:pt idx="4">
                  <c:v>0.99998565188885669</c:v>
                </c:pt>
                <c:pt idx="5">
                  <c:v>0.99997715621620431</c:v>
                </c:pt>
                <c:pt idx="6">
                  <c:v>0.99996647548565476</c:v>
                </c:pt>
                <c:pt idx="7">
                  <c:v>0.9999534876508388</c:v>
                </c:pt>
                <c:pt idx="8">
                  <c:v>0.99993806356332282</c:v>
                </c:pt>
                <c:pt idx="9">
                  <c:v>0.99992006650310072</c:v>
                </c:pt>
                <c:pt idx="10">
                  <c:v>0.99989935167308108</c:v>
                </c:pt>
                <c:pt idx="11">
                  <c:v>0.9998757656550008</c:v>
                </c:pt>
                <c:pt idx="12">
                  <c:v>0.99984914582346696</c:v>
                </c:pt>
                <c:pt idx="13">
                  <c:v>0.99981931971383209</c:v>
                </c:pt>
                <c:pt idx="14">
                  <c:v>0.99978610434043214</c:v>
                </c:pt>
                <c:pt idx="15">
                  <c:v>0.99974930546028973</c:v>
                </c:pt>
                <c:pt idx="16">
                  <c:v>0.99970871677765871</c:v>
                </c:pt>
                <c:pt idx="17">
                  <c:v>0.99966411908343777</c:v>
                </c:pt>
                <c:pt idx="18">
                  <c:v>0.9996152793240447</c:v>
                </c:pt>
                <c:pt idx="19">
                  <c:v>0.99956194959256017</c:v>
                </c:pt>
                <c:pt idx="20">
                  <c:v>0.99950386603488528</c:v>
                </c:pt>
                <c:pt idx="21">
                  <c:v>0.99944074766289903</c:v>
                </c:pt>
                <c:pt idx="22">
                  <c:v>0.99937229506524805</c:v>
                </c:pt>
                <c:pt idx="23">
                  <c:v>0.99929818900585876</c:v>
                </c:pt>
                <c:pt idx="24">
                  <c:v>0.99921808889877706</c:v>
                </c:pt>
                <c:pt idx="25">
                  <c:v>0.9991316311469266</c:v>
                </c:pt>
                <c:pt idx="26">
                  <c:v>0.99903842733085568</c:v>
                </c:pt>
                <c:pt idx="27">
                  <c:v>0.99893806223165338</c:v>
                </c:pt>
                <c:pt idx="28">
                  <c:v>0.99883009167087766</c:v>
                </c:pt>
                <c:pt idx="29">
                  <c:v>0.99871404014775933</c:v>
                </c:pt>
                <c:pt idx="30">
                  <c:v>0.99858939825190463</c:v>
                </c:pt>
                <c:pt idx="31">
                  <c:v>0.99845561982674003</c:v>
                </c:pt>
                <c:pt idx="32">
                  <c:v>0.99831211885626758</c:v>
                </c:pt>
                <c:pt idx="33">
                  <c:v>0.9981582660435625</c:v>
                </c:pt>
                <c:pt idx="34">
                  <c:v>0.99799338504620605</c:v>
                </c:pt>
                <c:pt idx="35">
                  <c:v>0.99781674832860279</c:v>
                </c:pt>
                <c:pt idx="36">
                  <c:v>0.99762757258607315</c:v>
                </c:pt>
                <c:pt idx="37">
                  <c:v>0.9974250136897449</c:v>
                </c:pt>
                <c:pt idx="38">
                  <c:v>0.99720816109392174</c:v>
                </c:pt>
                <c:pt idx="39">
                  <c:v>0.99697603163975568</c:v>
                </c:pt>
                <c:pt idx="40">
                  <c:v>0.99672756267959672</c:v>
                </c:pt>
                <c:pt idx="41">
                  <c:v>0.99646160443556242</c:v>
                </c:pt>
                <c:pt idx="42">
                  <c:v>0.99617691149326271</c:v>
                </c:pt>
                <c:pt idx="43">
                  <c:v>0.99587213331676561</c:v>
                </c:pt>
                <c:pt idx="44">
                  <c:v>0.99554580365389422</c:v>
                </c:pt>
                <c:pt idx="45">
                  <c:v>0.99519632868043717</c:v>
                </c:pt>
                <c:pt idx="46">
                  <c:v>0.99482197370849934</c:v>
                </c:pt>
                <c:pt idx="47">
                  <c:v>0.99442084825590737</c:v>
                </c:pt>
                <c:pt idx="48">
                  <c:v>0.99399088924076839</c:v>
                </c:pt>
                <c:pt idx="49">
                  <c:v>0.99352984202587702</c:v>
                </c:pt>
                <c:pt idx="50">
                  <c:v>0.99303523899111401</c:v>
                </c:pt>
                <c:pt idx="51">
                  <c:v>0.99250437525622326</c:v>
                </c:pt>
                <c:pt idx="52">
                  <c:v>0.99193428110955839</c:v>
                </c:pt>
                <c:pt idx="53">
                  <c:v>0.99132169061817277</c:v>
                </c:pt>
                <c:pt idx="54">
                  <c:v>0.99066300579769195</c:v>
                </c:pt>
                <c:pt idx="55">
                  <c:v>0.98995425560296135</c:v>
                </c:pt>
                <c:pt idx="56">
                  <c:v>0.98919104885755915</c:v>
                </c:pt>
                <c:pt idx="57">
                  <c:v>0.98836852006553733</c:v>
                </c:pt>
                <c:pt idx="58">
                  <c:v>0.98748126683403337</c:v>
                </c:pt>
                <c:pt idx="59">
                  <c:v>0.98652327737078582</c:v>
                </c:pt>
                <c:pt idx="60">
                  <c:v>0.98548784619185226</c:v>
                </c:pt>
                <c:pt idx="61">
                  <c:v>0.98436747576522199</c:v>
                </c:pt>
                <c:pt idx="62">
                  <c:v>0.98315376130209731</c:v>
                </c:pt>
                <c:pt idx="63">
                  <c:v>0.98183725525897358</c:v>
                </c:pt>
                <c:pt idx="64">
                  <c:v>0.98040730729008929</c:v>
                </c:pt>
                <c:pt idx="65">
                  <c:v>0.97885187433659349</c:v>
                </c:pt>
                <c:pt idx="66">
                  <c:v>0.97715729418215458</c:v>
                </c:pt>
                <c:pt idx="67">
                  <c:v>0.97530801404414924</c:v>
                </c:pt>
                <c:pt idx="68">
                  <c:v>0.9732862634651952</c:v>
                </c:pt>
                <c:pt idx="69">
                  <c:v>0.971071657727407</c:v>
                </c:pt>
                <c:pt idx="70">
                  <c:v>0.9686407139564247</c:v>
                </c:pt>
                <c:pt idx="71">
                  <c:v>0.96596625662082269</c:v>
                </c:pt>
                <c:pt idx="72">
                  <c:v>0.96301668169613674</c:v>
                </c:pt>
                <c:pt idx="73">
                  <c:v>0.9597550385139143</c:v>
                </c:pt>
                <c:pt idx="74">
                  <c:v>0.95613787400538042</c:v>
                </c:pt>
                <c:pt idx="75">
                  <c:v>0.95211376377803147</c:v>
                </c:pt>
                <c:pt idx="76">
                  <c:v>0.94762142529198656</c:v>
                </c:pt>
                <c:pt idx="77">
                  <c:v>0.94258726568650408</c:v>
                </c:pt>
                <c:pt idx="78">
                  <c:v>0.93692215303117177</c:v>
                </c:pt>
                <c:pt idx="79">
                  <c:v>0.93051710247173092</c:v>
                </c:pt>
                <c:pt idx="80">
                  <c:v>0.92323741660550118</c:v>
                </c:pt>
                <c:pt idx="81">
                  <c:v>0.91491457485541572</c:v>
                </c:pt>
                <c:pt idx="82">
                  <c:v>0.90533476071534957</c:v>
                </c:pt>
                <c:pt idx="83">
                  <c:v>0.89422221668985946</c:v>
                </c:pt>
                <c:pt idx="84">
                  <c:v>0.88121435929934833</c:v>
                </c:pt>
                <c:pt idx="85">
                  <c:v>0.86582320411550873</c:v>
                </c:pt>
                <c:pt idx="86">
                  <c:v>0.84737284314094208</c:v>
                </c:pt>
                <c:pt idx="87">
                  <c:v>0.82489222374884941</c:v>
                </c:pt>
                <c:pt idx="88">
                  <c:v>0.79691715829557663</c:v>
                </c:pt>
                <c:pt idx="89">
                  <c:v>0.76108565453211685</c:v>
                </c:pt>
                <c:pt idx="90">
                  <c:v>0.71317794844454541</c:v>
                </c:pt>
                <c:pt idx="91">
                  <c:v>0.64421050135472591</c:v>
                </c:pt>
                <c:pt idx="92">
                  <c:v>0.52582658577146357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6D4F-495C-9B6D-96F7397521AA}"/>
            </c:ext>
          </c:extLst>
        </c:ser>
        <c:ser>
          <c:idx val="8"/>
          <c:order val="31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Factor'!$DM$118:$DM$218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6D4F-495C-9B6D-96F7397521AA}"/>
            </c:ext>
          </c:extLst>
        </c:ser>
        <c:ser>
          <c:idx val="9"/>
          <c:order val="3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Factor'!$DN$118:$DN$218</c:f>
              <c:numCache>
                <c:formatCode>General</c:formatCode>
                <c:ptCount val="101"/>
                <c:pt idx="0">
                  <c:v>0.99999999994895283</c:v>
                </c:pt>
                <c:pt idx="1">
                  <c:v>0.99999893390150285</c:v>
                </c:pt>
                <c:pt idx="2">
                  <c:v>0.99999565832300474</c:v>
                </c:pt>
                <c:pt idx="3">
                  <c:v>0.99999003473596115</c:v>
                </c:pt>
                <c:pt idx="4">
                  <c:v>0.99998191427648975</c:v>
                </c:pt>
                <c:pt idx="5">
                  <c:v>0.99997114404685516</c:v>
                </c:pt>
                <c:pt idx="6">
                  <c:v>0.99995755853490931</c:v>
                </c:pt>
                <c:pt idx="7">
                  <c:v>0.99994098267845577</c:v>
                </c:pt>
                <c:pt idx="8">
                  <c:v>0.99992122887179169</c:v>
                </c:pt>
                <c:pt idx="9">
                  <c:v>0.99989809996619439</c:v>
                </c:pt>
                <c:pt idx="10">
                  <c:v>0.99987138411458154</c:v>
                </c:pt>
                <c:pt idx="11">
                  <c:v>0.99984085418015078</c:v>
                </c:pt>
                <c:pt idx="12">
                  <c:v>0.99980626916321247</c:v>
                </c:pt>
                <c:pt idx="13">
                  <c:v>0.99976737128772375</c:v>
                </c:pt>
                <c:pt idx="14">
                  <c:v>0.99972388544604751</c:v>
                </c:pt>
                <c:pt idx="15">
                  <c:v>0.9996755174557338</c:v>
                </c:pt>
                <c:pt idx="16">
                  <c:v>0.99962195211110161</c:v>
                </c:pt>
                <c:pt idx="17">
                  <c:v>0.99956285280225865</c:v>
                </c:pt>
                <c:pt idx="18">
                  <c:v>0.99949785866784768</c:v>
                </c:pt>
                <c:pt idx="19">
                  <c:v>0.99942658329313172</c:v>
                </c:pt>
                <c:pt idx="20">
                  <c:v>0.99934861067606118</c:v>
                </c:pt>
                <c:pt idx="21">
                  <c:v>0.99926349683047155</c:v>
                </c:pt>
                <c:pt idx="22">
                  <c:v>0.99917076305982278</c:v>
                </c:pt>
                <c:pt idx="23">
                  <c:v>0.99906989506849653</c:v>
                </c:pt>
                <c:pt idx="24">
                  <c:v>0.9989603406318105</c:v>
                </c:pt>
                <c:pt idx="25">
                  <c:v>0.99884150363493818</c:v>
                </c:pt>
                <c:pt idx="26">
                  <c:v>0.99871274256231513</c:v>
                </c:pt>
                <c:pt idx="27">
                  <c:v>0.99857336638031002</c:v>
                </c:pt>
                <c:pt idx="28">
                  <c:v>0.9984226276694862</c:v>
                </c:pt>
                <c:pt idx="29">
                  <c:v>0.99825971980701333</c:v>
                </c:pt>
                <c:pt idx="30">
                  <c:v>0.99808376997859483</c:v>
                </c:pt>
                <c:pt idx="31">
                  <c:v>0.99789383389322694</c:v>
                </c:pt>
                <c:pt idx="32">
                  <c:v>0.99768888822158353</c:v>
                </c:pt>
                <c:pt idx="33">
                  <c:v>0.9974678225718292</c:v>
                </c:pt>
                <c:pt idx="34">
                  <c:v>0.9972294315009741</c:v>
                </c:pt>
                <c:pt idx="35">
                  <c:v>0.99697240419652622</c:v>
                </c:pt>
                <c:pt idx="36">
                  <c:v>0.99669531411782697</c:v>
                </c:pt>
                <c:pt idx="37">
                  <c:v>0.99639660699593924</c:v>
                </c:pt>
                <c:pt idx="38">
                  <c:v>0.99607458659631942</c:v>
                </c:pt>
                <c:pt idx="39">
                  <c:v>0.99572739982912284</c:v>
                </c:pt>
                <c:pt idx="40">
                  <c:v>0.99535301996425896</c:v>
                </c:pt>
                <c:pt idx="41">
                  <c:v>0.99494922597365554</c:v>
                </c:pt>
                <c:pt idx="42">
                  <c:v>0.99451358166796322</c:v>
                </c:pt>
                <c:pt idx="43">
                  <c:v>0.99404340996510154</c:v>
                </c:pt>
                <c:pt idx="44">
                  <c:v>0.99353576498743046</c:v>
                </c:pt>
                <c:pt idx="45">
                  <c:v>0.99298739943568637</c:v>
                </c:pt>
                <c:pt idx="46">
                  <c:v>0.99239472742085455</c:v>
                </c:pt>
                <c:pt idx="47">
                  <c:v>0.99175378272455283</c:v>
                </c:pt>
                <c:pt idx="48">
                  <c:v>0.99106016970191191</c:v>
                </c:pt>
                <c:pt idx="49">
                  <c:v>0.99030900752092932</c:v>
                </c:pt>
                <c:pt idx="50">
                  <c:v>0.98949486551676957</c:v>
                </c:pt>
                <c:pt idx="51">
                  <c:v>0.98861168821637135</c:v>
                </c:pt>
                <c:pt idx="52">
                  <c:v>0.98765270864213939</c:v>
                </c:pt>
                <c:pt idx="53">
                  <c:v>0.98661034629657496</c:v>
                </c:pt>
                <c:pt idx="54">
                  <c:v>0.98547608892057115</c:v>
                </c:pt>
                <c:pt idx="55">
                  <c:v>0.98424035231659768</c:v>
                </c:pt>
                <c:pt idx="56">
                  <c:v>0.98289231645013908</c:v>
                </c:pt>
                <c:pt idx="57">
                  <c:v>0.98141972968819591</c:v>
                </c:pt>
                <c:pt idx="58">
                  <c:v>0.97980867701037178</c:v>
                </c:pt>
                <c:pt idx="59">
                  <c:v>0.9780433023805899</c:v>
                </c:pt>
                <c:pt idx="60">
                  <c:v>0.97610547488661181</c:v>
                </c:pt>
                <c:pt idx="61">
                  <c:v>0.97397438553208471</c:v>
                </c:pt>
                <c:pt idx="62">
                  <c:v>0.9716260570497226</c:v>
                </c:pt>
                <c:pt idx="63">
                  <c:v>0.96903274404919071</c:v>
                </c:pt>
                <c:pt idx="64">
                  <c:v>0.9661621936517566</c:v>
                </c:pt>
                <c:pt idx="65">
                  <c:v>0.96297672924578692</c:v>
                </c:pt>
                <c:pt idx="66">
                  <c:v>0.95943210249142963</c:v>
                </c:pt>
                <c:pt idx="67">
                  <c:v>0.95547604592364788</c:v>
                </c:pt>
                <c:pt idx="68">
                  <c:v>0.95104642716587806</c:v>
                </c:pt>
                <c:pt idx="69">
                  <c:v>0.94606887199152456</c:v>
                </c:pt>
                <c:pt idx="70">
                  <c:v>0.94045366492013815</c:v>
                </c:pt>
                <c:pt idx="71">
                  <c:v>0.93409165422263707</c:v>
                </c:pt>
                <c:pt idx="72">
                  <c:v>0.92684875784915322</c:v>
                </c:pt>
                <c:pt idx="73">
                  <c:v>0.91855846413008668</c:v>
                </c:pt>
                <c:pt idx="74">
                  <c:v>0.90901138645866042</c:v>
                </c:pt>
                <c:pt idx="75">
                  <c:v>0.89794036925566389</c:v>
                </c:pt>
                <c:pt idx="76">
                  <c:v>0.88499864955162422</c:v>
                </c:pt>
                <c:pt idx="77">
                  <c:v>0.86972673414126189</c:v>
                </c:pt>
                <c:pt idx="78">
                  <c:v>0.85150002679457748</c:v>
                </c:pt>
                <c:pt idx="79">
                  <c:v>0.82944153548553756</c:v>
                </c:pt>
                <c:pt idx="80">
                  <c:v>0.80226603553909193</c:v>
                </c:pt>
                <c:pt idx="81">
                  <c:v>0.76797471234650971</c:v>
                </c:pt>
                <c:pt idx="82">
                  <c:v>0.72317139665860719</c:v>
                </c:pt>
                <c:pt idx="83">
                  <c:v>0.66117609203133931</c:v>
                </c:pt>
                <c:pt idx="84">
                  <c:v>0.56435122768236878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6D4F-495C-9B6D-96F7397521AA}"/>
            </c:ext>
          </c:extLst>
        </c:ser>
        <c:ser>
          <c:idx val="10"/>
          <c:order val="3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Factor'!$DO$118:$DO$218</c:f>
              <c:numCache>
                <c:formatCode>General</c:formatCode>
                <c:ptCount val="101"/>
                <c:pt idx="0">
                  <c:v>1.0000000000241884</c:v>
                </c:pt>
                <c:pt idx="1">
                  <c:v>0.99999872203736107</c:v>
                </c:pt>
                <c:pt idx="2">
                  <c:v>0.99999477248423951</c:v>
                </c:pt>
                <c:pt idx="3">
                  <c:v>0.99998796886523422</c:v>
                </c:pt>
                <c:pt idx="4">
                  <c:v>0.99997811598633557</c:v>
                </c:pt>
                <c:pt idx="5">
                  <c:v>0.99996500493362295</c:v>
                </c:pt>
                <c:pt idx="6">
                  <c:v>0.99994841198024598</c:v>
                </c:pt>
                <c:pt idx="7">
                  <c:v>0.99992809739274313</c:v>
                </c:pt>
                <c:pt idx="8">
                  <c:v>0.99990380412925073</c:v>
                </c:pt>
                <c:pt idx="9">
                  <c:v>0.99987525641413644</c:v>
                </c:pt>
                <c:pt idx="10">
                  <c:v>0.99984215817910738</c:v>
                </c:pt>
                <c:pt idx="11">
                  <c:v>0.99980419135394449</c:v>
                </c:pt>
                <c:pt idx="12">
                  <c:v>0.99976101399255446</c:v>
                </c:pt>
                <c:pt idx="13">
                  <c:v>0.99971225821428511</c:v>
                </c:pt>
                <c:pt idx="14">
                  <c:v>0.99965752794066587</c:v>
                </c:pt>
                <c:pt idx="15">
                  <c:v>0.99959639640427567</c:v>
                </c:pt>
                <c:pt idx="16">
                  <c:v>0.99952840340291194</c:v>
                </c:pt>
                <c:pt idx="17">
                  <c:v>0.99945305226962566</c:v>
                </c:pt>
                <c:pt idx="18">
                  <c:v>0.99936980652479346</c:v>
                </c:pt>
                <c:pt idx="19">
                  <c:v>0.99927808617177327</c:v>
                </c:pt>
                <c:pt idx="20">
                  <c:v>0.99917726359244929</c:v>
                </c:pt>
                <c:pt idx="21">
                  <c:v>0.99906665899344449</c:v>
                </c:pt>
                <c:pt idx="22">
                  <c:v>0.99894553534553232</c:v>
                </c:pt>
                <c:pt idx="23">
                  <c:v>0.99881309275223362</c:v>
                </c:pt>
                <c:pt idx="24">
                  <c:v>0.99866846217239191</c:v>
                </c:pt>
                <c:pt idx="25">
                  <c:v>0.99851069841200202</c:v>
                </c:pt>
                <c:pt idx="26">
                  <c:v>0.99833877228660339</c:v>
                </c:pt>
                <c:pt idx="27">
                  <c:v>0.99815156184093168</c:v>
                </c:pt>
                <c:pt idx="28">
                  <c:v>0.99794784249455692</c:v>
                </c:pt>
                <c:pt idx="29">
                  <c:v>0.9977262759615968</c:v>
                </c:pt>
                <c:pt idx="30">
                  <c:v>0.99748539776757206</c:v>
                </c:pt>
                <c:pt idx="31">
                  <c:v>0.99722360315757919</c:v>
                </c:pt>
                <c:pt idx="32">
                  <c:v>0.99693913115506749</c:v>
                </c:pt>
                <c:pt idx="33">
                  <c:v>0.99663004648908216</c:v>
                </c:pt>
                <c:pt idx="34">
                  <c:v>0.99629421905879878</c:v>
                </c:pt>
                <c:pt idx="35">
                  <c:v>0.99592930054429463</c:v>
                </c:pt>
                <c:pt idx="36">
                  <c:v>0.9955326977016048</c:v>
                </c:pt>
                <c:pt idx="37">
                  <c:v>0.99510154179359223</c:v>
                </c:pt>
                <c:pt idx="38">
                  <c:v>0.99463265350350827</c:v>
                </c:pt>
                <c:pt idx="39">
                  <c:v>0.99412250255073698</c:v>
                </c:pt>
                <c:pt idx="40">
                  <c:v>0.99356716107221688</c:v>
                </c:pt>
                <c:pt idx="41">
                  <c:v>0.99296224964115343</c:v>
                </c:pt>
                <c:pt idx="42">
                  <c:v>0.99230287455849564</c:v>
                </c:pt>
                <c:pt idx="43">
                  <c:v>0.99158355475843618</c:v>
                </c:pt>
                <c:pt idx="44">
                  <c:v>0.99079813630350988</c:v>
                </c:pt>
                <c:pt idx="45">
                  <c:v>0.98993969198509868</c:v>
                </c:pt>
                <c:pt idx="46">
                  <c:v>0.98900040296616565</c:v>
                </c:pt>
                <c:pt idx="47">
                  <c:v>0.98797141866732729</c:v>
                </c:pt>
                <c:pt idx="48">
                  <c:v>0.98684269015787329</c:v>
                </c:pt>
                <c:pt idx="49">
                  <c:v>0.98560277110485606</c:v>
                </c:pt>
                <c:pt idx="50">
                  <c:v>0.98423857876682463</c:v>
                </c:pt>
                <c:pt idx="51">
                  <c:v>0.98273510547281506</c:v>
                </c:pt>
                <c:pt idx="52">
                  <c:v>0.98107506833234359</c:v>
                </c:pt>
                <c:pt idx="53">
                  <c:v>0.9792384813399686</c:v>
                </c:pt>
                <c:pt idx="54">
                  <c:v>0.97720212923078886</c:v>
                </c:pt>
                <c:pt idx="55">
                  <c:v>0.97493891592319459</c:v>
                </c:pt>
                <c:pt idx="56">
                  <c:v>0.97241705144257351</c:v>
                </c:pt>
                <c:pt idx="57">
                  <c:v>0.96959902880135063</c:v>
                </c:pt>
                <c:pt idx="58">
                  <c:v>0.96644032483376441</c:v>
                </c:pt>
                <c:pt idx="59">
                  <c:v>0.96288773402280614</c:v>
                </c:pt>
                <c:pt idx="60">
                  <c:v>0.95887720812523936</c:v>
                </c:pt>
                <c:pt idx="61">
                  <c:v>0.95433102085826815</c:v>
                </c:pt>
                <c:pt idx="62">
                  <c:v>0.94915399619083973</c:v>
                </c:pt>
                <c:pt idx="63">
                  <c:v>0.94322841433080684</c:v>
                </c:pt>
                <c:pt idx="64">
                  <c:v>0.93640701269920346</c:v>
                </c:pt>
                <c:pt idx="65">
                  <c:v>0.92850317884957356</c:v>
                </c:pt>
                <c:pt idx="66">
                  <c:v>0.91927689321506989</c:v>
                </c:pt>
                <c:pt idx="67">
                  <c:v>0.90841403643542817</c:v>
                </c:pt>
                <c:pt idx="68">
                  <c:v>0.89549494838964849</c:v>
                </c:pt>
                <c:pt idx="69">
                  <c:v>0.87994478166098378</c:v>
                </c:pt>
                <c:pt idx="70">
                  <c:v>0.86095126409303668</c:v>
                </c:pt>
                <c:pt idx="71">
                  <c:v>0.83731985659520436</c:v>
                </c:pt>
                <c:pt idx="72">
                  <c:v>0.80719690731882532</c:v>
                </c:pt>
                <c:pt idx="73">
                  <c:v>0.76747599992996085</c:v>
                </c:pt>
                <c:pt idx="74">
                  <c:v>0.71228121302067671</c:v>
                </c:pt>
                <c:pt idx="75">
                  <c:v>0.62769843691477667</c:v>
                </c:pt>
                <c:pt idx="76">
                  <c:v>0.45081376541224238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6D4F-495C-9B6D-96F7397521AA}"/>
            </c:ext>
          </c:extLst>
        </c:ser>
        <c:ser>
          <c:idx val="11"/>
          <c:order val="3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Factor'!$DP$118:$DP$218</c:f>
              <c:numCache>
                <c:formatCode>General</c:formatCode>
                <c:ptCount val="101"/>
                <c:pt idx="0">
                  <c:v>0.99999999994877631</c:v>
                </c:pt>
                <c:pt idx="1">
                  <c:v>0.99999850602044837</c:v>
                </c:pt>
                <c:pt idx="2">
                  <c:v>0.99999387615424518</c:v>
                </c:pt>
                <c:pt idx="3">
                  <c:v>0.9999858758742064</c:v>
                </c:pt>
                <c:pt idx="4">
                  <c:v>0.99997425264246531</c:v>
                </c:pt>
                <c:pt idx="5">
                  <c:v>0.99995873433725535</c:v>
                </c:pt>
                <c:pt idx="6">
                  <c:v>0.99993902752003294</c:v>
                </c:pt>
                <c:pt idx="7">
                  <c:v>0.99991481552706174</c:v>
                </c:pt>
                <c:pt idx="8">
                  <c:v>0.99988575636297305</c:v>
                </c:pt>
                <c:pt idx="9">
                  <c:v>0.99985148037383054</c:v>
                </c:pt>
                <c:pt idx="10">
                  <c:v>0.99981158767298506</c:v>
                </c:pt>
                <c:pt idx="11">
                  <c:v>0.99976564528901979</c:v>
                </c:pt>
                <c:pt idx="12">
                  <c:v>0.99971318400183873</c:v>
                </c:pt>
                <c:pt idx="13">
                  <c:v>0.99965369482745925</c:v>
                </c:pt>
                <c:pt idx="14">
                  <c:v>0.99958662510617857</c:v>
                </c:pt>
                <c:pt idx="15">
                  <c:v>0.99951137414296509</c:v>
                </c:pt>
                <c:pt idx="16">
                  <c:v>0.99942728834050754</c:v>
                </c:pt>
                <c:pt idx="17">
                  <c:v>0.99933365575683697</c:v>
                </c:pt>
                <c:pt idx="18">
                  <c:v>0.99922970000866806</c:v>
                </c:pt>
                <c:pt idx="19">
                  <c:v>0.99911457342949883</c:v>
                </c:pt>
                <c:pt idx="20">
                  <c:v>0.99898734937658817</c:v>
                </c:pt>
                <c:pt idx="21">
                  <c:v>0.99884701356423033</c:v>
                </c:pt>
                <c:pt idx="22">
                  <c:v>0.99869245427981768</c:v>
                </c:pt>
                <c:pt idx="23">
                  <c:v>0.99852245131554385</c:v>
                </c:pt>
                <c:pt idx="24">
                  <c:v>0.99833566341909241</c:v>
                </c:pt>
                <c:pt idx="25">
                  <c:v>0.99813061403260461</c:v>
                </c:pt>
                <c:pt idx="26">
                  <c:v>0.99790567504744199</c:v>
                </c:pt>
                <c:pt idx="27">
                  <c:v>0.99765904825214391</c:v>
                </c:pt>
                <c:pt idx="28">
                  <c:v>0.99738874409070033</c:v>
                </c:pt>
                <c:pt idx="29">
                  <c:v>0.99709255727432144</c:v>
                </c:pt>
                <c:pt idx="30">
                  <c:v>0.99676803870050068</c:v>
                </c:pt>
                <c:pt idx="31">
                  <c:v>0.99641246302286535</c:v>
                </c:pt>
                <c:pt idx="32">
                  <c:v>0.99602279108017344</c:v>
                </c:pt>
                <c:pt idx="33">
                  <c:v>0.99559562622514419</c:v>
                </c:pt>
                <c:pt idx="34">
                  <c:v>0.99512716338579676</c:v>
                </c:pt>
                <c:pt idx="35">
                  <c:v>0.99461312943150226</c:v>
                </c:pt>
                <c:pt idx="36">
                  <c:v>0.99404871308907516</c:v>
                </c:pt>
                <c:pt idx="37">
                  <c:v>0.9934284822402899</c:v>
                </c:pt>
                <c:pt idx="38">
                  <c:v>0.99274628590599956</c:v>
                </c:pt>
                <c:pt idx="39">
                  <c:v>0.9919951375476741</c:v>
                </c:pt>
                <c:pt idx="40">
                  <c:v>0.99116707544708826</c:v>
                </c:pt>
                <c:pt idx="41">
                  <c:v>0.9902529947942964</c:v>
                </c:pt>
                <c:pt idx="42">
                  <c:v>0.98924244463222244</c:v>
                </c:pt>
                <c:pt idx="43">
                  <c:v>0.98812338084820961</c:v>
                </c:pt>
                <c:pt idx="44">
                  <c:v>0.98688186379158771</c:v>
                </c:pt>
                <c:pt idx="45">
                  <c:v>0.98550168557949114</c:v>
                </c:pt>
                <c:pt idx="46">
                  <c:v>0.9839639073667481</c:v>
                </c:pt>
                <c:pt idx="47">
                  <c:v>0.98224628026688754</c:v>
                </c:pt>
                <c:pt idx="48">
                  <c:v>0.9803225144296156</c:v>
                </c:pt>
                <c:pt idx="49">
                  <c:v>0.97816134781317232</c:v>
                </c:pt>
                <c:pt idx="50">
                  <c:v>0.97572534761008101</c:v>
                </c:pt>
                <c:pt idx="51">
                  <c:v>0.97296935023597297</c:v>
                </c:pt>
                <c:pt idx="52">
                  <c:v>0.96983840572078417</c:v>
                </c:pt>
                <c:pt idx="53">
                  <c:v>0.96626503182658929</c:v>
                </c:pt>
                <c:pt idx="54">
                  <c:v>0.96216548984982819</c:v>
                </c:pt>
                <c:pt idx="55">
                  <c:v>0.95743464652827537</c:v>
                </c:pt>
                <c:pt idx="56">
                  <c:v>0.9519387469726025</c:v>
                </c:pt>
                <c:pt idx="57">
                  <c:v>0.94550502268513792</c:v>
                </c:pt>
                <c:pt idx="58">
                  <c:v>0.93790636385389348</c:v>
                </c:pt>
                <c:pt idx="59">
                  <c:v>0.92883803051868374</c:v>
                </c:pt>
                <c:pt idx="60">
                  <c:v>0.91788100085856406</c:v>
                </c:pt>
                <c:pt idx="61">
                  <c:v>0.90444178784836848</c:v>
                </c:pt>
                <c:pt idx="62">
                  <c:v>0.88764829672421797</c:v>
                </c:pt>
                <c:pt idx="63">
                  <c:v>0.86615717562642969</c:v>
                </c:pt>
                <c:pt idx="64">
                  <c:v>0.83776444036912701</c:v>
                </c:pt>
                <c:pt idx="65">
                  <c:v>0.79851389881857271</c:v>
                </c:pt>
                <c:pt idx="66">
                  <c:v>0.74021980695690848</c:v>
                </c:pt>
                <c:pt idx="67">
                  <c:v>0.64058797515340948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6D4F-495C-9B6D-96F7397521AA}"/>
            </c:ext>
          </c:extLst>
        </c:ser>
        <c:ser>
          <c:idx val="12"/>
          <c:order val="3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Factor'!$DQ$118:$DQ$218</c:f>
              <c:numCache>
                <c:formatCode>General</c:formatCode>
                <c:ptCount val="101"/>
                <c:pt idx="0">
                  <c:v>1.0000000001216871</c:v>
                </c:pt>
                <c:pt idx="1">
                  <c:v>0.99999828912707633</c:v>
                </c:pt>
                <c:pt idx="2">
                  <c:v>0.99999297244165286</c:v>
                </c:pt>
                <c:pt idx="3">
                  <c:v>0.99998375663516414</c:v>
                </c:pt>
                <c:pt idx="4">
                  <c:v>0.99997032370817063</c:v>
                </c:pt>
                <c:pt idx="5">
                  <c:v>0.99995232858732597</c:v>
                </c:pt>
                <c:pt idx="6">
                  <c:v>0.9999293964760414</c:v>
                </c:pt>
                <c:pt idx="7">
                  <c:v>0.99990111990383612</c:v>
                </c:pt>
                <c:pt idx="8">
                  <c:v>0.99986705543475152</c:v>
                </c:pt>
                <c:pt idx="9">
                  <c:v>0.9998267199897638</c:v>
                </c:pt>
                <c:pt idx="10">
                  <c:v>0.99977958673033684</c:v>
                </c:pt>
                <c:pt idx="11">
                  <c:v>0.99972508044263486</c:v>
                </c:pt>
                <c:pt idx="12">
                  <c:v>0.99966257235197564</c:v>
                </c:pt>
                <c:pt idx="13">
                  <c:v>0.99959137428613121</c:v>
                </c:pt>
                <c:pt idx="14">
                  <c:v>0.99951073209196151</c:v>
                </c:pt>
                <c:pt idx="15">
                  <c:v>0.99941981819457981</c:v>
                </c:pt>
                <c:pt idx="16">
                  <c:v>0.9993177231687399</c:v>
                </c:pt>
                <c:pt idx="17">
                  <c:v>0.99920344616933887</c:v>
                </c:pt>
                <c:pt idx="18">
                  <c:v>0.99907588404098413</c:v>
                </c:pt>
                <c:pt idx="19">
                  <c:v>0.99893381889294142</c:v>
                </c:pt>
                <c:pt idx="20">
                  <c:v>0.99877590388659332</c:v>
                </c:pt>
                <c:pt idx="21">
                  <c:v>0.99860064693365136</c:v>
                </c:pt>
                <c:pt idx="22">
                  <c:v>0.99840639194471814</c:v>
                </c:pt>
                <c:pt idx="23">
                  <c:v>0.99819129719531674</c:v>
                </c:pt>
                <c:pt idx="24">
                  <c:v>0.99795331028778878</c:v>
                </c:pt>
                <c:pt idx="25">
                  <c:v>0.99769013907753235</c:v>
                </c:pt>
                <c:pt idx="26">
                  <c:v>0.99739921779556551</c:v>
                </c:pt>
                <c:pt idx="27">
                  <c:v>0.99707766742888382</c:v>
                </c:pt>
                <c:pt idx="28">
                  <c:v>0.99672224920584152</c:v>
                </c:pt>
                <c:pt idx="29">
                  <c:v>0.99632930976307121</c:v>
                </c:pt>
                <c:pt idx="30">
                  <c:v>0.9958947162261329</c:v>
                </c:pt>
                <c:pt idx="31">
                  <c:v>0.99541377899519867</c:v>
                </c:pt>
                <c:pt idx="32">
                  <c:v>0.99488115945880418</c:v>
                </c:pt>
                <c:pt idx="33">
                  <c:v>0.99429075912007892</c:v>
                </c:pt>
                <c:pt idx="34">
                  <c:v>0.99363558565310128</c:v>
                </c:pt>
                <c:pt idx="35">
                  <c:v>0.99290759012971364</c:v>
                </c:pt>
                <c:pt idx="36">
                  <c:v>0.99209746795504949</c:v>
                </c:pt>
                <c:pt idx="37">
                  <c:v>0.99119441375904471</c:v>
                </c:pt>
                <c:pt idx="38">
                  <c:v>0.99018581737544709</c:v>
                </c:pt>
                <c:pt idx="39">
                  <c:v>0.98905688375421585</c:v>
                </c:pt>
                <c:pt idx="40">
                  <c:v>0.98779015368637313</c:v>
                </c:pt>
                <c:pt idx="41">
                  <c:v>0.98636489380256887</c:v>
                </c:pt>
                <c:pt idx="42">
                  <c:v>0.98475631225976135</c:v>
                </c:pt>
                <c:pt idx="43">
                  <c:v>0.98293453901870886</c:v>
                </c:pt>
                <c:pt idx="44">
                  <c:v>0.98086328371983345</c:v>
                </c:pt>
                <c:pt idx="45">
                  <c:v>0.9784980451457822</c:v>
                </c:pt>
                <c:pt idx="46">
                  <c:v>0.97578368622725797</c:v>
                </c:pt>
                <c:pt idx="47">
                  <c:v>0.97265109402620831</c:v>
                </c:pt>
                <c:pt idx="48">
                  <c:v>0.96901249139474821</c:v>
                </c:pt>
                <c:pt idx="49">
                  <c:v>0.96475471289367642</c:v>
                </c:pt>
                <c:pt idx="50">
                  <c:v>0.9597293204982853</c:v>
                </c:pt>
                <c:pt idx="51">
                  <c:v>0.95373765371692287</c:v>
                </c:pt>
                <c:pt idx="52">
                  <c:v>0.94650745035146422</c:v>
                </c:pt>
                <c:pt idx="53">
                  <c:v>0.93765480478109176</c:v>
                </c:pt>
                <c:pt idx="54">
                  <c:v>0.92661922181006418</c:v>
                </c:pt>
                <c:pt idx="55">
                  <c:v>0.91254594223312879</c:v>
                </c:pt>
                <c:pt idx="56">
                  <c:v>0.89405591945472884</c:v>
                </c:pt>
                <c:pt idx="57">
                  <c:v>0.86874844869083712</c:v>
                </c:pt>
                <c:pt idx="58">
                  <c:v>0.83196089800294581</c:v>
                </c:pt>
                <c:pt idx="59">
                  <c:v>0.77290164606008627</c:v>
                </c:pt>
                <c:pt idx="60">
                  <c:v>0.65595363546634855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6D4F-495C-9B6D-96F7397521AA}"/>
            </c:ext>
          </c:extLst>
        </c:ser>
        <c:ser>
          <c:idx val="13"/>
          <c:order val="36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Factor'!$DR$118:$DR$218</c:f>
              <c:numCache>
                <c:formatCode>General</c:formatCode>
                <c:ptCount val="101"/>
                <c:pt idx="0">
                  <c:v>0.99999999998560163</c:v>
                </c:pt>
                <c:pt idx="1">
                  <c:v>0.99999807135202035</c:v>
                </c:pt>
                <c:pt idx="2">
                  <c:v>0.99999206126192353</c:v>
                </c:pt>
                <c:pt idx="3">
                  <c:v>0.99998161068993896</c:v>
                </c:pt>
                <c:pt idx="4">
                  <c:v>0.99996632762807003</c:v>
                </c:pt>
                <c:pt idx="5">
                  <c:v>0.99994578360196329</c:v>
                </c:pt>
                <c:pt idx="6">
                  <c:v>0.99991950973871258</c:v>
                </c:pt>
                <c:pt idx="7">
                  <c:v>0.99988699233857181</c:v>
                </c:pt>
                <c:pt idx="8">
                  <c:v>0.9998476678774858</c:v>
                </c:pt>
                <c:pt idx="9">
                  <c:v>0.99980091735515642</c:v>
                </c:pt>
                <c:pt idx="10">
                  <c:v>0.99974605988885079</c:v>
                </c:pt>
                <c:pt idx="11">
                  <c:v>0.99968234543530488</c:v>
                </c:pt>
                <c:pt idx="12">
                  <c:v>0.99960894650201093</c:v>
                </c:pt>
                <c:pt idx="13">
                  <c:v>0.99952494868343444</c:v>
                </c:pt>
                <c:pt idx="14">
                  <c:v>0.99942933982709625</c:v>
                </c:pt>
                <c:pt idx="15">
                  <c:v>0.99932099759633708</c:v>
                </c:pt>
                <c:pt idx="16">
                  <c:v>0.99919867515108995</c:v>
                </c:pt>
                <c:pt idx="17">
                  <c:v>0.99906098461112691</c:v>
                </c:pt>
                <c:pt idx="18">
                  <c:v>0.99890637789699177</c:v>
                </c:pt>
                <c:pt idx="19">
                  <c:v>0.99873312445751183</c:v>
                </c:pt>
                <c:pt idx="20">
                  <c:v>0.99853928528553171</c:v>
                </c:pt>
                <c:pt idx="21">
                  <c:v>0.99832268248902223</c:v>
                </c:pt>
                <c:pt idx="22">
                  <c:v>0.99808086351550696</c:v>
                </c:pt>
                <c:pt idx="23">
                  <c:v>0.99781105891308253</c:v>
                </c:pt>
                <c:pt idx="24">
                  <c:v>0.99751013223768359</c:v>
                </c:pt>
                <c:pt idx="25">
                  <c:v>0.99717452036449983</c:v>
                </c:pt>
                <c:pt idx="26">
                  <c:v>0.99680016200665167</c:v>
                </c:pt>
                <c:pt idx="27">
                  <c:v>0.99638241165085972</c:v>
                </c:pt>
                <c:pt idx="28">
                  <c:v>0.9959159353399063</c:v>
                </c:pt>
                <c:pt idx="29">
                  <c:v>0.99539458369699008</c:v>
                </c:pt>
                <c:pt idx="30">
                  <c:v>0.99481123620154988</c:v>
                </c:pt>
                <c:pt idx="31">
                  <c:v>0.99415760885203242</c:v>
                </c:pt>
                <c:pt idx="32">
                  <c:v>0.99342401478823794</c:v>
                </c:pt>
                <c:pt idx="33">
                  <c:v>0.99259906389984398</c:v>
                </c:pt>
                <c:pt idx="34">
                  <c:v>0.99166928247904651</c:v>
                </c:pt>
                <c:pt idx="35">
                  <c:v>0.99061862691634006</c:v>
                </c:pt>
                <c:pt idx="36">
                  <c:v>0.98942785525935495</c:v>
                </c:pt>
                <c:pt idx="37">
                  <c:v>0.98807370553423091</c:v>
                </c:pt>
                <c:pt idx="38">
                  <c:v>0.986527807463218</c:v>
                </c:pt>
                <c:pt idx="39">
                  <c:v>0.98475522032250606</c:v>
                </c:pt>
                <c:pt idx="40">
                  <c:v>0.98271243696107169</c:v>
                </c:pt>
                <c:pt idx="41">
                  <c:v>0.98034460995433981</c:v>
                </c:pt>
                <c:pt idx="42">
                  <c:v>0.97758161817184408</c:v>
                </c:pt>
                <c:pt idx="43">
                  <c:v>0.97433235937378648</c:v>
                </c:pt>
                <c:pt idx="44">
                  <c:v>0.9704762472276578</c:v>
                </c:pt>
                <c:pt idx="45">
                  <c:v>0.96585014890800847</c:v>
                </c:pt>
                <c:pt idx="46">
                  <c:v>0.96022758123485452</c:v>
                </c:pt>
                <c:pt idx="47">
                  <c:v>0.95328411810834424</c:v>
                </c:pt>
                <c:pt idx="48">
                  <c:v>0.9445367723135446</c:v>
                </c:pt>
                <c:pt idx="49">
                  <c:v>0.93323059602643399</c:v>
                </c:pt>
                <c:pt idx="50">
                  <c:v>0.91810795376961218</c:v>
                </c:pt>
                <c:pt idx="51">
                  <c:v>0.89688312433914896</c:v>
                </c:pt>
                <c:pt idx="52">
                  <c:v>0.8648372573693035</c:v>
                </c:pt>
                <c:pt idx="53">
                  <c:v>0.80996784329281835</c:v>
                </c:pt>
                <c:pt idx="54">
                  <c:v>0.68486151847964538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D4F-495C-9B6D-96F7397521AA}"/>
            </c:ext>
          </c:extLst>
        </c:ser>
        <c:ser>
          <c:idx val="14"/>
          <c:order val="37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Factor'!$DS$118:$DS$218</c:f>
              <c:numCache>
                <c:formatCode>General</c:formatCode>
                <c:ptCount val="101"/>
                <c:pt idx="0">
                  <c:v>0.99999999997144384</c:v>
                </c:pt>
                <c:pt idx="1">
                  <c:v>0.99999785269049735</c:v>
                </c:pt>
                <c:pt idx="2">
                  <c:v>0.99999114252955934</c:v>
                </c:pt>
                <c:pt idx="3">
                  <c:v>0.99997943756946372</c:v>
                </c:pt>
                <c:pt idx="4">
                  <c:v>0.99996226279755174</c:v>
                </c:pt>
                <c:pt idx="5">
                  <c:v>0.99993909513410806</c:v>
                </c:pt>
                <c:pt idx="6">
                  <c:v>0.99990935774669765</c:v>
                </c:pt>
                <c:pt idx="7">
                  <c:v>0.9998724135710283</c:v>
                </c:pt>
                <c:pt idx="8">
                  <c:v>0.99982755790924382</c:v>
                </c:pt>
                <c:pt idx="9">
                  <c:v>0.99977400995104704</c:v>
                </c:pt>
                <c:pt idx="10">
                  <c:v>0.99971090303381749</c:v>
                </c:pt>
                <c:pt idx="11">
                  <c:v>0.99963727342112174</c:v>
                </c:pt>
                <c:pt idx="12">
                  <c:v>0.99955204733385006</c:v>
                </c:pt>
                <c:pt idx="13">
                  <c:v>0.99945402591315446</c:v>
                </c:pt>
                <c:pt idx="14">
                  <c:v>0.99934186772535483</c:v>
                </c:pt>
                <c:pt idx="15">
                  <c:v>0.99921406833299431</c:v>
                </c:pt>
                <c:pt idx="16">
                  <c:v>0.99906893634903116</c:v>
                </c:pt>
                <c:pt idx="17">
                  <c:v>0.99890456525466831</c:v>
                </c:pt>
                <c:pt idx="18">
                  <c:v>0.99871880008941372</c:v>
                </c:pt>
                <c:pt idx="19">
                  <c:v>0.99850919790097958</c:v>
                </c:pt>
                <c:pt idx="20">
                  <c:v>0.99827298055899105</c:v>
                </c:pt>
                <c:pt idx="21">
                  <c:v>0.99800697816824169</c:v>
                </c:pt>
                <c:pt idx="22">
                  <c:v>0.99770756083591305</c:v>
                </c:pt>
                <c:pt idx="23">
                  <c:v>0.99737055591262769</c:v>
                </c:pt>
                <c:pt idx="24">
                  <c:v>0.99699114698314661</c:v>
                </c:pt>
                <c:pt idx="25">
                  <c:v>0.99656374974849393</c:v>
                </c:pt>
                <c:pt idx="26">
                  <c:v>0.99608185840236607</c:v>
                </c:pt>
                <c:pt idx="27">
                  <c:v>0.99553785399233341</c:v>
                </c:pt>
                <c:pt idx="28">
                  <c:v>0.99492276332203711</c:v>
                </c:pt>
                <c:pt idx="29">
                  <c:v>0.99422595282106707</c:v>
                </c:pt>
                <c:pt idx="30">
                  <c:v>0.99343473591472553</c:v>
                </c:pt>
                <c:pt idx="31">
                  <c:v>0.99253386388148446</c:v>
                </c:pt>
                <c:pt idx="32">
                  <c:v>0.99150485758994322</c:v>
                </c:pt>
                <c:pt idx="33">
                  <c:v>0.99032511859121364</c:v>
                </c:pt>
                <c:pt idx="34">
                  <c:v>0.98896672904944205</c:v>
                </c:pt>
                <c:pt idx="35">
                  <c:v>0.98739480453500128</c:v>
                </c:pt>
                <c:pt idx="36">
                  <c:v>0.98556519060364678</c:v>
                </c:pt>
                <c:pt idx="37">
                  <c:v>0.98342117313831101</c:v>
                </c:pt>
                <c:pt idx="38">
                  <c:v>0.98088866576853961</c:v>
                </c:pt>
                <c:pt idx="39">
                  <c:v>0.97786897131193062</c:v>
                </c:pt>
                <c:pt idx="40">
                  <c:v>0.97422753646323679</c:v>
                </c:pt>
                <c:pt idx="41">
                  <c:v>0.96977580141447339</c:v>
                </c:pt>
                <c:pt idx="42">
                  <c:v>0.96424052911172298</c:v>
                </c:pt>
                <c:pt idx="43">
                  <c:v>0.95720898241269314</c:v>
                </c:pt>
                <c:pt idx="44">
                  <c:v>0.94802376846805725</c:v>
                </c:pt>
                <c:pt idx="45">
                  <c:v>0.93556180968074143</c:v>
                </c:pt>
                <c:pt idx="46">
                  <c:v>0.91770828263201809</c:v>
                </c:pt>
                <c:pt idx="47">
                  <c:v>0.88985658897338671</c:v>
                </c:pt>
                <c:pt idx="48">
                  <c:v>0.83915831258152085</c:v>
                </c:pt>
                <c:pt idx="49">
                  <c:v>0.70236135369324693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D4F-495C-9B6D-96F7397521AA}"/>
            </c:ext>
          </c:extLst>
        </c:ser>
        <c:ser>
          <c:idx val="15"/>
          <c:order val="38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Factor'!$DT$118:$DT$218</c:f>
              <c:numCache>
                <c:formatCode>General</c:formatCode>
                <c:ptCount val="101"/>
                <c:pt idx="0">
                  <c:v>1.0000000000022795</c:v>
                </c:pt>
                <c:pt idx="1">
                  <c:v>0.99999730212527249</c:v>
                </c:pt>
                <c:pt idx="2">
                  <c:v>0.99998881208130774</c:v>
                </c:pt>
                <c:pt idx="3">
                  <c:v>0.99997388269914989</c:v>
                </c:pt>
                <c:pt idx="4">
                  <c:v>0.99995178893999492</c:v>
                </c:pt>
                <c:pt idx="5">
                  <c:v>0.99992171676699271</c:v>
                </c:pt>
                <c:pt idx="6">
                  <c:v>0.99988275011387928</c:v>
                </c:pt>
                <c:pt idx="7">
                  <c:v>0.99983385556414672</c:v>
                </c:pt>
                <c:pt idx="8">
                  <c:v>0.99977386426268366</c:v>
                </c:pt>
                <c:pt idx="9">
                  <c:v>0.99970145046460279</c:v>
                </c:pt>
                <c:pt idx="10">
                  <c:v>0.99961510597501901</c:v>
                </c:pt>
                <c:pt idx="11">
                  <c:v>0.99951310953878458</c:v>
                </c:pt>
                <c:pt idx="12">
                  <c:v>0.99939348998453326</c:v>
                </c:pt>
                <c:pt idx="13">
                  <c:v>0.99925398159260204</c:v>
                </c:pt>
                <c:pt idx="14">
                  <c:v>0.9990919697121815</c:v>
                </c:pt>
                <c:pt idx="15">
                  <c:v>0.99890442405748581</c:v>
                </c:pt>
                <c:pt idx="16">
                  <c:v>0.99868781630676151</c:v>
                </c:pt>
                <c:pt idx="17">
                  <c:v>0.99843801752468653</c:v>
                </c:pt>
                <c:pt idx="18">
                  <c:v>0.99815016940068924</c:v>
                </c:pt>
                <c:pt idx="19">
                  <c:v>0.99781852115207181</c:v>
                </c:pt>
                <c:pt idx="20">
                  <c:v>0.9974362208916504</c:v>
                </c:pt>
                <c:pt idx="21">
                  <c:v>0.99699504585591436</c:v>
                </c:pt>
                <c:pt idx="22">
                  <c:v>0.99648504942427685</c:v>
                </c:pt>
                <c:pt idx="23">
                  <c:v>0.99589409319333455</c:v>
                </c:pt>
                <c:pt idx="24">
                  <c:v>0.99520721762542186</c:v>
                </c:pt>
                <c:pt idx="25">
                  <c:v>0.99440578179646555</c:v>
                </c:pt>
                <c:pt idx="26">
                  <c:v>0.99346626601064092</c:v>
                </c:pt>
                <c:pt idx="27">
                  <c:v>0.99235857063808519</c:v>
                </c:pt>
                <c:pt idx="28">
                  <c:v>0.99104354208057688</c:v>
                </c:pt>
                <c:pt idx="29">
                  <c:v>0.98946927669411411</c:v>
                </c:pt>
                <c:pt idx="30">
                  <c:v>0.98756542366201805</c:v>
                </c:pt>
                <c:pt idx="31">
                  <c:v>0.9852340739348231</c:v>
                </c:pt>
                <c:pt idx="32">
                  <c:v>0.982334532966746</c:v>
                </c:pt>
                <c:pt idx="33">
                  <c:v>0.9786564667434442</c:v>
                </c:pt>
                <c:pt idx="34">
                  <c:v>0.97386925850743078</c:v>
                </c:pt>
                <c:pt idx="35">
                  <c:v>0.96741789070832473</c:v>
                </c:pt>
                <c:pt idx="36">
                  <c:v>0.95828259230867319</c:v>
                </c:pt>
                <c:pt idx="37">
                  <c:v>0.94432425292625899</c:v>
                </c:pt>
                <c:pt idx="38">
                  <c:v>0.91997048875178189</c:v>
                </c:pt>
                <c:pt idx="39">
                  <c:v>0.86262872017527747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D4F-495C-9B6D-96F7397521AA}"/>
            </c:ext>
          </c:extLst>
        </c:ser>
        <c:ser>
          <c:idx val="16"/>
          <c:order val="3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Factor'!$DU$118:$DU$218</c:f>
              <c:numCache>
                <c:formatCode>General</c:formatCode>
                <c:ptCount val="101"/>
                <c:pt idx="0">
                  <c:v>0.99999999998929201</c:v>
                </c:pt>
                <c:pt idx="1">
                  <c:v>0.99999674590888088</c:v>
                </c:pt>
                <c:pt idx="2">
                  <c:v>0.99998643248514896</c:v>
                </c:pt>
                <c:pt idx="3">
                  <c:v>0.99996814713816717</c:v>
                </c:pt>
                <c:pt idx="4">
                  <c:v>0.9999408475222108</c:v>
                </c:pt>
                <c:pt idx="5">
                  <c:v>0.99990333924246888</c:v>
                </c:pt>
                <c:pt idx="6">
                  <c:v>0.99985424891019559</c:v>
                </c:pt>
                <c:pt idx="7">
                  <c:v>0.99979199138256858</c:v>
                </c:pt>
                <c:pt idx="8">
                  <c:v>0.99971472967613417</c:v>
                </c:pt>
                <c:pt idx="9">
                  <c:v>0.99962032557628644</c:v>
                </c:pt>
                <c:pt idx="10">
                  <c:v>0.99950627832947825</c:v>
                </c:pt>
                <c:pt idx="11">
                  <c:v>0.99936964792898464</c:v>
                </c:pt>
                <c:pt idx="12">
                  <c:v>0.99920695828216732</c:v>
                </c:pt>
                <c:pt idx="13">
                  <c:v>0.99901407381813567</c:v>
                </c:pt>
                <c:pt idx="14">
                  <c:v>0.99878604061308107</c:v>
                </c:pt>
                <c:pt idx="15">
                  <c:v>0.9985168794917807</c:v>
                </c:pt>
                <c:pt idx="16">
                  <c:v>0.99819931319434174</c:v>
                </c:pt>
                <c:pt idx="17">
                  <c:v>0.99782440157495056</c:v>
                </c:pt>
                <c:pt idx="18">
                  <c:v>0.99738104624986568</c:v>
                </c:pt>
                <c:pt idx="19">
                  <c:v>0.99685530625756424</c:v>
                </c:pt>
                <c:pt idx="20">
                  <c:v>0.99622943404141018</c:v>
                </c:pt>
                <c:pt idx="21">
                  <c:v>0.99548048708587888</c:v>
                </c:pt>
                <c:pt idx="22">
                  <c:v>0.99457827708089008</c:v>
                </c:pt>
                <c:pt idx="23">
                  <c:v>0.99348225026764136</c:v>
                </c:pt>
                <c:pt idx="24">
                  <c:v>0.99213657584994364</c:v>
                </c:pt>
                <c:pt idx="25">
                  <c:v>0.99046209038076061</c:v>
                </c:pt>
                <c:pt idx="26">
                  <c:v>0.98834241550930535</c:v>
                </c:pt>
                <c:pt idx="27">
                  <c:v>0.98559852620944155</c:v>
                </c:pt>
                <c:pt idx="28">
                  <c:v>0.98193839669611138</c:v>
                </c:pt>
                <c:pt idx="29">
                  <c:v>0.97684654828398909</c:v>
                </c:pt>
                <c:pt idx="30">
                  <c:v>0.96930473276680285</c:v>
                </c:pt>
                <c:pt idx="31">
                  <c:v>0.95691674111674929</c:v>
                </c:pt>
                <c:pt idx="32">
                  <c:v>0.93191692884552069</c:v>
                </c:pt>
                <c:pt idx="33">
                  <c:v>0.83000635055120364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6D4F-495C-9B6D-96F7397521AA}"/>
            </c:ext>
          </c:extLst>
        </c:ser>
        <c:ser>
          <c:idx val="17"/>
          <c:order val="4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Factor'!$DV$118:$DV$218</c:f>
              <c:numCache>
                <c:formatCode>General</c:formatCode>
                <c:ptCount val="101"/>
                <c:pt idx="0">
                  <c:v>0.99999999999116729</c:v>
                </c:pt>
                <c:pt idx="1">
                  <c:v>0.99999561619862398</c:v>
                </c:pt>
                <c:pt idx="2">
                  <c:v>0.99998151998883267</c:v>
                </c:pt>
                <c:pt idx="3">
                  <c:v>0.9999561002694648</c:v>
                </c:pt>
                <c:pt idx="4">
                  <c:v>0.999917440721103</c:v>
                </c:pt>
                <c:pt idx="5">
                  <c:v>0.99986324783214542</c:v>
                </c:pt>
                <c:pt idx="6">
                  <c:v>0.99979075781010529</c:v>
                </c:pt>
                <c:pt idx="7">
                  <c:v>0.9996966147744325</c:v>
                </c:pt>
                <c:pt idx="8">
                  <c:v>0.9995767093110659</c:v>
                </c:pt>
                <c:pt idx="9">
                  <c:v>0.99942596142062878</c:v>
                </c:pt>
                <c:pt idx="10">
                  <c:v>0.99923802403697948</c:v>
                </c:pt>
                <c:pt idx="11">
                  <c:v>0.99900487076841327</c:v>
                </c:pt>
                <c:pt idx="12">
                  <c:v>0.9987162109912715</c:v>
                </c:pt>
                <c:pt idx="13">
                  <c:v>0.99835864074224845</c:v>
                </c:pt>
                <c:pt idx="14">
                  <c:v>0.9979143771397595</c:v>
                </c:pt>
                <c:pt idx="15">
                  <c:v>0.99735931338177541</c:v>
                </c:pt>
                <c:pt idx="16">
                  <c:v>0.99665991984888302</c:v>
                </c:pt>
                <c:pt idx="17">
                  <c:v>0.9957680894684855</c:v>
                </c:pt>
                <c:pt idx="18">
                  <c:v>0.99461210225665608</c:v>
                </c:pt>
                <c:pt idx="19">
                  <c:v>0.99307971897060787</c:v>
                </c:pt>
                <c:pt idx="20">
                  <c:v>0.99098378353142036</c:v>
                </c:pt>
                <c:pt idx="21">
                  <c:v>0.98798394729674699</c:v>
                </c:pt>
                <c:pt idx="22">
                  <c:v>0.98337790331123298</c:v>
                </c:pt>
                <c:pt idx="23">
                  <c:v>0.97538815079465369</c:v>
                </c:pt>
                <c:pt idx="24">
                  <c:v>0.95726812147344098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D4F-495C-9B6D-96F7397521AA}"/>
            </c:ext>
          </c:extLst>
        </c:ser>
        <c:ser>
          <c:idx val="18"/>
          <c:order val="4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Factor'!$DW$118:$DW$218</c:f>
              <c:numCache>
                <c:formatCode>General</c:formatCode>
                <c:ptCount val="101"/>
                <c:pt idx="0">
                  <c:v>1.000000000004456</c:v>
                </c:pt>
                <c:pt idx="1">
                  <c:v>0.99999328531343457</c:v>
                </c:pt>
                <c:pt idx="2">
                  <c:v>0.99997103738078619</c:v>
                </c:pt>
                <c:pt idx="3">
                  <c:v>0.99992943673952916</c:v>
                </c:pt>
                <c:pt idx="4">
                  <c:v>0.99986352207852314</c:v>
                </c:pt>
                <c:pt idx="5">
                  <c:v>0.99976674362778362</c:v>
                </c:pt>
                <c:pt idx="6">
                  <c:v>0.99963028908680307</c:v>
                </c:pt>
                <c:pt idx="7">
                  <c:v>0.99944203303451984</c:v>
                </c:pt>
                <c:pt idx="8">
                  <c:v>0.99918483611986419</c:v>
                </c:pt>
                <c:pt idx="9">
                  <c:v>0.99883366303734655</c:v>
                </c:pt>
                <c:pt idx="10">
                  <c:v>0.99835041802441238</c:v>
                </c:pt>
                <c:pt idx="11">
                  <c:v>0.9976740164839466</c:v>
                </c:pt>
                <c:pt idx="12">
                  <c:v>0.99669947498282452</c:v>
                </c:pt>
                <c:pt idx="13">
                  <c:v>0.99522806091263405</c:v>
                </c:pt>
                <c:pt idx="14">
                  <c:v>0.9928249733542247</c:v>
                </c:pt>
                <c:pt idx="15">
                  <c:v>0.98827398951306711</c:v>
                </c:pt>
                <c:pt idx="16">
                  <c:v>0.97566133327228532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6D4F-495C-9B6D-96F7397521AA}"/>
            </c:ext>
          </c:extLst>
        </c:ser>
        <c:ser>
          <c:idx val="19"/>
          <c:order val="4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Factor'!$DX$118:$DX$218</c:f>
              <c:numCache>
                <c:formatCode>General</c:formatCode>
                <c:ptCount val="101"/>
                <c:pt idx="0">
                  <c:v>0.99999999997921907</c:v>
                </c:pt>
                <c:pt idx="1">
                  <c:v>0.99999085441272073</c:v>
                </c:pt>
                <c:pt idx="2">
                  <c:v>0.99995958339261615</c:v>
                </c:pt>
                <c:pt idx="3">
                  <c:v>0.99989873982040234</c:v>
                </c:pt>
                <c:pt idx="4">
                  <c:v>0.99979765574079837</c:v>
                </c:pt>
                <c:pt idx="5">
                  <c:v>0.99964052690958072</c:v>
                </c:pt>
                <c:pt idx="6">
                  <c:v>0.99940293117172663</c:v>
                </c:pt>
                <c:pt idx="7">
                  <c:v>0.99904502010866525</c:v>
                </c:pt>
                <c:pt idx="8">
                  <c:v>0.99849687024304812</c:v>
                </c:pt>
                <c:pt idx="9">
                  <c:v>0.99762255148519008</c:v>
                </c:pt>
                <c:pt idx="10">
                  <c:v>0.99611318954147654</c:v>
                </c:pt>
                <c:pt idx="11">
                  <c:v>0.99304661108639447</c:v>
                </c:pt>
                <c:pt idx="12">
                  <c:v>0.98302226251262248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6D4F-495C-9B6D-96F7397521AA}"/>
            </c:ext>
          </c:extLst>
        </c:ser>
        <c:ser>
          <c:idx val="20"/>
          <c:order val="43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0"/>
            <c:bubble3D val="0"/>
            <c:spPr>
              <a:ln w="1270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8-6D4F-495C-9B6D-96F7397521AA}"/>
              </c:ext>
            </c:extLst>
          </c:dPt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Factor'!$DY$118:$DY$218</c:f>
              <c:numCache>
                <c:formatCode>General</c:formatCode>
                <c:ptCount val="101"/>
                <c:pt idx="0">
                  <c:v>0.9999999999945367</c:v>
                </c:pt>
                <c:pt idx="1">
                  <c:v>0.99998831742135108</c:v>
                </c:pt>
                <c:pt idx="2">
                  <c:v>0.99994702670656532</c:v>
                </c:pt>
                <c:pt idx="3">
                  <c:v>0.99986308672100421</c:v>
                </c:pt>
                <c:pt idx="4">
                  <c:v>0.99971565550151475</c:v>
                </c:pt>
                <c:pt idx="5">
                  <c:v>0.99946928687079184</c:v>
                </c:pt>
                <c:pt idx="6">
                  <c:v>0.9990583262788818</c:v>
                </c:pt>
                <c:pt idx="7">
                  <c:v>0.99834502227524269</c:v>
                </c:pt>
                <c:pt idx="8">
                  <c:v>0.99697584943906781</c:v>
                </c:pt>
                <c:pt idx="9">
                  <c:v>0.99359935166563984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6D4F-495C-9B6D-96F7397521AA}"/>
            </c:ext>
          </c:extLst>
        </c:ser>
        <c:ser>
          <c:idx val="21"/>
          <c:order val="4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Factor'!$DZ$118:$DZ$218</c:f>
              <c:numCache>
                <c:formatCode>General</c:formatCode>
                <c:ptCount val="101"/>
                <c:pt idx="0">
                  <c:v>0.9999999999901461</c:v>
                </c:pt>
                <c:pt idx="1">
                  <c:v>0.99998146627423024</c:v>
                </c:pt>
                <c:pt idx="2">
                  <c:v>0.99990970837803173</c:v>
                </c:pt>
                <c:pt idx="3">
                  <c:v>0.99974305813915554</c:v>
                </c:pt>
                <c:pt idx="4">
                  <c:v>0.99938722821316317</c:v>
                </c:pt>
                <c:pt idx="5">
                  <c:v>0.9985696403713259</c:v>
                </c:pt>
                <c:pt idx="6">
                  <c:v>0.99592070390680398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6D4F-495C-9B6D-96F7397521AA}"/>
            </c:ext>
          </c:extLst>
        </c:ser>
        <c:ser>
          <c:idx val="22"/>
          <c:order val="4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Factor'!$DD$118:$DD$218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Factor'!$EA$118:$EA$218</c:f>
              <c:numCache>
                <c:formatCode>General</c:formatCode>
                <c:ptCount val="101"/>
                <c:pt idx="0">
                  <c:v>0.99999999997821487</c:v>
                </c:pt>
                <c:pt idx="1">
                  <c:v>0.99997379033074141</c:v>
                </c:pt>
                <c:pt idx="2">
                  <c:v>0.999860965608935</c:v>
                </c:pt>
                <c:pt idx="3">
                  <c:v>0.99954587347635748</c:v>
                </c:pt>
                <c:pt idx="4">
                  <c:v>0.99856740027065249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6D4F-495C-9B6D-96F739752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146127"/>
        <c:axId val="1167130767"/>
      </c:scatterChart>
      <c:valAx>
        <c:axId val="116714612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b="1"/>
                  <a:t> S</a:t>
                </a:r>
              </a:p>
            </c:rich>
          </c:tx>
          <c:layout>
            <c:manualLayout>
              <c:xMode val="edge"/>
              <c:yMode val="edge"/>
              <c:x val="0.48703328027695481"/>
              <c:y val="0.9313855425283126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130767"/>
        <c:crosses val="autoZero"/>
        <c:crossBetween val="midCat"/>
        <c:majorUnit val="4.0000000000000008E-2"/>
      </c:valAx>
      <c:valAx>
        <c:axId val="1167130767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b="1"/>
                  <a:t>Ft, MTD Correction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146127"/>
        <c:crosses val="autoZero"/>
        <c:crossBetween val="midCat"/>
        <c:majorUnit val="0.1"/>
      </c:valAx>
    </c:plotArea>
    <c:plotVisOnly val="0"/>
    <c:dispBlanksAs val="gap"/>
    <c:showDLblsOverMax val="0"/>
    <c:extLst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 b="1"/>
              <a:t>Six-Shell Passes,</a:t>
            </a:r>
            <a:r>
              <a:rPr lang="en-PH" b="1" baseline="0"/>
              <a:t> Twelve or more Tube Passes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54839554135392"/>
          <c:y val="0.12080308509582452"/>
          <c:w val="0.83699172789342924"/>
          <c:h val="0.7052609685471331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Factor'!$EM$118:$EM$218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7-40EC-A9AB-2ED924CCBB6C}"/>
            </c:ext>
          </c:extLst>
        </c:ser>
        <c:ser>
          <c:idx val="1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Factor'!$EN$118:$EN$218</c:f>
              <c:numCache>
                <c:formatCode>General</c:formatCode>
                <c:ptCount val="101"/>
                <c:pt idx="0">
                  <c:v>0.99999999995139144</c:v>
                </c:pt>
                <c:pt idx="1">
                  <c:v>0.99999990628496249</c:v>
                </c:pt>
                <c:pt idx="2">
                  <c:v>0.99999962056132774</c:v>
                </c:pt>
                <c:pt idx="3">
                  <c:v>0.99999913574948085</c:v>
                </c:pt>
                <c:pt idx="4">
                  <c:v>0.99999844448000796</c:v>
                </c:pt>
                <c:pt idx="5">
                  <c:v>0.9999975390784055</c:v>
                </c:pt>
                <c:pt idx="6">
                  <c:v>0.9999964115497757</c:v>
                </c:pt>
                <c:pt idx="7">
                  <c:v>0.9999950535626797</c:v>
                </c:pt>
                <c:pt idx="8">
                  <c:v>0.99999345643209503</c:v>
                </c:pt>
                <c:pt idx="9">
                  <c:v>0.9999916111011653</c:v>
                </c:pt>
                <c:pt idx="10">
                  <c:v>0.99998950812177989</c:v>
                </c:pt>
                <c:pt idx="11">
                  <c:v>0.99998713763413116</c:v>
                </c:pt>
                <c:pt idx="12">
                  <c:v>0.99998448934482675</c:v>
                </c:pt>
                <c:pt idx="13">
                  <c:v>0.99998155250365228</c:v>
                </c:pt>
                <c:pt idx="14">
                  <c:v>0.99997831587879382</c:v>
                </c:pt>
                <c:pt idx="15">
                  <c:v>0.99997476773052252</c:v>
                </c:pt>
                <c:pt idx="16">
                  <c:v>0.99997089578305909</c:v>
                </c:pt>
                <c:pt idx="17">
                  <c:v>0.99996668719460302</c:v>
                </c:pt>
                <c:pt idx="18">
                  <c:v>0.99996212852532562</c:v>
                </c:pt>
                <c:pt idx="19">
                  <c:v>0.99995720570318247</c:v>
                </c:pt>
                <c:pt idx="20">
                  <c:v>0.9999519039873267</c:v>
                </c:pt>
                <c:pt idx="21">
                  <c:v>0.99994620792900746</c:v>
                </c:pt>
                <c:pt idx="22">
                  <c:v>0.99994010132968936</c:v>
                </c:pt>
                <c:pt idx="23">
                  <c:v>0.99993356719613924</c:v>
                </c:pt>
                <c:pt idx="24">
                  <c:v>0.9999265876922856</c:v>
                </c:pt>
                <c:pt idx="25">
                  <c:v>0.99991914408750415</c:v>
                </c:pt>
                <c:pt idx="26">
                  <c:v>0.99991121670109695</c:v>
                </c:pt>
                <c:pt idx="27">
                  <c:v>0.99990278484254158</c:v>
                </c:pt>
                <c:pt idx="28">
                  <c:v>0.99989382674722227</c:v>
                </c:pt>
                <c:pt idx="29">
                  <c:v>0.99988431950711698</c:v>
                </c:pt>
                <c:pt idx="30">
                  <c:v>0.99987423899610239</c:v>
                </c:pt>
                <c:pt idx="31">
                  <c:v>0.99986355978930752</c:v>
                </c:pt>
                <c:pt idx="32">
                  <c:v>0.99985225507591879</c:v>
                </c:pt>
                <c:pt idx="33">
                  <c:v>0.99984029656491424</c:v>
                </c:pt>
                <c:pt idx="34">
                  <c:v>0.99982765438290999</c:v>
                </c:pt>
                <c:pt idx="35">
                  <c:v>0.99981429696345492</c:v>
                </c:pt>
                <c:pt idx="36">
                  <c:v>0.99980019092681904</c:v>
                </c:pt>
                <c:pt idx="37">
                  <c:v>0.99978530094938545</c:v>
                </c:pt>
                <c:pt idx="38">
                  <c:v>0.99976958962152018</c:v>
                </c:pt>
                <c:pt idx="39">
                  <c:v>0.99975301729271249</c:v>
                </c:pt>
                <c:pt idx="40">
                  <c:v>0.99973554190266556</c:v>
                </c:pt>
                <c:pt idx="41">
                  <c:v>0.99971711879673519</c:v>
                </c:pt>
                <c:pt idx="42">
                  <c:v>0.99969770052410123</c:v>
                </c:pt>
                <c:pt idx="43">
                  <c:v>0.99967723661659535</c:v>
                </c:pt>
                <c:pt idx="44">
                  <c:v>0.99965567334610883</c:v>
                </c:pt>
                <c:pt idx="45">
                  <c:v>0.99963295345798397</c:v>
                </c:pt>
                <c:pt idx="46">
                  <c:v>0.99960901587762829</c:v>
                </c:pt>
                <c:pt idx="47">
                  <c:v>0.99958379538705056</c:v>
                </c:pt>
                <c:pt idx="48">
                  <c:v>0.99955722226771382</c:v>
                </c:pt>
                <c:pt idx="49">
                  <c:v>0.99952922190538784</c:v>
                </c:pt>
                <c:pt idx="50">
                  <c:v>0.9994997143522597</c:v>
                </c:pt>
                <c:pt idx="51">
                  <c:v>0.99946861384067587</c:v>
                </c:pt>
                <c:pt idx="52">
                  <c:v>0.99943582824210242</c:v>
                </c:pt>
                <c:pt idx="53">
                  <c:v>0.99940125846394201</c:v>
                </c:pt>
                <c:pt idx="54">
                  <c:v>0.99936479777552811</c:v>
                </c:pt>
                <c:pt idx="55">
                  <c:v>0.99932633105338886</c:v>
                </c:pt>
                <c:pt idx="56">
                  <c:v>0.99928573393402498</c:v>
                </c:pt>
                <c:pt idx="57">
                  <c:v>0.99924287186063354</c:v>
                </c:pt>
                <c:pt idx="58">
                  <c:v>0.99919759900769678</c:v>
                </c:pt>
                <c:pt idx="59">
                  <c:v>0.99914975706457776</c:v>
                </c:pt>
                <c:pt idx="60">
                  <c:v>0.99909917385577263</c:v>
                </c:pt>
                <c:pt idx="61">
                  <c:v>0.99904566177131982</c:v>
                </c:pt>
                <c:pt idx="62">
                  <c:v>0.99898901597570755</c:v>
                </c:pt>
                <c:pt idx="63">
                  <c:v>0.99892901235747489</c:v>
                </c:pt>
                <c:pt idx="64">
                  <c:v>0.99886540517395206</c:v>
                </c:pt>
                <c:pt idx="65">
                  <c:v>0.99879792433614711</c:v>
                </c:pt>
                <c:pt idx="66">
                  <c:v>0.99872627226700661</c:v>
                </c:pt>
                <c:pt idx="67">
                  <c:v>0.99865012025151101</c:v>
                </c:pt>
                <c:pt idx="68">
                  <c:v>0.99856910417857725</c:v>
                </c:pt>
                <c:pt idx="69">
                  <c:v>0.99848281955125662</c:v>
                </c:pt>
                <c:pt idx="70">
                  <c:v>0.9983908156117981</c:v>
                </c:pt>
                <c:pt idx="71">
                  <c:v>0.9982925883897793</c:v>
                </c:pt>
                <c:pt idx="72">
                  <c:v>0.99818757243179324</c:v>
                </c:pt>
                <c:pt idx="73">
                  <c:v>0.99807513090635214</c:v>
                </c:pt>
                <c:pt idx="74">
                  <c:v>0.99795454369236614</c:v>
                </c:pt>
                <c:pt idx="75">
                  <c:v>0.99782499294619775</c:v>
                </c:pt>
                <c:pt idx="76">
                  <c:v>0.99768554549020294</c:v>
                </c:pt>
                <c:pt idx="77">
                  <c:v>0.99753513115936365</c:v>
                </c:pt>
                <c:pt idx="78">
                  <c:v>0.99737251595950283</c:v>
                </c:pt>
                <c:pt idx="79">
                  <c:v>0.99719626849715548</c:v>
                </c:pt>
                <c:pt idx="80">
                  <c:v>0.9970047175870056</c:v>
                </c:pt>
                <c:pt idx="81">
                  <c:v>0.99679589815046243</c:v>
                </c:pt>
                <c:pt idx="82">
                  <c:v>0.99656748136784257</c:v>
                </c:pt>
                <c:pt idx="83">
                  <c:v>0.99631668334402956</c:v>
                </c:pt>
                <c:pt idx="84">
                  <c:v>0.99604014397994067</c:v>
                </c:pt>
                <c:pt idx="85">
                  <c:v>0.99573376378511791</c:v>
                </c:pt>
                <c:pt idx="86">
                  <c:v>0.99539248011999215</c:v>
                </c:pt>
                <c:pt idx="87">
                  <c:v>0.99500995422440952</c:v>
                </c:pt>
                <c:pt idx="88">
                  <c:v>0.99457812344645669</c:v>
                </c:pt>
                <c:pt idx="89">
                  <c:v>0.99408654375194039</c:v>
                </c:pt>
                <c:pt idx="90">
                  <c:v>0.99352139473519996</c:v>
                </c:pt>
                <c:pt idx="91">
                  <c:v>0.99286391955934095</c:v>
                </c:pt>
                <c:pt idx="92">
                  <c:v>0.99208787321976122</c:v>
                </c:pt>
                <c:pt idx="93">
                  <c:v>0.99115512850591625</c:v>
                </c:pt>
                <c:pt idx="94">
                  <c:v>0.99000760969544876</c:v>
                </c:pt>
                <c:pt idx="95">
                  <c:v>0.98855121968831439</c:v>
                </c:pt>
                <c:pt idx="96">
                  <c:v>0.98662011049109599</c:v>
                </c:pt>
                <c:pt idx="97">
                  <c:v>0.98388396239265896</c:v>
                </c:pt>
                <c:pt idx="98">
                  <c:v>0.97954191772249544</c:v>
                </c:pt>
                <c:pt idx="99">
                  <c:v>0.97073511773042209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7-40EC-A9AB-2ED924CCBB6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Factor'!$EO$118:$EO$218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77-40EC-A9AB-2ED924CCBB6C}"/>
            </c:ext>
          </c:extLst>
        </c:ser>
        <c:ser>
          <c:idx val="3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Factor'!$EP$118:$EP$218</c:f>
              <c:numCache>
                <c:formatCode>General</c:formatCode>
                <c:ptCount val="101"/>
                <c:pt idx="0">
                  <c:v>1.0000000000390241</c:v>
                </c:pt>
                <c:pt idx="1">
                  <c:v>0.99999981219352441</c:v>
                </c:pt>
                <c:pt idx="2">
                  <c:v>0.99999923805530644</c:v>
                </c:pt>
                <c:pt idx="3">
                  <c:v>0.99999826096373401</c:v>
                </c:pt>
                <c:pt idx="4">
                  <c:v>0.99999686354343453</c:v>
                </c:pt>
                <c:pt idx="5">
                  <c:v>0.99999502762476289</c:v>
                </c:pt>
                <c:pt idx="6">
                  <c:v>0.99999273420184676</c:v>
                </c:pt>
                <c:pt idx="7">
                  <c:v>0.99998996338745538</c:v>
                </c:pt>
                <c:pt idx="8">
                  <c:v>0.99998669436506893</c:v>
                </c:pt>
                <c:pt idx="9">
                  <c:v>0.99998290533827883</c:v>
                </c:pt>
                <c:pt idx="10">
                  <c:v>0.99997857347631658</c:v>
                </c:pt>
                <c:pt idx="11">
                  <c:v>0.99997367485660704</c:v>
                </c:pt>
                <c:pt idx="12">
                  <c:v>0.99996818440317448</c:v>
                </c:pt>
                <c:pt idx="13">
                  <c:v>0.99996207582105956</c:v>
                </c:pt>
                <c:pt idx="14">
                  <c:v>0.99995532152642153</c:v>
                </c:pt>
                <c:pt idx="15">
                  <c:v>0.99994789257176098</c:v>
                </c:pt>
                <c:pt idx="16">
                  <c:v>0.99993975856609829</c:v>
                </c:pt>
                <c:pt idx="17">
                  <c:v>0.99993088758959947</c:v>
                </c:pt>
                <c:pt idx="18">
                  <c:v>0.99992124610222766</c:v>
                </c:pt>
                <c:pt idx="19">
                  <c:v>0.99991079884587752</c:v>
                </c:pt>
                <c:pt idx="20">
                  <c:v>0.99989950873956801</c:v>
                </c:pt>
                <c:pt idx="21">
                  <c:v>0.99988733676696628</c:v>
                </c:pt>
                <c:pt idx="22">
                  <c:v>0.99987424185572105</c:v>
                </c:pt>
                <c:pt idx="23">
                  <c:v>0.99986018074779415</c:v>
                </c:pt>
                <c:pt idx="24">
                  <c:v>0.99984510786012737</c:v>
                </c:pt>
                <c:pt idx="25">
                  <c:v>0.99982897513460733</c:v>
                </c:pt>
                <c:pt idx="26">
                  <c:v>0.99981173187661743</c:v>
                </c:pt>
                <c:pt idx="27">
                  <c:v>0.99979332458090375</c:v>
                </c:pt>
                <c:pt idx="28">
                  <c:v>0.99977369674379946</c:v>
                </c:pt>
                <c:pt idx="29">
                  <c:v>0.99975278866035244</c:v>
                </c:pt>
                <c:pt idx="30">
                  <c:v>0.99973053720511729</c:v>
                </c:pt>
                <c:pt idx="31">
                  <c:v>0.99970687559487881</c:v>
                </c:pt>
                <c:pt idx="32">
                  <c:v>0.99968173313174702</c:v>
                </c:pt>
                <c:pt idx="33">
                  <c:v>0.99965503492450736</c:v>
                </c:pt>
                <c:pt idx="34">
                  <c:v>0.99962670158621292</c:v>
                </c:pt>
                <c:pt idx="35">
                  <c:v>0.99959664890555278</c:v>
                </c:pt>
                <c:pt idx="36">
                  <c:v>0.99956478748929289</c:v>
                </c:pt>
                <c:pt idx="37">
                  <c:v>0.99953102237288227</c:v>
                </c:pt>
                <c:pt idx="38">
                  <c:v>0.99949525259571226</c:v>
                </c:pt>
                <c:pt idx="39">
                  <c:v>0.99945737073737773</c:v>
                </c:pt>
                <c:pt idx="40">
                  <c:v>0.999417262410636</c:v>
                </c:pt>
                <c:pt idx="41">
                  <c:v>0.99937480570625559</c:v>
                </c:pt>
                <c:pt idx="42">
                  <c:v>0.9993298705843825</c:v>
                </c:pt>
                <c:pt idx="43">
                  <c:v>0.99928231820627822</c:v>
                </c:pt>
                <c:pt idx="44">
                  <c:v>0.9992320001995243</c:v>
                </c:pt>
                <c:pt idx="45">
                  <c:v>0.99917875784878551</c:v>
                </c:pt>
                <c:pt idx="46">
                  <c:v>0.99912242120321193</c:v>
                </c:pt>
                <c:pt idx="47">
                  <c:v>0.99906280809021031</c:v>
                </c:pt>
                <c:pt idx="48">
                  <c:v>0.99899972302393369</c:v>
                </c:pt>
                <c:pt idx="49">
                  <c:v>0.99893295599509646</c:v>
                </c:pt>
                <c:pt idx="50">
                  <c:v>0.99886228112668207</c:v>
                </c:pt>
                <c:pt idx="51">
                  <c:v>0.9987874551778978</c:v>
                </c:pt>
                <c:pt idx="52">
                  <c:v>0.99870821587583281</c:v>
                </c:pt>
                <c:pt idx="53">
                  <c:v>0.99862428005117621</c:v>
                </c:pt>
                <c:pt idx="54">
                  <c:v>0.998535341550427</c:v>
                </c:pt>
                <c:pt idx="55">
                  <c:v>0.99844106889255768</c:v>
                </c:pt>
                <c:pt idx="56">
                  <c:v>0.99834110263265563</c:v>
                </c:pt>
                <c:pt idx="57">
                  <c:v>0.99823505238859911</c:v>
                </c:pt>
                <c:pt idx="58">
                  <c:v>0.99812249347911253</c:v>
                </c:pt>
                <c:pt idx="59">
                  <c:v>0.99800296311220216</c:v>
                </c:pt>
                <c:pt idx="60">
                  <c:v>0.99787595605166124</c:v>
                </c:pt>
                <c:pt idx="61">
                  <c:v>0.99774091967569889</c:v>
                </c:pt>
                <c:pt idx="62">
                  <c:v>0.99759724832497143</c:v>
                </c:pt>
                <c:pt idx="63">
                  <c:v>0.99744427681684145</c:v>
                </c:pt>
                <c:pt idx="64">
                  <c:v>0.99728127297740488</c:v>
                </c:pt>
                <c:pt idx="65">
                  <c:v>0.9971074290116303</c:v>
                </c:pt>
                <c:pt idx="66">
                  <c:v>0.99692185149293311</c:v>
                </c:pt>
                <c:pt idx="67">
                  <c:v>0.99672354970478816</c:v>
                </c:pt>
                <c:pt idx="68">
                  <c:v>0.99651142200548692</c:v>
                </c:pt>
                <c:pt idx="69">
                  <c:v>0.99628423980913705</c:v>
                </c:pt>
                <c:pt idx="70">
                  <c:v>0.99604062867641252</c:v>
                </c:pt>
                <c:pt idx="71">
                  <c:v>0.99577904588028643</c:v>
                </c:pt>
                <c:pt idx="72">
                  <c:v>0.9954977536458115</c:v>
                </c:pt>
                <c:pt idx="73">
                  <c:v>0.99519478704550335</c:v>
                </c:pt>
                <c:pt idx="74">
                  <c:v>0.99486791524520679</c:v>
                </c:pt>
                <c:pt idx="75">
                  <c:v>0.9945145944132584</c:v>
                </c:pt>
                <c:pt idx="76">
                  <c:v>0.99413191009210911</c:v>
                </c:pt>
                <c:pt idx="77">
                  <c:v>0.9937165061326988</c:v>
                </c:pt>
                <c:pt idx="78">
                  <c:v>0.99326449633053693</c:v>
                </c:pt>
                <c:pt idx="79">
                  <c:v>0.99277135356256174</c:v>
                </c:pt>
                <c:pt idx="80">
                  <c:v>0.9922317693310253</c:v>
                </c:pt>
                <c:pt idx="81">
                  <c:v>0.99163947390623353</c:v>
                </c:pt>
                <c:pt idx="82">
                  <c:v>0.99098700330324452</c:v>
                </c:pt>
                <c:pt idx="83">
                  <c:v>0.99026539345609466</c:v>
                </c:pt>
                <c:pt idx="84">
                  <c:v>0.98946377306633138</c:v>
                </c:pt>
                <c:pt idx="85">
                  <c:v>0.98856881285506593</c:v>
                </c:pt>
                <c:pt idx="86">
                  <c:v>0.98756396715662831</c:v>
                </c:pt>
                <c:pt idx="87">
                  <c:v>0.98642840829461964</c:v>
                </c:pt>
                <c:pt idx="88">
                  <c:v>0.98513549454484395</c:v>
                </c:pt>
                <c:pt idx="89">
                  <c:v>0.98365050871331572</c:v>
                </c:pt>
                <c:pt idx="90">
                  <c:v>0.98192721631249869</c:v>
                </c:pt>
                <c:pt idx="91">
                  <c:v>0.9799024351352269</c:v>
                </c:pt>
                <c:pt idx="92">
                  <c:v>0.97748709075000817</c:v>
                </c:pt>
                <c:pt idx="93">
                  <c:v>0.97455069250906012</c:v>
                </c:pt>
                <c:pt idx="94">
                  <c:v>0.97089257608411283</c:v>
                </c:pt>
                <c:pt idx="95">
                  <c:v>0.96618398485125967</c:v>
                </c:pt>
                <c:pt idx="96">
                  <c:v>0.95983762070117995</c:v>
                </c:pt>
                <c:pt idx="97">
                  <c:v>0.9506633425931228</c:v>
                </c:pt>
                <c:pt idx="98">
                  <c:v>0.93570406600572065</c:v>
                </c:pt>
                <c:pt idx="99">
                  <c:v>0.90393874722365386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7-40EC-A9AB-2ED924CCBB6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Factor'!$EQ$118:$EQ$218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7-40EC-A9AB-2ED924CCBB6C}"/>
            </c:ext>
          </c:extLst>
        </c:ser>
        <c:ser>
          <c:idx val="5"/>
          <c:order val="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Factor'!$ER$118:$ER$218</c:f>
              <c:numCache>
                <c:formatCode>General</c:formatCode>
                <c:ptCount val="101"/>
                <c:pt idx="0">
                  <c:v>0.99999999990653687</c:v>
                </c:pt>
                <c:pt idx="1">
                  <c:v>0.99999971772306928</c:v>
                </c:pt>
                <c:pt idx="2">
                  <c:v>0.99999885244756614</c:v>
                </c:pt>
                <c:pt idx="3">
                  <c:v>0.99999737546529177</c:v>
                </c:pt>
                <c:pt idx="4">
                  <c:v>0.99999525661515554</c:v>
                </c:pt>
                <c:pt idx="5">
                  <c:v>0.99999246420046306</c:v>
                </c:pt>
                <c:pt idx="6">
                  <c:v>0.99998896489864164</c:v>
                </c:pt>
                <c:pt idx="7">
                  <c:v>0.99998472366707081</c:v>
                </c:pt>
                <c:pt idx="8">
                  <c:v>0.9999797036405712</c:v>
                </c:pt>
                <c:pt idx="9">
                  <c:v>0.99997386602327221</c:v>
                </c:pt>
                <c:pt idx="10">
                  <c:v>0.99996716997235935</c:v>
                </c:pt>
                <c:pt idx="11">
                  <c:v>0.999959572473892</c:v>
                </c:pt>
                <c:pt idx="12">
                  <c:v>0.99995102820996773</c:v>
                </c:pt>
                <c:pt idx="13">
                  <c:v>0.99994148941640959</c:v>
                </c:pt>
                <c:pt idx="14">
                  <c:v>0.9999309057302298</c:v>
                </c:pt>
                <c:pt idx="15">
                  <c:v>0.9999192240261241</c:v>
                </c:pt>
                <c:pt idx="16">
                  <c:v>0.99990638824097067</c:v>
                </c:pt>
                <c:pt idx="17">
                  <c:v>0.99989233918534204</c:v>
                </c:pt>
                <c:pt idx="18">
                  <c:v>0.99987701434104925</c:v>
                </c:pt>
                <c:pt idx="19">
                  <c:v>0.99986034764328469</c:v>
                </c:pt>
                <c:pt idx="20">
                  <c:v>0.99984226924623398</c:v>
                </c:pt>
                <c:pt idx="21">
                  <c:v>0.999822705270625</c:v>
                </c:pt>
                <c:pt idx="22">
                  <c:v>0.99980157753151389</c:v>
                </c:pt>
                <c:pt idx="23">
                  <c:v>0.99977880324475354</c:v>
                </c:pt>
                <c:pt idx="24">
                  <c:v>0.99975429470989263</c:v>
                </c:pt>
                <c:pt idx="25">
                  <c:v>0.99972795896763489</c:v>
                </c:pt>
                <c:pt idx="26">
                  <c:v>0.99969969742924314</c:v>
                </c:pt>
                <c:pt idx="27">
                  <c:v>0.99966940547537331</c:v>
                </c:pt>
                <c:pt idx="28">
                  <c:v>0.99963697202135615</c:v>
                </c:pt>
                <c:pt idx="29">
                  <c:v>0.9996022790457143</c:v>
                </c:pt>
                <c:pt idx="30">
                  <c:v>0.99956520107817726</c:v>
                </c:pt>
                <c:pt idx="31">
                  <c:v>0.99952560464332496</c:v>
                </c:pt>
                <c:pt idx="32">
                  <c:v>0.99948334765528124</c:v>
                </c:pt>
                <c:pt idx="33">
                  <c:v>0.99943827875846225</c:v>
                </c:pt>
                <c:pt idx="34">
                  <c:v>0.99939023660875048</c:v>
                </c:pt>
                <c:pt idx="35">
                  <c:v>0.99933904908894766</c:v>
                </c:pt>
                <c:pt idx="36">
                  <c:v>0.99928453245130922</c:v>
                </c:pt>
                <c:pt idx="37">
                  <c:v>0.99922649037939348</c:v>
                </c:pt>
                <c:pt idx="38">
                  <c:v>0.99916471296032594</c:v>
                </c:pt>
                <c:pt idx="39">
                  <c:v>0.99909897555746119</c:v>
                </c:pt>
                <c:pt idx="40">
                  <c:v>0.99902903757214656</c:v>
                </c:pt>
                <c:pt idx="41">
                  <c:v>0.99895464108185306</c:v>
                </c:pt>
                <c:pt idx="42">
                  <c:v>0.99887550934019476</c:v>
                </c:pt>
                <c:pt idx="43">
                  <c:v>0.99879134512243095</c:v>
                </c:pt>
                <c:pt idx="44">
                  <c:v>0.99870182889776993</c:v>
                </c:pt>
                <c:pt idx="45">
                  <c:v>0.99860661680716178</c:v>
                </c:pt>
                <c:pt idx="46">
                  <c:v>0.99850533842233968</c:v>
                </c:pt>
                <c:pt idx="47">
                  <c:v>0.99839759425818675</c:v>
                </c:pt>
                <c:pt idx="48">
                  <c:v>0.99828295300656489</c:v>
                </c:pt>
                <c:pt idx="49">
                  <c:v>0.99816094845475956</c:v>
                </c:pt>
                <c:pt idx="50">
                  <c:v>0.99803107604629271</c:v>
                </c:pt>
                <c:pt idx="51">
                  <c:v>0.99789278903500911</c:v>
                </c:pt>
                <c:pt idx="52">
                  <c:v>0.9977454941756545</c:v>
                </c:pt>
                <c:pt idx="53">
                  <c:v>0.99758854688500775</c:v>
                </c:pt>
                <c:pt idx="54">
                  <c:v>0.99742124579642022</c:v>
                </c:pt>
                <c:pt idx="55">
                  <c:v>0.99724282661790908</c:v>
                </c:pt>
                <c:pt idx="56">
                  <c:v>0.99705245518802754</c:v>
                </c:pt>
                <c:pt idx="57">
                  <c:v>0.99684921960528916</c:v>
                </c:pt>
                <c:pt idx="58">
                  <c:v>0.99663212128421241</c:v>
                </c:pt>
                <c:pt idx="59">
                  <c:v>0.99640006476398524</c:v>
                </c:pt>
                <c:pt idx="60">
                  <c:v>0.99615184606254992</c:v>
                </c:pt>
                <c:pt idx="61">
                  <c:v>0.99588613932867431</c:v>
                </c:pt>
                <c:pt idx="62">
                  <c:v>0.99560148149522498</c:v>
                </c:pt>
                <c:pt idx="63">
                  <c:v>0.99529625457594273</c:v>
                </c:pt>
                <c:pt idx="64">
                  <c:v>0.99496866517292615</c:v>
                </c:pt>
                <c:pt idx="65">
                  <c:v>0.99461672066841589</c:v>
                </c:pt>
                <c:pt idx="66">
                  <c:v>0.99423820145736297</c:v>
                </c:pt>
                <c:pt idx="67">
                  <c:v>0.99383062843005354</c:v>
                </c:pt>
                <c:pt idx="68">
                  <c:v>0.99339122472743524</c:v>
                </c:pt>
                <c:pt idx="69">
                  <c:v>0.9929168705540069</c:v>
                </c:pt>
                <c:pt idx="70">
                  <c:v>0.99240404952780104</c:v>
                </c:pt>
                <c:pt idx="71">
                  <c:v>0.99184878465207293</c:v>
                </c:pt>
                <c:pt idx="72">
                  <c:v>0.99124656147840517</c:v>
                </c:pt>
                <c:pt idx="73">
                  <c:v>0.99059223535389551</c:v>
                </c:pt>
                <c:pt idx="74">
                  <c:v>0.98987991874678793</c:v>
                </c:pt>
                <c:pt idx="75">
                  <c:v>0.98910284344140298</c:v>
                </c:pt>
                <c:pt idx="76">
                  <c:v>0.9882531907640425</c:v>
                </c:pt>
                <c:pt idx="77">
                  <c:v>0.98732188077128857</c:v>
                </c:pt>
                <c:pt idx="78">
                  <c:v>0.98629830824211984</c:v>
                </c:pt>
                <c:pt idx="79">
                  <c:v>0.98517000897795248</c:v>
                </c:pt>
                <c:pt idx="80">
                  <c:v>0.98392223373979337</c:v>
                </c:pt>
                <c:pt idx="81">
                  <c:v>0.9825373982242378</c:v>
                </c:pt>
                <c:pt idx="82">
                  <c:v>0.98099436435388077</c:v>
                </c:pt>
                <c:pt idx="83">
                  <c:v>0.97926748849734935</c:v>
                </c:pt>
                <c:pt idx="84">
                  <c:v>0.97732534217987022</c:v>
                </c:pt>
                <c:pt idx="85">
                  <c:v>0.97512896384845682</c:v>
                </c:pt>
                <c:pt idx="86">
                  <c:v>0.97262942488309301</c:v>
                </c:pt>
                <c:pt idx="87">
                  <c:v>0.9697643686777534</c:v>
                </c:pt>
                <c:pt idx="88">
                  <c:v>0.96645296968913408</c:v>
                </c:pt>
                <c:pt idx="89">
                  <c:v>0.96258838468791874</c:v>
                </c:pt>
                <c:pt idx="90">
                  <c:v>0.95802607733539302</c:v>
                </c:pt>
                <c:pt idx="91">
                  <c:v>0.95256505746105391</c:v>
                </c:pt>
                <c:pt idx="92">
                  <c:v>0.94591632166660711</c:v>
                </c:pt>
                <c:pt idx="93">
                  <c:v>0.93764669981248405</c:v>
                </c:pt>
                <c:pt idx="94">
                  <c:v>0.92707164843990764</c:v>
                </c:pt>
                <c:pt idx="95">
                  <c:v>0.91303098248897374</c:v>
                </c:pt>
                <c:pt idx="96">
                  <c:v>0.89335769546399768</c:v>
                </c:pt>
                <c:pt idx="97">
                  <c:v>0.86337071063601134</c:v>
                </c:pt>
                <c:pt idx="98">
                  <c:v>0.81012255582235071</c:v>
                </c:pt>
                <c:pt idx="99">
                  <c:v>0.67016410341358157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C77-40EC-A9AB-2ED924CCBB6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Factor'!$ES$118:$ES$218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C77-40EC-A9AB-2ED924CCBB6C}"/>
            </c:ext>
          </c:extLst>
        </c:ser>
        <c:ser>
          <c:idx val="7"/>
          <c:order val="7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Factor'!$ET$118:$ET$218</c:f>
              <c:numCache>
                <c:formatCode>General</c:formatCode>
                <c:ptCount val="101"/>
                <c:pt idx="0">
                  <c:v>1.0000000000371443</c:v>
                </c:pt>
                <c:pt idx="1">
                  <c:v>0.99999962287160238</c:v>
                </c:pt>
                <c:pt idx="2">
                  <c:v>0.99999846370370382</c:v>
                </c:pt>
                <c:pt idx="3">
                  <c:v>0.99999647907262479</c:v>
                </c:pt>
                <c:pt idx="4">
                  <c:v>0.99999362310305584</c:v>
                </c:pt>
                <c:pt idx="5">
                  <c:v>0.99998984731215068</c:v>
                </c:pt>
                <c:pt idx="6">
                  <c:v>0.99998510044202304</c:v>
                </c:pt>
                <c:pt idx="7">
                  <c:v>0.99997932828016312</c:v>
                </c:pt>
                <c:pt idx="8">
                  <c:v>0.99997247346681228</c:v>
                </c:pt>
                <c:pt idx="9">
                  <c:v>0.99996447528720123</c:v>
                </c:pt>
                <c:pt idx="10">
                  <c:v>0.99995526944893576</c:v>
                </c:pt>
                <c:pt idx="11">
                  <c:v>0.99994478784170016</c:v>
                </c:pt>
                <c:pt idx="12">
                  <c:v>0.99993295827928341</c:v>
                </c:pt>
                <c:pt idx="13">
                  <c:v>0.99991970422074905</c:v>
                </c:pt>
                <c:pt idx="14">
                  <c:v>0.99990494447046874</c:v>
                </c:pt>
                <c:pt idx="15">
                  <c:v>0.99988859285381471</c:v>
                </c:pt>
                <c:pt idx="16">
                  <c:v>0.99987055786729806</c:v>
                </c:pt>
                <c:pt idx="17">
                  <c:v>0.99985074230014692</c:v>
                </c:pt>
                <c:pt idx="18">
                  <c:v>0.99982904282520169</c:v>
                </c:pt>
                <c:pt idx="19">
                  <c:v>0.99980534955569511</c:v>
                </c:pt>
                <c:pt idx="20">
                  <c:v>0.99977954556537674</c:v>
                </c:pt>
                <c:pt idx="21">
                  <c:v>0.99975150636771037</c:v>
                </c:pt>
                <c:pt idx="22">
                  <c:v>0.99972109935095288</c:v>
                </c:pt>
                <c:pt idx="23">
                  <c:v>0.99968818316426833</c:v>
                </c:pt>
                <c:pt idx="24">
                  <c:v>0.99965260705020731</c:v>
                </c:pt>
                <c:pt idx="25">
                  <c:v>0.99961421011822549</c:v>
                </c:pt>
                <c:pt idx="26">
                  <c:v>0.99957282055312424</c:v>
                </c:pt>
                <c:pt idx="27">
                  <c:v>0.99952825475199558</c:v>
                </c:pt>
                <c:pt idx="28">
                  <c:v>0.99948031638188783</c:v>
                </c:pt>
                <c:pt idx="29">
                  <c:v>0.99942879535019102</c:v>
                </c:pt>
                <c:pt idx="30">
                  <c:v>0.99937346667815263</c:v>
                </c:pt>
                <c:pt idx="31">
                  <c:v>0.99931408926726628</c:v>
                </c:pt>
                <c:pt idx="32">
                  <c:v>0.99925040454666669</c:v>
                </c:pt>
                <c:pt idx="33">
                  <c:v>0.99918213498838804</c:v>
                </c:pt>
                <c:pt idx="34">
                  <c:v>0.99910898247565594</c:v>
                </c:pt>
                <c:pt idx="35">
                  <c:v>0.99903062650730434</c:v>
                </c:pt>
                <c:pt idx="36">
                  <c:v>0.99894672221946401</c:v>
                </c:pt>
                <c:pt idx="37">
                  <c:v>0.99885689820309198</c:v>
                </c:pt>
                <c:pt idx="38">
                  <c:v>0.99876075409282483</c:v>
                </c:pt>
                <c:pt idx="39">
                  <c:v>0.9986578578997336</c:v>
                </c:pt>
                <c:pt idx="40">
                  <c:v>0.99854774305629257</c:v>
                </c:pt>
                <c:pt idx="41">
                  <c:v>0.99842990513778973</c:v>
                </c:pt>
                <c:pt idx="42">
                  <c:v>0.99830379821917359</c:v>
                </c:pt>
                <c:pt idx="43">
                  <c:v>0.99816883082019647</c:v>
                </c:pt>
                <c:pt idx="44">
                  <c:v>0.99802436138516515</c:v>
                </c:pt>
                <c:pt idx="45">
                  <c:v>0.99786969323515229</c:v>
                </c:pt>
                <c:pt idx="46">
                  <c:v>0.99770406892125607</c:v>
                </c:pt>
                <c:pt idx="47">
                  <c:v>0.99752666389632649</c:v>
                </c:pt>
                <c:pt idx="48">
                  <c:v>0.99733657940952691</c:v>
                </c:pt>
                <c:pt idx="49">
                  <c:v>0.99713283451264823</c:v>
                </c:pt>
                <c:pt idx="50">
                  <c:v>0.99691435704881692</c:v>
                </c:pt>
                <c:pt idx="51">
                  <c:v>0.99667997347269299</c:v>
                </c:pt>
                <c:pt idx="52">
                  <c:v>0.99642839732524158</c:v>
                </c:pt>
                <c:pt idx="53">
                  <c:v>0.99615821615560718</c:v>
                </c:pt>
                <c:pt idx="54">
                  <c:v>0.99586787664533771</c:v>
                </c:pt>
                <c:pt idx="55">
                  <c:v>0.99555566764603631</c:v>
                </c:pt>
                <c:pt idx="56">
                  <c:v>0.99521970078755606</c:v>
                </c:pt>
                <c:pt idx="57">
                  <c:v>0.9948578882489808</c:v>
                </c:pt>
                <c:pt idx="58">
                  <c:v>0.99446791720496286</c:v>
                </c:pt>
                <c:pt idx="59">
                  <c:v>0.99404722036354642</c:v>
                </c:pt>
                <c:pt idx="60">
                  <c:v>0.99359294189200298</c:v>
                </c:pt>
                <c:pt idx="61">
                  <c:v>0.99310189788063519</c:v>
                </c:pt>
                <c:pt idx="62">
                  <c:v>0.99257053031211195</c:v>
                </c:pt>
                <c:pt idx="63">
                  <c:v>0.99199485327675541</c:v>
                </c:pt>
                <c:pt idx="64">
                  <c:v>0.99137038988946713</c:v>
                </c:pt>
                <c:pt idx="65">
                  <c:v>0.99069209800500779</c:v>
                </c:pt>
                <c:pt idx="66">
                  <c:v>0.98995428237310512</c:v>
                </c:pt>
                <c:pt idx="67">
                  <c:v>0.98915049029346036</c:v>
                </c:pt>
                <c:pt idx="68">
                  <c:v>0.98827338708384471</c:v>
                </c:pt>
                <c:pt idx="69">
                  <c:v>0.98731460670703852</c:v>
                </c:pt>
                <c:pt idx="70">
                  <c:v>0.98626457164047554</c:v>
                </c:pt>
                <c:pt idx="71">
                  <c:v>0.98511227441228411</c:v>
                </c:pt>
                <c:pt idx="72">
                  <c:v>0.98384501102437627</c:v>
                </c:pt>
                <c:pt idx="73">
                  <c:v>0.98244805353194598</c:v>
                </c:pt>
                <c:pt idx="74">
                  <c:v>0.98090424505525298</c:v>
                </c:pt>
                <c:pt idx="75">
                  <c:v>0.97919349503681241</c:v>
                </c:pt>
                <c:pt idx="76">
                  <c:v>0.97729214499617223</c:v>
                </c:pt>
                <c:pt idx="77">
                  <c:v>0.97517216443665866</c:v>
                </c:pt>
                <c:pt idx="78">
                  <c:v>0.97280012149678352</c:v>
                </c:pt>
                <c:pt idx="79">
                  <c:v>0.97013585120972867</c:v>
                </c:pt>
                <c:pt idx="80">
                  <c:v>0.96713071236422787</c:v>
                </c:pt>
                <c:pt idx="81">
                  <c:v>0.9637252763609222</c:v>
                </c:pt>
                <c:pt idx="82">
                  <c:v>0.95984621892396049</c:v>
                </c:pt>
                <c:pt idx="83">
                  <c:v>0.95540207249546327</c:v>
                </c:pt>
                <c:pt idx="84">
                  <c:v>0.95027731652453717</c:v>
                </c:pt>
                <c:pt idx="85">
                  <c:v>0.94432398595414613</c:v>
                </c:pt>
                <c:pt idx="86">
                  <c:v>0.93734947409283198</c:v>
                </c:pt>
                <c:pt idx="87">
                  <c:v>0.92909831762558193</c:v>
                </c:pt>
                <c:pt idx="88">
                  <c:v>0.91922411615592858</c:v>
                </c:pt>
                <c:pt idx="89">
                  <c:v>0.90724456906594897</c:v>
                </c:pt>
                <c:pt idx="90">
                  <c:v>0.8924660741363023</c:v>
                </c:pt>
                <c:pt idx="91">
                  <c:v>0.87384976270947767</c:v>
                </c:pt>
                <c:pt idx="92">
                  <c:v>0.84975501303840195</c:v>
                </c:pt>
                <c:pt idx="93">
                  <c:v>0.81739593085031992</c:v>
                </c:pt>
                <c:pt idx="94">
                  <c:v>0.77150565790249459</c:v>
                </c:pt>
                <c:pt idx="95">
                  <c:v>0.70014424638836759</c:v>
                </c:pt>
                <c:pt idx="96">
                  <c:v>0.56223027337347031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C77-40EC-A9AB-2ED924CCBB6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Factor'!$EU$118:$EU$218</c:f>
              <c:numCache>
                <c:formatCode>General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C77-40EC-A9AB-2ED924CCBB6C}"/>
            </c:ext>
          </c:extLst>
        </c:ser>
        <c:ser>
          <c:idx val="9"/>
          <c:order val="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Factor'!$EV$118:$EV$218</c:f>
              <c:numCache>
                <c:formatCode>General</c:formatCode>
                <c:ptCount val="101"/>
                <c:pt idx="0">
                  <c:v>1.0000000000108127</c:v>
                </c:pt>
                <c:pt idx="1">
                  <c:v>0.99999953058122371</c:v>
                </c:pt>
                <c:pt idx="2">
                  <c:v>0.99999807039535216</c:v>
                </c:pt>
                <c:pt idx="3">
                  <c:v>0.99999556954624003</c:v>
                </c:pt>
                <c:pt idx="4">
                  <c:v>0.99999196161369153</c:v>
                </c:pt>
                <c:pt idx="5">
                  <c:v>0.99998717488542233</c:v>
                </c:pt>
                <c:pt idx="6">
                  <c:v>0.99998113630597718</c:v>
                </c:pt>
                <c:pt idx="7">
                  <c:v>0.99997377159549061</c:v>
                </c:pt>
                <c:pt idx="8">
                  <c:v>0.99996499184431664</c:v>
                </c:pt>
                <c:pt idx="9">
                  <c:v>0.9999547143300318</c:v>
                </c:pt>
                <c:pt idx="10">
                  <c:v>0.99994284029680014</c:v>
                </c:pt>
                <c:pt idx="11">
                  <c:v>0.99992927357148742</c:v>
                </c:pt>
                <c:pt idx="12">
                  <c:v>0.99991390481617282</c:v>
                </c:pt>
                <c:pt idx="13">
                  <c:v>0.99989662043627781</c:v>
                </c:pt>
                <c:pt idx="14">
                  <c:v>0.99987729756674737</c:v>
                </c:pt>
                <c:pt idx="15">
                  <c:v>0.99985580628880444</c:v>
                </c:pt>
                <c:pt idx="16">
                  <c:v>0.99983200708630871</c:v>
                </c:pt>
                <c:pt idx="17">
                  <c:v>0.99980575030153329</c:v>
                </c:pt>
                <c:pt idx="18">
                  <c:v>0.9997768763759225</c:v>
                </c:pt>
                <c:pt idx="19">
                  <c:v>0.99974521335811173</c:v>
                </c:pt>
                <c:pt idx="20">
                  <c:v>0.99971057731868918</c:v>
                </c:pt>
                <c:pt idx="21">
                  <c:v>0.99967277221165185</c:v>
                </c:pt>
                <c:pt idx="22">
                  <c:v>0.99963158601522728</c:v>
                </c:pt>
                <c:pt idx="23">
                  <c:v>0.99958679099369074</c:v>
                </c:pt>
                <c:pt idx="24">
                  <c:v>0.99953814253373985</c:v>
                </c:pt>
                <c:pt idx="25">
                  <c:v>0.99948537798174575</c:v>
                </c:pt>
                <c:pt idx="26">
                  <c:v>0.99942821313784314</c:v>
                </c:pt>
                <c:pt idx="27">
                  <c:v>0.99936634308628991</c:v>
                </c:pt>
                <c:pt idx="28">
                  <c:v>0.999299437462002</c:v>
                </c:pt>
                <c:pt idx="29">
                  <c:v>0.99922714099082099</c:v>
                </c:pt>
                <c:pt idx="30">
                  <c:v>0.99914906853581609</c:v>
                </c:pt>
                <c:pt idx="31">
                  <c:v>0.99906480350647786</c:v>
                </c:pt>
                <c:pt idx="32">
                  <c:v>0.99897389582451179</c:v>
                </c:pt>
                <c:pt idx="33">
                  <c:v>0.998875856585832</c:v>
                </c:pt>
                <c:pt idx="34">
                  <c:v>0.9987701551729965</c:v>
                </c:pt>
                <c:pt idx="35">
                  <c:v>0.99865621622947776</c:v>
                </c:pt>
                <c:pt idx="36">
                  <c:v>0.99853341278699026</c:v>
                </c:pt>
                <c:pt idx="37">
                  <c:v>0.99840106312083177</c:v>
                </c:pt>
                <c:pt idx="38">
                  <c:v>0.99825842345299487</c:v>
                </c:pt>
                <c:pt idx="39">
                  <c:v>0.99810468278525921</c:v>
                </c:pt>
                <c:pt idx="40">
                  <c:v>0.99793895440364233</c:v>
                </c:pt>
                <c:pt idx="41">
                  <c:v>0.99776026767270898</c:v>
                </c:pt>
                <c:pt idx="42">
                  <c:v>0.99756755949305598</c:v>
                </c:pt>
                <c:pt idx="43">
                  <c:v>0.99735966319775327</c:v>
                </c:pt>
                <c:pt idx="44">
                  <c:v>0.99713529667369216</c:v>
                </c:pt>
                <c:pt idx="45">
                  <c:v>0.99689304826059677</c:v>
                </c:pt>
                <c:pt idx="46">
                  <c:v>0.99663136244739836</c:v>
                </c:pt>
                <c:pt idx="47">
                  <c:v>0.99634852109403826</c:v>
                </c:pt>
                <c:pt idx="48">
                  <c:v>0.99604262365073315</c:v>
                </c:pt>
                <c:pt idx="49">
                  <c:v>0.99571156418305951</c:v>
                </c:pt>
                <c:pt idx="50">
                  <c:v>0.99535300441080599</c:v>
                </c:pt>
                <c:pt idx="51">
                  <c:v>0.9949643428650351</c:v>
                </c:pt>
                <c:pt idx="52">
                  <c:v>0.99454267988704537</c:v>
                </c:pt>
                <c:pt idx="53">
                  <c:v>0.99408477599967393</c:v>
                </c:pt>
                <c:pt idx="54">
                  <c:v>0.99358700397696897</c:v>
                </c:pt>
                <c:pt idx="55">
                  <c:v>0.99304529315978696</c:v>
                </c:pt>
                <c:pt idx="56">
                  <c:v>0.99245506384273074</c:v>
                </c:pt>
                <c:pt idx="57">
                  <c:v>0.99181114966421868</c:v>
                </c:pt>
                <c:pt idx="58">
                  <c:v>0.99110770760200906</c:v>
                </c:pt>
                <c:pt idx="59">
                  <c:v>0.99033810900131414</c:v>
                </c:pt>
                <c:pt idx="60">
                  <c:v>0.98949481252914628</c:v>
                </c:pt>
                <c:pt idx="61">
                  <c:v>0.9885692098896115</c:v>
                </c:pt>
                <c:pt idx="62">
                  <c:v>0.98755144214982393</c:v>
                </c:pt>
                <c:pt idx="63">
                  <c:v>0.98643017706119585</c:v>
                </c:pt>
                <c:pt idx="64">
                  <c:v>0.98519233956859442</c:v>
                </c:pt>
                <c:pt idx="65">
                  <c:v>0.9838227821215485</c:v>
                </c:pt>
                <c:pt idx="66">
                  <c:v>0.98230388033046923</c:v>
                </c:pt>
                <c:pt idx="67">
                  <c:v>0.98061503291291641</c:v>
                </c:pt>
                <c:pt idx="68">
                  <c:v>0.9787320391132015</c:v>
                </c:pt>
                <c:pt idx="69">
                  <c:v>0.97662631822852009</c:v>
                </c:pt>
                <c:pt idx="70">
                  <c:v>0.97426392180535026</c:v>
                </c:pt>
                <c:pt idx="71">
                  <c:v>0.97160427472623667</c:v>
                </c:pt>
                <c:pt idx="72">
                  <c:v>0.96859855174138554</c:v>
                </c:pt>
                <c:pt idx="73">
                  <c:v>0.96518756500830571</c:v>
                </c:pt>
                <c:pt idx="74">
                  <c:v>0.9612989812664543</c:v>
                </c:pt>
                <c:pt idx="75">
                  <c:v>0.95684360720844874</c:v>
                </c:pt>
                <c:pt idx="76">
                  <c:v>0.95171036143938836</c:v>
                </c:pt>
                <c:pt idx="77">
                  <c:v>0.94575935332850714</c:v>
                </c:pt>
                <c:pt idx="78">
                  <c:v>0.93881217994000477</c:v>
                </c:pt>
                <c:pt idx="79">
                  <c:v>0.93063802581340904</c:v>
                </c:pt>
                <c:pt idx="80">
                  <c:v>0.92093324733224657</c:v>
                </c:pt>
                <c:pt idx="81">
                  <c:v>0.90929048224639275</c:v>
                </c:pt>
                <c:pt idx="82">
                  <c:v>0.89515019856765043</c:v>
                </c:pt>
                <c:pt idx="83">
                  <c:v>0.87772122901546445</c:v>
                </c:pt>
                <c:pt idx="84">
                  <c:v>0.85584278032201611</c:v>
                </c:pt>
                <c:pt idx="85">
                  <c:v>0.82772592243801468</c:v>
                </c:pt>
                <c:pt idx="86">
                  <c:v>0.79041505294676428</c:v>
                </c:pt>
                <c:pt idx="87">
                  <c:v>0.73847154306741902</c:v>
                </c:pt>
                <c:pt idx="88">
                  <c:v>0.65974949903730795</c:v>
                </c:pt>
                <c:pt idx="89">
                  <c:v>0.51001261514322416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C77-40EC-A9AB-2ED924CCBB6C}"/>
            </c:ext>
          </c:extLst>
        </c:ser>
        <c:ser>
          <c:idx val="10"/>
          <c:order val="1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Factor'!$EW$118:$EW$218</c:f>
              <c:numCache>
                <c:formatCode>General</c:formatCode>
                <c:ptCount val="101"/>
                <c:pt idx="0">
                  <c:v>0.99999999979493737</c:v>
                </c:pt>
                <c:pt idx="1">
                  <c:v>0.99999943201717423</c:v>
                </c:pt>
                <c:pt idx="2">
                  <c:v>0.99999767666515516</c:v>
                </c:pt>
                <c:pt idx="3">
                  <c:v>0.99999465285805245</c:v>
                </c:pt>
                <c:pt idx="4">
                  <c:v>0.99999027386738448</c:v>
                </c:pt>
                <c:pt idx="5">
                  <c:v>0.99998444688214094</c:v>
                </c:pt>
                <c:pt idx="6">
                  <c:v>0.99997707252351276</c:v>
                </c:pt>
                <c:pt idx="7">
                  <c:v>0.99996804431969211</c:v>
                </c:pt>
                <c:pt idx="8">
                  <c:v>0.99995724813051379</c:v>
                </c:pt>
                <c:pt idx="9">
                  <c:v>0.99994456151877908</c:v>
                </c:pt>
                <c:pt idx="10">
                  <c:v>0.99992985306288906</c:v>
                </c:pt>
                <c:pt idx="11">
                  <c:v>0.99991298160430586</c:v>
                </c:pt>
                <c:pt idx="12">
                  <c:v>0.9998937954213839</c:v>
                </c:pt>
                <c:pt idx="13">
                  <c:v>0.9998721313241058</c:v>
                </c:pt>
                <c:pt idx="14">
                  <c:v>0.99984781365860254</c:v>
                </c:pt>
                <c:pt idx="15">
                  <c:v>0.99982065321199654</c:v>
                </c:pt>
                <c:pt idx="16">
                  <c:v>0.99979044600698252</c:v>
                </c:pt>
                <c:pt idx="17">
                  <c:v>0.99975697197186641</c:v>
                </c:pt>
                <c:pt idx="18">
                  <c:v>0.99971999347295271</c:v>
                </c:pt>
                <c:pt idx="19">
                  <c:v>0.99967925369148414</c:v>
                </c:pt>
                <c:pt idx="20">
                  <c:v>0.99963447482729262</c:v>
                </c:pt>
                <c:pt idx="21">
                  <c:v>0.99958535610773969</c:v>
                </c:pt>
                <c:pt idx="22">
                  <c:v>0.9995315715770472</c:v>
                </c:pt>
                <c:pt idx="23">
                  <c:v>0.99947276763913961</c:v>
                </c:pt>
                <c:pt idx="24">
                  <c:v>0.99940856032158454</c:v>
                </c:pt>
                <c:pt idx="25">
                  <c:v>0.99933853222500435</c:v>
                </c:pt>
                <c:pt idx="26">
                  <c:v>0.99926222911529505</c:v>
                </c:pt>
                <c:pt idx="27">
                  <c:v>0.99917915611164076</c:v>
                </c:pt>
                <c:pt idx="28">
                  <c:v>0.99908877341395397</c:v>
                </c:pt>
                <c:pt idx="29">
                  <c:v>0.99899049150635832</c:v>
                </c:pt>
                <c:pt idx="30">
                  <c:v>0.9988836657620076</c:v>
                </c:pt>
                <c:pt idx="31">
                  <c:v>0.99876759036306562</c:v>
                </c:pt>
                <c:pt idx="32">
                  <c:v>0.99864149143535053</c:v>
                </c:pt>
                <c:pt idx="33">
                  <c:v>0.9985045192800045</c:v>
                </c:pt>
                <c:pt idx="34">
                  <c:v>0.99835573956495083</c:v>
                </c:pt>
                <c:pt idx="35">
                  <c:v>0.99819412331428614</c:v>
                </c:pt>
                <c:pt idx="36">
                  <c:v>0.99801853550536357</c:v>
                </c:pt>
                <c:pt idx="37">
                  <c:v>0.99782772204874681</c:v>
                </c:pt>
                <c:pt idx="38">
                  <c:v>0.99762029488416615</c:v>
                </c:pt>
                <c:pt idx="39">
                  <c:v>0.99739471487543796</c:v>
                </c:pt>
                <c:pt idx="40">
                  <c:v>0.99714927212552962</c:v>
                </c:pt>
                <c:pt idx="41">
                  <c:v>0.99688206325818685</c:v>
                </c:pt>
                <c:pt idx="42">
                  <c:v>0.99659096512022571</c:v>
                </c:pt>
                <c:pt idx="43">
                  <c:v>0.99627360424564126</c:v>
                </c:pt>
                <c:pt idx="44">
                  <c:v>0.99592732128238193</c:v>
                </c:pt>
                <c:pt idx="45">
                  <c:v>0.99554912940826479</c:v>
                </c:pt>
                <c:pt idx="46">
                  <c:v>0.99513566554493016</c:v>
                </c:pt>
                <c:pt idx="47">
                  <c:v>0.99468313290496335</c:v>
                </c:pt>
                <c:pt idx="48">
                  <c:v>0.99418723306167733</c:v>
                </c:pt>
                <c:pt idx="49">
                  <c:v>0.99364308529118961</c:v>
                </c:pt>
                <c:pt idx="50">
                  <c:v>0.99304513037440068</c:v>
                </c:pt>
                <c:pt idx="51">
                  <c:v>0.99238701532172147</c:v>
                </c:pt>
                <c:pt idx="52">
                  <c:v>0.99166145454386923</c:v>
                </c:pt>
                <c:pt idx="53">
                  <c:v>0.99086006176373143</c:v>
                </c:pt>
                <c:pt idx="54">
                  <c:v>0.98997314534562386</c:v>
                </c:pt>
                <c:pt idx="55">
                  <c:v>0.98898945756700463</c:v>
                </c:pt>
                <c:pt idx="56">
                  <c:v>0.98789588547206231</c:v>
                </c:pt>
                <c:pt idx="57">
                  <c:v>0.98667706703741165</c:v>
                </c:pt>
                <c:pt idx="58">
                  <c:v>0.98531491102741808</c:v>
                </c:pt>
                <c:pt idx="59">
                  <c:v>0.98378799150414875</c:v>
                </c:pt>
                <c:pt idx="60">
                  <c:v>0.9820707775626113</c:v>
                </c:pt>
                <c:pt idx="61">
                  <c:v>0.98013264408990575</c:v>
                </c:pt>
                <c:pt idx="62">
                  <c:v>0.9779365880426768</c:v>
                </c:pt>
                <c:pt idx="63">
                  <c:v>0.97543754351595513</c:v>
                </c:pt>
                <c:pt idx="64">
                  <c:v>0.97258014230541989</c:v>
                </c:pt>
                <c:pt idx="65">
                  <c:v>0.96929569582902264</c:v>
                </c:pt>
                <c:pt idx="66">
                  <c:v>0.96549806416324579</c:v>
                </c:pt>
                <c:pt idx="67">
                  <c:v>0.96107790257321168</c:v>
                </c:pt>
                <c:pt idx="68">
                  <c:v>0.95589448881232819</c:v>
                </c:pt>
                <c:pt idx="69">
                  <c:v>0.94976384952560089</c:v>
                </c:pt>
                <c:pt idx="70">
                  <c:v>0.94244105495974484</c:v>
                </c:pt>
                <c:pt idx="71">
                  <c:v>0.93359300066150841</c:v>
                </c:pt>
                <c:pt idx="72">
                  <c:v>0.92275501952457761</c:v>
                </c:pt>
                <c:pt idx="73">
                  <c:v>0.90925860626897392</c:v>
                </c:pt>
                <c:pt idx="74">
                  <c:v>0.89210424288442325</c:v>
                </c:pt>
                <c:pt idx="75">
                  <c:v>0.86972128862128717</c:v>
                </c:pt>
                <c:pt idx="76">
                  <c:v>0.83946951486954491</c:v>
                </c:pt>
                <c:pt idx="77">
                  <c:v>0.79645262376088866</c:v>
                </c:pt>
                <c:pt idx="78">
                  <c:v>0.72999752312829747</c:v>
                </c:pt>
                <c:pt idx="79">
                  <c:v>0.60727655902862621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C77-40EC-A9AB-2ED924CCBB6C}"/>
            </c:ext>
          </c:extLst>
        </c:ser>
        <c:ser>
          <c:idx val="11"/>
          <c:order val="1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Factor'!$EX$118:$EX$218</c:f>
              <c:numCache>
                <c:formatCode>General</c:formatCode>
                <c:ptCount val="101"/>
                <c:pt idx="0">
                  <c:v>1.0000000001394946</c:v>
                </c:pt>
                <c:pt idx="1">
                  <c:v>0.99999933600950275</c:v>
                </c:pt>
                <c:pt idx="2">
                  <c:v>0.99999727829848317</c:v>
                </c:pt>
                <c:pt idx="3">
                  <c:v>0.99999372265186282</c:v>
                </c:pt>
                <c:pt idx="4">
                  <c:v>0.99998855686654764</c:v>
                </c:pt>
                <c:pt idx="5">
                  <c:v>0.99998166005622569</c:v>
                </c:pt>
                <c:pt idx="6">
                  <c:v>0.99997290188586208</c:v>
                </c:pt>
                <c:pt idx="7">
                  <c:v>0.99996214172911801</c:v>
                </c:pt>
                <c:pt idx="8">
                  <c:v>0.9999492277390003</c:v>
                </c:pt>
                <c:pt idx="9">
                  <c:v>0.99993399582157494</c:v>
                </c:pt>
                <c:pt idx="10">
                  <c:v>0.99991626850159154</c:v>
                </c:pt>
                <c:pt idx="11">
                  <c:v>0.9998958536661311</c:v>
                </c:pt>
                <c:pt idx="12">
                  <c:v>0.99987254317214125</c:v>
                </c:pt>
                <c:pt idx="13">
                  <c:v>0.9998461113000916</c:v>
                </c:pt>
                <c:pt idx="14">
                  <c:v>0.99981631303477903</c:v>
                </c:pt>
                <c:pt idx="15">
                  <c:v>0.99978288215066202</c:v>
                </c:pt>
                <c:pt idx="16">
                  <c:v>0.99974552907618597</c:v>
                </c:pt>
                <c:pt idx="17">
                  <c:v>0.99970393850778838</c:v>
                </c:pt>
                <c:pt idx="18">
                  <c:v>0.99965776673950779</c:v>
                </c:pt>
                <c:pt idx="19">
                  <c:v>0.99960663866915145</c:v>
                </c:pt>
                <c:pt idx="20">
                  <c:v>0.99955014443561152</c:v>
                </c:pt>
                <c:pt idx="21">
                  <c:v>0.99948783563483778</c:v>
                </c:pt>
                <c:pt idx="22">
                  <c:v>0.99941922105298564</c:v>
                </c:pt>
                <c:pt idx="23">
                  <c:v>0.99934376184560325</c:v>
                </c:pt>
                <c:pt idx="24">
                  <c:v>0.9992608660790766</c:v>
                </c:pt>
                <c:pt idx="25">
                  <c:v>0.99916988253643568</c:v>
                </c:pt>
                <c:pt idx="26">
                  <c:v>0.99907009367186128</c:v>
                </c:pt>
                <c:pt idx="27">
                  <c:v>0.99896070757795496</c:v>
                </c:pt>
                <c:pt idx="28">
                  <c:v>0.99884084880411261</c:v>
                </c:pt>
                <c:pt idx="29">
                  <c:v>0.99870954783430721</c:v>
                </c:pt>
                <c:pt idx="30">
                  <c:v>0.99856572899542251</c:v>
                </c:pt>
                <c:pt idx="31">
                  <c:v>0.99840819652211421</c:v>
                </c:pt>
                <c:pt idx="32">
                  <c:v>0.9982356184489759</c:v>
                </c:pt>
                <c:pt idx="33">
                  <c:v>0.99804650793240979</c:v>
                </c:pt>
                <c:pt idx="34">
                  <c:v>0.99783920152047156</c:v>
                </c:pt>
                <c:pt idx="35">
                  <c:v>0.99761183378389828</c:v>
                </c:pt>
                <c:pt idx="36">
                  <c:v>0.9973623075905399</c:v>
                </c:pt>
                <c:pt idx="37">
                  <c:v>0.99708825914039234</c:v>
                </c:pt>
                <c:pt idx="38">
                  <c:v>0.99678701667004233</c:v>
                </c:pt>
                <c:pt idx="39">
                  <c:v>0.99645555146996656</c:v>
                </c:pt>
                <c:pt idx="40">
                  <c:v>0.99609041951813959</c:v>
                </c:pt>
                <c:pt idx="41">
                  <c:v>0.99568769159519888</c:v>
                </c:pt>
                <c:pt idx="42">
                  <c:v>0.99524286917652538</c:v>
                </c:pt>
                <c:pt idx="43">
                  <c:v>0.9947507826505485</c:v>
                </c:pt>
                <c:pt idx="44">
                  <c:v>0.99420546742708327</c:v>
                </c:pt>
                <c:pt idx="45">
                  <c:v>0.99360001218631422</c:v>
                </c:pt>
                <c:pt idx="46">
                  <c:v>0.9929263717520348</c:v>
                </c:pt>
                <c:pt idx="47">
                  <c:v>0.99217513467115592</c:v>
                </c:pt>
                <c:pt idx="48">
                  <c:v>0.99133523228033227</c:v>
                </c:pt>
                <c:pt idx="49">
                  <c:v>0.9903935714490677</c:v>
                </c:pt>
                <c:pt idx="50">
                  <c:v>0.98933456671952402</c:v>
                </c:pt>
                <c:pt idx="51">
                  <c:v>0.98813953831968671</c:v>
                </c:pt>
                <c:pt idx="52">
                  <c:v>0.98678592911604546</c:v>
                </c:pt>
                <c:pt idx="53">
                  <c:v>0.98524627378850704</c:v>
                </c:pt>
                <c:pt idx="54">
                  <c:v>0.98348682378494079</c:v>
                </c:pt>
                <c:pt idx="55">
                  <c:v>0.98146568603641215</c:v>
                </c:pt>
                <c:pt idx="56">
                  <c:v>0.97913026194540531</c:v>
                </c:pt>
                <c:pt idx="57">
                  <c:v>0.97641365824080451</c:v>
                </c:pt>
                <c:pt idx="58">
                  <c:v>0.97322955122027932</c:v>
                </c:pt>
                <c:pt idx="59">
                  <c:v>0.96946466130707476</c:v>
                </c:pt>
                <c:pt idx="60">
                  <c:v>0.96496741988344714</c:v>
                </c:pt>
                <c:pt idx="61">
                  <c:v>0.95953034793808645</c:v>
                </c:pt>
                <c:pt idx="62">
                  <c:v>0.95286160335865677</c:v>
                </c:pt>
                <c:pt idx="63">
                  <c:v>0.94453690647211075</c:v>
                </c:pt>
                <c:pt idx="64">
                  <c:v>0.9339136628168071</c:v>
                </c:pt>
                <c:pt idx="65">
                  <c:v>0.91996642128265926</c:v>
                </c:pt>
                <c:pt idx="66">
                  <c:v>0.90094145147028115</c:v>
                </c:pt>
                <c:pt idx="67">
                  <c:v>0.87353493858401954</c:v>
                </c:pt>
                <c:pt idx="68">
                  <c:v>0.83054004183927699</c:v>
                </c:pt>
                <c:pt idx="69">
                  <c:v>0.7515975634670935</c:v>
                </c:pt>
                <c:pt idx="70">
                  <c:v>0.51628212898666315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C77-40EC-A9AB-2ED924CCBB6C}"/>
            </c:ext>
          </c:extLst>
        </c:ser>
        <c:ser>
          <c:idx val="12"/>
          <c:order val="1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Factor'!$EY$118:$EY$218</c:f>
              <c:numCache>
                <c:formatCode>General</c:formatCode>
                <c:ptCount val="101"/>
                <c:pt idx="0">
                  <c:v>0.99999999999324585</c:v>
                </c:pt>
                <c:pt idx="1">
                  <c:v>0.99999923961259174</c:v>
                </c:pt>
                <c:pt idx="2">
                  <c:v>0.99999687665132964</c:v>
                </c:pt>
                <c:pt idx="3">
                  <c:v>0.99999278078327225</c:v>
                </c:pt>
                <c:pt idx="4">
                  <c:v>0.99998681072563456</c:v>
                </c:pt>
                <c:pt idx="5">
                  <c:v>0.99997881319228343</c:v>
                </c:pt>
                <c:pt idx="6">
                  <c:v>0.99996862172383061</c:v>
                </c:pt>
                <c:pt idx="7">
                  <c:v>0.99995605538496912</c:v>
                </c:pt>
                <c:pt idx="8">
                  <c:v>0.99994091731264356</c:v>
                </c:pt>
                <c:pt idx="9">
                  <c:v>0.99992299309429544</c:v>
                </c:pt>
                <c:pt idx="10">
                  <c:v>0.99990204895439649</c:v>
                </c:pt>
                <c:pt idx="11">
                  <c:v>0.99987782972201988</c:v>
                </c:pt>
                <c:pt idx="12">
                  <c:v>0.99985005654950765</c:v>
                </c:pt>
                <c:pt idx="13">
                  <c:v>0.99981842434628698</c:v>
                </c:pt>
                <c:pt idx="14">
                  <c:v>0.99978259888722565</c:v>
                </c:pt>
                <c:pt idx="15">
                  <c:v>0.99974221354692927</c:v>
                </c:pt>
                <c:pt idx="16">
                  <c:v>0.99969686560418991</c:v>
                </c:pt>
                <c:pt idx="17">
                  <c:v>0.99964611205016973</c:v>
                </c:pt>
                <c:pt idx="18">
                  <c:v>0.99958946482323319</c:v>
                </c:pt>
                <c:pt idx="19">
                  <c:v>0.99952638537823857</c:v>
                </c:pt>
                <c:pt idx="20">
                  <c:v>0.9994562784821196</c:v>
                </c:pt>
                <c:pt idx="21">
                  <c:v>0.99937848510642757</c:v>
                </c:pt>
                <c:pt idx="22">
                  <c:v>0.99929227426305633</c:v>
                </c:pt>
                <c:pt idx="23">
                  <c:v>0.99919683359852973</c:v>
                </c:pt>
                <c:pt idx="24">
                  <c:v>0.99909125852529124</c:v>
                </c:pt>
                <c:pt idx="25">
                  <c:v>0.99897453962200433</c:v>
                </c:pt>
                <c:pt idx="26">
                  <c:v>0.9988455479782351</c:v>
                </c:pt>
                <c:pt idx="27">
                  <c:v>0.99870301808761985</c:v>
                </c:pt>
                <c:pt idx="28">
                  <c:v>0.99854552780489614</c:v>
                </c:pt>
                <c:pt idx="29">
                  <c:v>0.99837147477032795</c:v>
                </c:pt>
                <c:pt idx="30">
                  <c:v>0.99817904856313755</c:v>
                </c:pt>
                <c:pt idx="31">
                  <c:v>0.99796619766506012</c:v>
                </c:pt>
                <c:pt idx="32">
                  <c:v>0.99773059008314657</c:v>
                </c:pt>
                <c:pt idx="33">
                  <c:v>0.99746956618094151</c:v>
                </c:pt>
                <c:pt idx="34">
                  <c:v>0.99718008187682983</c:v>
                </c:pt>
                <c:pt idx="35">
                  <c:v>0.99685863985496592</c:v>
                </c:pt>
                <c:pt idx="36">
                  <c:v>0.99650120575474721</c:v>
                </c:pt>
                <c:pt idx="37">
                  <c:v>0.99610310539567193</c:v>
                </c:pt>
                <c:pt idx="38">
                  <c:v>0.99565889786701178</c:v>
                </c:pt>
                <c:pt idx="39">
                  <c:v>0.995162217635855</c:v>
                </c:pt>
                <c:pt idx="40">
                  <c:v>0.9946055765132561</c:v>
                </c:pt>
                <c:pt idx="41">
                  <c:v>0.993980113082785</c:v>
                </c:pt>
                <c:pt idx="42">
                  <c:v>0.99327527261105863</c:v>
                </c:pt>
                <c:pt idx="43">
                  <c:v>0.99247839386665349</c:v>
                </c:pt>
                <c:pt idx="44">
                  <c:v>0.99157416963987477</c:v>
                </c:pt>
                <c:pt idx="45">
                  <c:v>0.99054393342946978</c:v>
                </c:pt>
                <c:pt idx="46">
                  <c:v>0.98936470304344615</c:v>
                </c:pt>
                <c:pt idx="47">
                  <c:v>0.98800787822374891</c:v>
                </c:pt>
                <c:pt idx="48">
                  <c:v>0.98643743605646905</c:v>
                </c:pt>
                <c:pt idx="49">
                  <c:v>0.98460738103848133</c:v>
                </c:pt>
                <c:pt idx="50">
                  <c:v>0.98245806083802023</c:v>
                </c:pt>
                <c:pt idx="51">
                  <c:v>0.97991070553058246</c:v>
                </c:pt>
                <c:pt idx="52">
                  <c:v>0.97685909071708166</c:v>
                </c:pt>
                <c:pt idx="53">
                  <c:v>0.97315636050422805</c:v>
                </c:pt>
                <c:pt idx="54">
                  <c:v>0.9685933228375927</c:v>
                </c:pt>
                <c:pt idx="55">
                  <c:v>0.96286086657272973</c:v>
                </c:pt>
                <c:pt idx="56">
                  <c:v>0.95548073287798441</c:v>
                </c:pt>
                <c:pt idx="57">
                  <c:v>0.94566755206336151</c:v>
                </c:pt>
                <c:pt idx="58">
                  <c:v>0.93202376444198143</c:v>
                </c:pt>
                <c:pt idx="59">
                  <c:v>0.91175970828339259</c:v>
                </c:pt>
                <c:pt idx="60">
                  <c:v>0.87820895667010701</c:v>
                </c:pt>
                <c:pt idx="61">
                  <c:v>0.80910163253273404</c:v>
                </c:pt>
                <c:pt idx="62">
                  <c:v>0.44883775730556902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C77-40EC-A9AB-2ED924CCBB6C}"/>
            </c:ext>
          </c:extLst>
        </c:ser>
        <c:ser>
          <c:idx val="13"/>
          <c:order val="1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Factor'!$EZ$118:$EZ$218</c:f>
              <c:numCache>
                <c:formatCode>General</c:formatCode>
                <c:ptCount val="101"/>
                <c:pt idx="0">
                  <c:v>1.0000000000914819</c:v>
                </c:pt>
                <c:pt idx="1">
                  <c:v>0.99999914282400892</c:v>
                </c:pt>
                <c:pt idx="2">
                  <c:v>0.99999647168607875</c:v>
                </c:pt>
                <c:pt idx="3">
                  <c:v>0.99999182704900424</c:v>
                </c:pt>
                <c:pt idx="4">
                  <c:v>0.99998503475517964</c:v>
                </c:pt>
                <c:pt idx="5">
                  <c:v>0.99997590448115548</c:v>
                </c:pt>
                <c:pt idx="6">
                  <c:v>0.99996422800098539</c:v>
                </c:pt>
                <c:pt idx="7">
                  <c:v>0.99994977723185297</c:v>
                </c:pt>
                <c:pt idx="8">
                  <c:v>0.99993230202977557</c:v>
                </c:pt>
                <c:pt idx="9">
                  <c:v>0.99991152769832381</c:v>
                </c:pt>
                <c:pt idx="10">
                  <c:v>0.99988715216680546</c:v>
                </c:pt>
                <c:pt idx="11">
                  <c:v>0.99985884278698167</c:v>
                </c:pt>
                <c:pt idx="12">
                  <c:v>0.99982623268776571</c:v>
                </c:pt>
                <c:pt idx="13">
                  <c:v>0.99978891661680203</c:v>
                </c:pt>
                <c:pt idx="14">
                  <c:v>0.99974644618428887</c:v>
                </c:pt>
                <c:pt idx="15">
                  <c:v>0.99969832440823669</c:v>
                </c:pt>
                <c:pt idx="16">
                  <c:v>0.99964399944094562</c:v>
                </c:pt>
                <c:pt idx="17">
                  <c:v>0.99958285733177776</c:v>
                </c:pt>
                <c:pt idx="18">
                  <c:v>0.99951421365238768</c:v>
                </c:pt>
                <c:pt idx="19">
                  <c:v>0.99943730377316653</c:v>
                </c:pt>
                <c:pt idx="20">
                  <c:v>0.99935127153468029</c:v>
                </c:pt>
                <c:pt idx="21">
                  <c:v>0.99925515600040238</c:v>
                </c:pt>
                <c:pt idx="22">
                  <c:v>0.99914787590599752</c:v>
                </c:pt>
                <c:pt idx="23">
                  <c:v>0.99902821132956565</c:v>
                </c:pt>
                <c:pt idx="24">
                  <c:v>0.99889478199253046</c:v>
                </c:pt>
                <c:pt idx="25">
                  <c:v>0.99874602145334768</c:v>
                </c:pt>
                <c:pt idx="26">
                  <c:v>0.99858014626644964</c:v>
                </c:pt>
                <c:pt idx="27">
                  <c:v>0.99839511893185529</c:v>
                </c:pt>
                <c:pt idx="28">
                  <c:v>0.9981886031375693</c:v>
                </c:pt>
                <c:pt idx="29">
                  <c:v>0.99795790936982576</c:v>
                </c:pt>
                <c:pt idx="30">
                  <c:v>0.99769992839651922</c:v>
                </c:pt>
                <c:pt idx="31">
                  <c:v>0.99741104936232261</c:v>
                </c:pt>
                <c:pt idx="32">
                  <c:v>0.99708705819051202</c:v>
                </c:pt>
                <c:pt idx="33">
                  <c:v>0.99672301055024637</c:v>
                </c:pt>
                <c:pt idx="34">
                  <c:v>0.99631307164750538</c:v>
                </c:pt>
                <c:pt idx="35">
                  <c:v>0.99585031227317122</c:v>
                </c:pt>
                <c:pt idx="36">
                  <c:v>0.9953264464966507</c:v>
                </c:pt>
                <c:pt idx="37">
                  <c:v>0.99473149050794596</c:v>
                </c:pt>
                <c:pt idx="38">
                  <c:v>0.99405331340043124</c:v>
                </c:pt>
                <c:pt idx="39">
                  <c:v>0.99327703754763941</c:v>
                </c:pt>
                <c:pt idx="40">
                  <c:v>0.99238422599081766</c:v>
                </c:pt>
                <c:pt idx="41">
                  <c:v>0.99135176235353972</c:v>
                </c:pt>
                <c:pt idx="42">
                  <c:v>0.99015027718820703</c:v>
                </c:pt>
                <c:pt idx="43">
                  <c:v>0.98874188868044555</c:v>
                </c:pt>
                <c:pt idx="44">
                  <c:v>0.9870768775701495</c:v>
                </c:pt>
                <c:pt idx="45">
                  <c:v>0.98508865127191336</c:v>
                </c:pt>
                <c:pt idx="46">
                  <c:v>0.98268585701026179</c:v>
                </c:pt>
                <c:pt idx="47">
                  <c:v>0.9797395290391232</c:v>
                </c:pt>
                <c:pt idx="48">
                  <c:v>0.97606111447905464</c:v>
                </c:pt>
                <c:pt idx="49">
                  <c:v>0.97136261946952485</c:v>
                </c:pt>
                <c:pt idx="50">
                  <c:v>0.96517872419553963</c:v>
                </c:pt>
                <c:pt idx="51">
                  <c:v>0.95669894015551127</c:v>
                </c:pt>
                <c:pt idx="52">
                  <c:v>0.94435383311601073</c:v>
                </c:pt>
                <c:pt idx="53">
                  <c:v>0.92456977123331008</c:v>
                </c:pt>
                <c:pt idx="54">
                  <c:v>0.88651256355616292</c:v>
                </c:pt>
                <c:pt idx="55">
                  <c:v>0.76174070004373673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C77-40EC-A9AB-2ED924CCBB6C}"/>
            </c:ext>
          </c:extLst>
        </c:ser>
        <c:ser>
          <c:idx val="14"/>
          <c:order val="1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Factor'!$FA$118:$FA$218</c:f>
              <c:numCache>
                <c:formatCode>General</c:formatCode>
                <c:ptCount val="101"/>
                <c:pt idx="0">
                  <c:v>1.0000000000255744</c:v>
                </c:pt>
                <c:pt idx="1">
                  <c:v>0.99999904564141051</c:v>
                </c:pt>
                <c:pt idx="2">
                  <c:v>0.99999606336486979</c:v>
                </c:pt>
                <c:pt idx="3">
                  <c:v>0.99999086124113457</c:v>
                </c:pt>
                <c:pt idx="4">
                  <c:v>0.99998322824408004</c:v>
                </c:pt>
                <c:pt idx="5">
                  <c:v>0.9999729320408407</c:v>
                </c:pt>
                <c:pt idx="6">
                  <c:v>0.99995971648138693</c:v>
                </c:pt>
                <c:pt idx="7">
                  <c:v>0.9999432987390835</c:v>
                </c:pt>
                <c:pt idx="8">
                  <c:v>0.99992336604660859</c:v>
                </c:pt>
                <c:pt idx="9">
                  <c:v>0.99989957195946511</c:v>
                </c:pt>
                <c:pt idx="10">
                  <c:v>0.99987153206708246</c:v>
                </c:pt>
                <c:pt idx="11">
                  <c:v>0.99983881905555105</c:v>
                </c:pt>
                <c:pt idx="12">
                  <c:v>0.99980095700650395</c:v>
                </c:pt>
                <c:pt idx="13">
                  <c:v>0.99975741479305924</c:v>
                </c:pt>
                <c:pt idx="14">
                  <c:v>0.99970759840383117</c:v>
                </c:pt>
                <c:pt idx="15">
                  <c:v>0.99965084198934029</c:v>
                </c:pt>
                <c:pt idx="16">
                  <c:v>0.99958639737899246</c:v>
                </c:pt>
                <c:pt idx="17">
                  <c:v>0.9995134217586843</c:v>
                </c:pt>
                <c:pt idx="18">
                  <c:v>0.99943096312539481</c:v>
                </c:pt>
                <c:pt idx="19">
                  <c:v>0.9993379430412539</c:v>
                </c:pt>
                <c:pt idx="20">
                  <c:v>0.99923313608904873</c:v>
                </c:pt>
                <c:pt idx="21">
                  <c:v>0.99911514527500089</c:v>
                </c:pt>
                <c:pt idx="22">
                  <c:v>0.99898237242130394</c:v>
                </c:pt>
                <c:pt idx="23">
                  <c:v>0.99883298232350659</c:v>
                </c:pt>
                <c:pt idx="24">
                  <c:v>0.9986648590931656</c:v>
                </c:pt>
                <c:pt idx="25">
                  <c:v>0.99847555263155108</c:v>
                </c:pt>
                <c:pt idx="26">
                  <c:v>0.99826221253768732</c:v>
                </c:pt>
                <c:pt idx="27">
                  <c:v>0.99802150587639393</c:v>
                </c:pt>
                <c:pt idx="28">
                  <c:v>0.99774951401682066</c:v>
                </c:pt>
                <c:pt idx="29">
                  <c:v>0.99744160205009369</c:v>
                </c:pt>
                <c:pt idx="30">
                  <c:v>0.99709225187640915</c:v>
                </c:pt>
                <c:pt idx="31">
                  <c:v>0.99669484656489848</c:v>
                </c:pt>
                <c:pt idx="32">
                  <c:v>0.99624138847734867</c:v>
                </c:pt>
                <c:pt idx="33">
                  <c:v>0.99572212601711108</c:v>
                </c:pt>
                <c:pt idx="34">
                  <c:v>0.9951250522479923</c:v>
                </c:pt>
                <c:pt idx="35">
                  <c:v>0.99443522054969891</c:v>
                </c:pt>
                <c:pt idx="36">
                  <c:v>0.99363379364309201</c:v>
                </c:pt>
                <c:pt idx="37">
                  <c:v>0.99269669505111591</c:v>
                </c:pt>
                <c:pt idx="38">
                  <c:v>0.99159265212751468</c:v>
                </c:pt>
                <c:pt idx="39">
                  <c:v>0.99028027973561283</c:v>
                </c:pt>
                <c:pt idx="40">
                  <c:v>0.98870359806477193</c:v>
                </c:pt>
                <c:pt idx="41">
                  <c:v>0.98678488890172766</c:v>
                </c:pt>
                <c:pt idx="42">
                  <c:v>0.9844128044104955</c:v>
                </c:pt>
                <c:pt idx="43">
                  <c:v>0.98142149789112831</c:v>
                </c:pt>
                <c:pt idx="44">
                  <c:v>0.9775515003947628</c:v>
                </c:pt>
                <c:pt idx="45">
                  <c:v>0.97236988734221486</c:v>
                </c:pt>
                <c:pt idx="46">
                  <c:v>0.96508778941116646</c:v>
                </c:pt>
                <c:pt idx="47">
                  <c:v>0.95407017286100826</c:v>
                </c:pt>
                <c:pt idx="48">
                  <c:v>0.93513976900789697</c:v>
                </c:pt>
                <c:pt idx="49">
                  <c:v>0.89205050194842228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C77-40EC-A9AB-2ED924CCBB6C}"/>
            </c:ext>
          </c:extLst>
        </c:ser>
        <c:ser>
          <c:idx val="15"/>
          <c:order val="15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Factor'!$FB$118:$FB$218</c:f>
              <c:numCache>
                <c:formatCode>General</c:formatCode>
                <c:ptCount val="101"/>
                <c:pt idx="0">
                  <c:v>1.0000000000183498</c:v>
                </c:pt>
                <c:pt idx="1">
                  <c:v>0.99999880094650062</c:v>
                </c:pt>
                <c:pt idx="2">
                  <c:v>0.99999502762475467</c:v>
                </c:pt>
                <c:pt idx="3">
                  <c:v>0.99998839249092342</c:v>
                </c:pt>
                <c:pt idx="4">
                  <c:v>0.9999785734763087</c:v>
                </c:pt>
                <c:pt idx="5">
                  <c:v>0.99996520907113495</c:v>
                </c:pt>
                <c:pt idx="6">
                  <c:v>0.99994789257175298</c:v>
                </c:pt>
                <c:pt idx="7">
                  <c:v>0.99992616532194356</c:v>
                </c:pt>
                <c:pt idx="8">
                  <c:v>0.99989950873956557</c:v>
                </c:pt>
                <c:pt idx="9">
                  <c:v>0.99986733486908175</c:v>
                </c:pt>
                <c:pt idx="10">
                  <c:v>0.99982897513460101</c:v>
                </c:pt>
                <c:pt idx="11">
                  <c:v>0.99978366688407005</c:v>
                </c:pt>
                <c:pt idx="12">
                  <c:v>0.9997305372051144</c:v>
                </c:pt>
                <c:pt idx="13">
                  <c:v>0.99966858334873809</c:v>
                </c:pt>
                <c:pt idx="14">
                  <c:v>0.99959664890554878</c:v>
                </c:pt>
                <c:pt idx="15">
                  <c:v>0.99951339462354738</c:v>
                </c:pt>
                <c:pt idx="16">
                  <c:v>0.99941726241063644</c:v>
                </c:pt>
                <c:pt idx="17">
                  <c:v>0.99930643059309354</c:v>
                </c:pt>
                <c:pt idx="18">
                  <c:v>0.9991787578487864</c:v>
                </c:pt>
                <c:pt idx="19">
                  <c:v>0.99903171232136345</c:v>
                </c:pt>
                <c:pt idx="20">
                  <c:v>0.99886228112667974</c:v>
                </c:pt>
                <c:pt idx="21">
                  <c:v>0.99866685359860108</c:v>
                </c:pt>
                <c:pt idx="22">
                  <c:v>0.99844106889255735</c:v>
                </c:pt>
                <c:pt idx="23">
                  <c:v>0.9981796145002757</c:v>
                </c:pt>
                <c:pt idx="24">
                  <c:v>0.99787595605166302</c:v>
                </c:pt>
                <c:pt idx="25">
                  <c:v>0.99752196918637448</c:v>
                </c:pt>
                <c:pt idx="26">
                  <c:v>0.99710742901163041</c:v>
                </c:pt>
                <c:pt idx="27">
                  <c:v>0.99661928769931252</c:v>
                </c:pt>
                <c:pt idx="28">
                  <c:v>0.99604062867641185</c:v>
                </c:pt>
                <c:pt idx="29">
                  <c:v>0.99534911232993539</c:v>
                </c:pt>
                <c:pt idx="30">
                  <c:v>0.99451459441325907</c:v>
                </c:pt>
                <c:pt idx="31">
                  <c:v>0.99349534340465917</c:v>
                </c:pt>
                <c:pt idx="32">
                  <c:v>0.9922317693310263</c:v>
                </c:pt>
                <c:pt idx="33">
                  <c:v>0.990635469915228</c:v>
                </c:pt>
                <c:pt idx="34">
                  <c:v>0.98856881285506626</c:v>
                </c:pt>
                <c:pt idx="35">
                  <c:v>0.98580356823053628</c:v>
                </c:pt>
                <c:pt idx="36">
                  <c:v>0.98192721631249869</c:v>
                </c:pt>
                <c:pt idx="37">
                  <c:v>0.9760944440627507</c:v>
                </c:pt>
                <c:pt idx="38">
                  <c:v>0.96618398485125989</c:v>
                </c:pt>
                <c:pt idx="39">
                  <c:v>0.94424118575437732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C77-40EC-A9AB-2ED924CCBB6C}"/>
            </c:ext>
          </c:extLst>
        </c:ser>
        <c:ser>
          <c:idx val="16"/>
          <c:order val="16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Factor'!$FC$118:$FC$218</c:f>
              <c:numCache>
                <c:formatCode>General</c:formatCode>
                <c:ptCount val="101"/>
                <c:pt idx="0">
                  <c:v>0.99999999998413436</c:v>
                </c:pt>
                <c:pt idx="1">
                  <c:v>0.99999855374038249</c:v>
                </c:pt>
                <c:pt idx="2">
                  <c:v>0.99999397004793766</c:v>
                </c:pt>
                <c:pt idx="3">
                  <c:v>0.99998584347314212</c:v>
                </c:pt>
                <c:pt idx="4">
                  <c:v>0.99997371104663102</c:v>
                </c:pt>
                <c:pt idx="5">
                  <c:v>0.99995704243179062</c:v>
                </c:pt>
                <c:pt idx="6">
                  <c:v>0.99993522803247892</c:v>
                </c:pt>
                <c:pt idx="7">
                  <c:v>0.99990756454642549</c:v>
                </c:pt>
                <c:pt idx="8">
                  <c:v>0.9998732373038417</c:v>
                </c:pt>
                <c:pt idx="9">
                  <c:v>0.9998312985285378</c:v>
                </c:pt>
                <c:pt idx="10">
                  <c:v>0.99978064038283565</c:v>
                </c:pt>
                <c:pt idx="11">
                  <c:v>0.99971996127814611</c:v>
                </c:pt>
                <c:pt idx="12">
                  <c:v>0.99964772340468944</c:v>
                </c:pt>
                <c:pt idx="13">
                  <c:v>0.99956209868757062</c:v>
                </c:pt>
                <c:pt idx="14">
                  <c:v>0.99946089930781701</c:v>
                </c:pt>
                <c:pt idx="15">
                  <c:v>0.99934148737230266</c:v>
                </c:pt>
                <c:pt idx="16">
                  <c:v>0.99920065601478747</c:v>
                </c:pt>
                <c:pt idx="17">
                  <c:v>0.99903447073793838</c:v>
                </c:pt>
                <c:pt idx="18">
                  <c:v>0.99883805445604723</c:v>
                </c:pt>
                <c:pt idx="19">
                  <c:v>0.99860529125987907</c:v>
                </c:pt>
                <c:pt idx="20">
                  <c:v>0.99832841026402341</c:v>
                </c:pt>
                <c:pt idx="21">
                  <c:v>0.99799738811845562</c:v>
                </c:pt>
                <c:pt idx="22">
                  <c:v>0.99759906949270538</c:v>
                </c:pt>
                <c:pt idx="23">
                  <c:v>0.9971158344777511</c:v>
                </c:pt>
                <c:pt idx="24">
                  <c:v>0.99652351004981776</c:v>
                </c:pt>
                <c:pt idx="25">
                  <c:v>0.99578796260825075</c:v>
                </c:pt>
                <c:pt idx="26">
                  <c:v>0.99485926214248455</c:v>
                </c:pt>
                <c:pt idx="27">
                  <c:v>0.99366107013072036</c:v>
                </c:pt>
                <c:pt idx="28">
                  <c:v>0.99206981774063774</c:v>
                </c:pt>
                <c:pt idx="29">
                  <c:v>0.98986955425071432</c:v>
                </c:pt>
                <c:pt idx="30">
                  <c:v>0.98663949121033212</c:v>
                </c:pt>
                <c:pt idx="31">
                  <c:v>0.98140926572884313</c:v>
                </c:pt>
                <c:pt idx="32">
                  <c:v>0.971143824875078</c:v>
                </c:pt>
                <c:pt idx="33">
                  <c:v>0.93348173959320013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BC77-40EC-A9AB-2ED924CCBB6C}"/>
            </c:ext>
          </c:extLst>
        </c:ser>
        <c:ser>
          <c:idx val="17"/>
          <c:order val="17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Factor'!$FD$118:$FD$218</c:f>
              <c:numCache>
                <c:formatCode>General</c:formatCode>
                <c:ptCount val="101"/>
                <c:pt idx="0">
                  <c:v>0.99999999998408307</c:v>
                </c:pt>
                <c:pt idx="1">
                  <c:v>0.99999805165081357</c:v>
                </c:pt>
                <c:pt idx="2">
                  <c:v>0.99999178678609912</c:v>
                </c:pt>
                <c:pt idx="3">
                  <c:v>0.99998048971053655</c:v>
                </c:pt>
                <c:pt idx="4">
                  <c:v>0.99996330946953971</c:v>
                </c:pt>
                <c:pt idx="5">
                  <c:v>0.99993922806964985</c:v>
                </c:pt>
                <c:pt idx="6">
                  <c:v>0.99990701941657523</c:v>
                </c:pt>
                <c:pt idx="7">
                  <c:v>0.99986519564370369</c:v>
                </c:pt>
                <c:pt idx="8">
                  <c:v>0.99981193606014418</c:v>
                </c:pt>
                <c:pt idx="9">
                  <c:v>0.99974499175330223</c:v>
                </c:pt>
                <c:pt idx="10">
                  <c:v>0.99966155547298419</c:v>
                </c:pt>
                <c:pt idx="11">
                  <c:v>0.99955808100161425</c:v>
                </c:pt>
                <c:pt idx="12">
                  <c:v>0.99943002735026276</c:v>
                </c:pt>
                <c:pt idx="13">
                  <c:v>0.99927148817504741</c:v>
                </c:pt>
                <c:pt idx="14">
                  <c:v>0.99907464071918961</c:v>
                </c:pt>
                <c:pt idx="15">
                  <c:v>0.99882890117275414</c:v>
                </c:pt>
                <c:pt idx="16">
                  <c:v>0.99851958305129074</c:v>
                </c:pt>
                <c:pt idx="17">
                  <c:v>0.99812567348972814</c:v>
                </c:pt>
                <c:pt idx="18">
                  <c:v>0.99761595162695482</c:v>
                </c:pt>
                <c:pt idx="19">
                  <c:v>0.99694176198831397</c:v>
                </c:pt>
                <c:pt idx="20">
                  <c:v>0.99602240137082632</c:v>
                </c:pt>
                <c:pt idx="21">
                  <c:v>0.9947121232335826</c:v>
                </c:pt>
                <c:pt idx="22">
                  <c:v>0.99271304699676721</c:v>
                </c:pt>
                <c:pt idx="23">
                  <c:v>0.9892820934138945</c:v>
                </c:pt>
                <c:pt idx="24">
                  <c:v>0.98167372206454762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C77-40EC-A9AB-2ED924CCBB6C}"/>
            </c:ext>
          </c:extLst>
        </c:ser>
        <c:ser>
          <c:idx val="18"/>
          <c:order val="18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Factor'!$FE$118:$FE$218</c:f>
              <c:numCache>
                <c:formatCode>General</c:formatCode>
                <c:ptCount val="101"/>
                <c:pt idx="0">
                  <c:v>0.99999999999512368</c:v>
                </c:pt>
                <c:pt idx="1">
                  <c:v>0.99999701571768673</c:v>
                </c:pt>
                <c:pt idx="2">
                  <c:v>0.99998712814939272</c:v>
                </c:pt>
                <c:pt idx="3">
                  <c:v>0.99996864107110206</c:v>
                </c:pt>
                <c:pt idx="4">
                  <c:v>0.99993935257322641</c:v>
                </c:pt>
                <c:pt idx="5">
                  <c:v>0.99989635803701182</c:v>
                </c:pt>
                <c:pt idx="6">
                  <c:v>0.99983575320810703</c:v>
                </c:pt>
                <c:pt idx="7">
                  <c:v>0.99975217220793955</c:v>
                </c:pt>
                <c:pt idx="8">
                  <c:v>0.99963804110493792</c:v>
                </c:pt>
                <c:pt idx="9">
                  <c:v>0.99948231604311988</c:v>
                </c:pt>
                <c:pt idx="10">
                  <c:v>0.9992682282826636</c:v>
                </c:pt>
                <c:pt idx="11">
                  <c:v>0.99896896376375544</c:v>
                </c:pt>
                <c:pt idx="12">
                  <c:v>0.9985386017743394</c:v>
                </c:pt>
                <c:pt idx="13">
                  <c:v>0.99789062775689952</c:v>
                </c:pt>
                <c:pt idx="14">
                  <c:v>0.99683703372341392</c:v>
                </c:pt>
                <c:pt idx="15">
                  <c:v>0.99485750491939962</c:v>
                </c:pt>
                <c:pt idx="16">
                  <c:v>0.98947805893205887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BC77-40EC-A9AB-2ED924CCBB6C}"/>
            </c:ext>
          </c:extLst>
        </c:ser>
        <c:ser>
          <c:idx val="19"/>
          <c:order val="1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Factor'!$FF$118:$FF$218</c:f>
              <c:numCache>
                <c:formatCode>General</c:formatCode>
                <c:ptCount val="101"/>
                <c:pt idx="0">
                  <c:v>0.99999999999678024</c:v>
                </c:pt>
                <c:pt idx="1">
                  <c:v>0.99999593534898934</c:v>
                </c:pt>
                <c:pt idx="2">
                  <c:v>0.99998203812711373</c:v>
                </c:pt>
                <c:pt idx="3">
                  <c:v>0.99995500215229183</c:v>
                </c:pt>
                <c:pt idx="4">
                  <c:v>0.99991009587418078</c:v>
                </c:pt>
                <c:pt idx="5">
                  <c:v>0.99984031829268316</c:v>
                </c:pt>
                <c:pt idx="6">
                  <c:v>0.99973486804126055</c:v>
                </c:pt>
                <c:pt idx="7">
                  <c:v>0.99957615761535379</c:v>
                </c:pt>
                <c:pt idx="8">
                  <c:v>0.99933341063674053</c:v>
                </c:pt>
                <c:pt idx="9">
                  <c:v>0.99894702496692922</c:v>
                </c:pt>
                <c:pt idx="10">
                  <c:v>0.99828231407242329</c:v>
                </c:pt>
                <c:pt idx="11">
                  <c:v>0.99694079169962646</c:v>
                </c:pt>
                <c:pt idx="12">
                  <c:v>0.99263783373423542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BC77-40EC-A9AB-2ED924CCBB6C}"/>
            </c:ext>
          </c:extLst>
        </c:ser>
        <c:ser>
          <c:idx val="20"/>
          <c:order val="2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Factor'!$FG$118:$FG$218</c:f>
              <c:numCache>
                <c:formatCode>General</c:formatCode>
                <c:ptCount val="101"/>
                <c:pt idx="0">
                  <c:v>0.99999999997453914</c:v>
                </c:pt>
                <c:pt idx="1">
                  <c:v>0.9999948078516665</c:v>
                </c:pt>
                <c:pt idx="2">
                  <c:v>0.99997645855177508</c:v>
                </c:pt>
                <c:pt idx="3">
                  <c:v>0.99993916459927934</c:v>
                </c:pt>
                <c:pt idx="4">
                  <c:v>0.99987368910965291</c:v>
                </c:pt>
                <c:pt idx="5">
                  <c:v>0.99976435187135448</c:v>
                </c:pt>
                <c:pt idx="6">
                  <c:v>0.99958218412613753</c:v>
                </c:pt>
                <c:pt idx="7">
                  <c:v>0.9992666310046876</c:v>
                </c:pt>
                <c:pt idx="8">
                  <c:v>0.99866317996694731</c:v>
                </c:pt>
                <c:pt idx="9">
                  <c:v>0.99718750257578548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BC77-40EC-A9AB-2ED924CCBB6C}"/>
            </c:ext>
          </c:extLst>
        </c:ser>
        <c:ser>
          <c:idx val="21"/>
          <c:order val="2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Factor'!$FH$118:$FH$218</c:f>
              <c:numCache>
                <c:formatCode>General</c:formatCode>
                <c:ptCount val="101"/>
                <c:pt idx="0">
                  <c:v>0.99999999999761402</c:v>
                </c:pt>
                <c:pt idx="1">
                  <c:v>0.9999917631888422</c:v>
                </c:pt>
                <c:pt idx="2">
                  <c:v>0.99995987988801649</c:v>
                </c:pt>
                <c:pt idx="3">
                  <c:v>0.99988588047780813</c:v>
                </c:pt>
                <c:pt idx="4">
                  <c:v>0.99972809350302627</c:v>
                </c:pt>
                <c:pt idx="5">
                  <c:v>0.99936665524200441</c:v>
                </c:pt>
                <c:pt idx="6">
                  <c:v>0.99820605959082087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BC77-40EC-A9AB-2ED924CCBB6C}"/>
            </c:ext>
          </c:extLst>
        </c:ser>
        <c:ser>
          <c:idx val="22"/>
          <c:order val="2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'Correction Factor'!$EL$118:$EL$218</c:f>
              <c:numCache>
                <c:formatCode>General</c:formatCode>
                <c:ptCount val="101"/>
                <c:pt idx="0">
                  <c:v>1.0000000000000001E-5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'Correction Factor'!$FI$118:$FI$218</c:f>
              <c:numCache>
                <c:formatCode>General</c:formatCode>
                <c:ptCount val="101"/>
                <c:pt idx="0">
                  <c:v>0.99999999999372524</c:v>
                </c:pt>
                <c:pt idx="1">
                  <c:v>0.99998835231211036</c:v>
                </c:pt>
                <c:pt idx="2">
                  <c:v>0.99993823657658465</c:v>
                </c:pt>
                <c:pt idx="3">
                  <c:v>0.99979848160385421</c:v>
                </c:pt>
                <c:pt idx="4">
                  <c:v>0.99936641168311902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BC77-40EC-A9AB-2ED924CCB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103295"/>
        <c:axId val="1481103775"/>
      </c:scatterChart>
      <c:valAx>
        <c:axId val="1481103295"/>
        <c:scaling>
          <c:orientation val="minMax"/>
          <c:max val="1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b="1"/>
                  <a:t>S</a:t>
                </a:r>
              </a:p>
            </c:rich>
          </c:tx>
          <c:layout>
            <c:manualLayout>
              <c:xMode val="edge"/>
              <c:yMode val="edge"/>
              <c:x val="0.51893111467170816"/>
              <c:y val="0.922875681891680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103775"/>
        <c:crosses val="autoZero"/>
        <c:crossBetween val="midCat"/>
        <c:majorUnit val="4.0000000000000008E-2"/>
      </c:valAx>
      <c:valAx>
        <c:axId val="1481103775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 b="1"/>
                  <a:t>Ft,</a:t>
                </a:r>
                <a:r>
                  <a:rPr lang="en-PH" b="1" baseline="0"/>
                  <a:t> MTD Correction Factor</a:t>
                </a:r>
                <a:endParaRPr lang="en-PH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103295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Database!$B$15:$B$20</c:f>
              <c:strCache>
                <c:ptCount val="6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1.0</c:v>
                </c:pt>
                <c:pt idx="5">
                  <c:v>1.2</c:v>
                </c:pt>
              </c:strCache>
            </c:strRef>
          </c:cat>
          <c:val>
            <c:numRef>
              <c:f>Database!$C$15:$C$20</c:f>
              <c:numCache>
                <c:formatCode>General</c:formatCode>
                <c:ptCount val="6"/>
                <c:pt idx="0">
                  <c:v>88</c:v>
                </c:pt>
                <c:pt idx="1">
                  <c:v>89.899999999999991</c:v>
                </c:pt>
                <c:pt idx="2">
                  <c:v>91.8</c:v>
                </c:pt>
                <c:pt idx="3">
                  <c:v>93.699999999999989</c:v>
                </c:pt>
                <c:pt idx="4">
                  <c:v>95.6</c:v>
                </c:pt>
                <c:pt idx="5">
                  <c:v>97.5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0-4678-89E6-755A4C474AC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Database!$B$15:$B$20</c:f>
              <c:strCache>
                <c:ptCount val="6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1.0</c:v>
                </c:pt>
                <c:pt idx="5">
                  <c:v>1.2</c:v>
                </c:pt>
              </c:strCache>
            </c:strRef>
          </c:cat>
          <c:val>
            <c:numRef>
              <c:f>Database!$D$15:$D$20</c:f>
              <c:numCache>
                <c:formatCode>General</c:formatCode>
                <c:ptCount val="6"/>
                <c:pt idx="0">
                  <c:v>50</c:v>
                </c:pt>
                <c:pt idx="1">
                  <c:v>55.699999999999996</c:v>
                </c:pt>
                <c:pt idx="2">
                  <c:v>61.399999999999991</c:v>
                </c:pt>
                <c:pt idx="3">
                  <c:v>67.099999999999994</c:v>
                </c:pt>
                <c:pt idx="4">
                  <c:v>72.8</c:v>
                </c:pt>
                <c:pt idx="5">
                  <c:v>78.5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0-4678-89E6-755A4C474AC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Database!$B$15:$B$20</c:f>
              <c:strCache>
                <c:ptCount val="6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1.0</c:v>
                </c:pt>
                <c:pt idx="5">
                  <c:v>1.2</c:v>
                </c:pt>
              </c:strCache>
            </c:strRef>
          </c:cat>
          <c:val>
            <c:numRef>
              <c:f>Database!$E$15:$E$20</c:f>
              <c:numCache>
                <c:formatCode>General</c:formatCode>
                <c:ptCount val="6"/>
                <c:pt idx="0">
                  <c:v>37.5</c:v>
                </c:pt>
                <c:pt idx="1">
                  <c:v>37.5</c:v>
                </c:pt>
                <c:pt idx="2">
                  <c:v>37.5</c:v>
                </c:pt>
                <c:pt idx="3">
                  <c:v>37.5</c:v>
                </c:pt>
                <c:pt idx="4">
                  <c:v>37.5</c:v>
                </c:pt>
                <c:pt idx="5">
                  <c:v>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F0-4678-89E6-755A4C474AC1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Database!$B$15:$B$20</c:f>
              <c:strCache>
                <c:ptCount val="6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1.0</c:v>
                </c:pt>
                <c:pt idx="5">
                  <c:v>1.2</c:v>
                </c:pt>
              </c:strCache>
            </c:strRef>
          </c:cat>
          <c:val>
            <c:numRef>
              <c:f>Database!$F$15:$F$20</c:f>
              <c:numCache>
                <c:formatCode>General</c:formatCode>
                <c:ptCount val="6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F0-4678-89E6-755A4C474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232607"/>
        <c:axId val="1297241727"/>
      </c:lineChart>
      <c:catAx>
        <c:axId val="129723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241727"/>
        <c:crosses val="autoZero"/>
        <c:auto val="1"/>
        <c:lblAlgn val="ctr"/>
        <c:lblOffset val="100"/>
        <c:noMultiLvlLbl val="0"/>
      </c:catAx>
      <c:valAx>
        <c:axId val="129724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232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823958434571917"/>
          <c:y val="0.93641409610071491"/>
          <c:w val="0.42388583233705174"/>
          <c:h val="6.35859694901031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7634259259259263"/>
          <c:w val="0.90286351706036749"/>
          <c:h val="0.59199839603382909"/>
        </c:manualLayout>
      </c:layout>
      <c:lineChart>
        <c:grouping val="standard"/>
        <c:varyColors val="0"/>
        <c:ser>
          <c:idx val="0"/>
          <c:order val="0"/>
          <c:tx>
            <c:v>Cold Fluid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Database!$BQ$68:$BQ$267</c:f>
              <c:numCache>
                <c:formatCode>General</c:formatCode>
                <c:ptCount val="20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  <c:pt idx="51">
                  <c:v>1.0200000000000005</c:v>
                </c:pt>
                <c:pt idx="52">
                  <c:v>1.0400000000000005</c:v>
                </c:pt>
                <c:pt idx="53">
                  <c:v>1.0600000000000005</c:v>
                </c:pt>
                <c:pt idx="54">
                  <c:v>1.0800000000000005</c:v>
                </c:pt>
                <c:pt idx="55">
                  <c:v>1.1000000000000005</c:v>
                </c:pt>
                <c:pt idx="56">
                  <c:v>1.1200000000000006</c:v>
                </c:pt>
                <c:pt idx="57">
                  <c:v>1.1400000000000006</c:v>
                </c:pt>
                <c:pt idx="58">
                  <c:v>1.1600000000000006</c:v>
                </c:pt>
                <c:pt idx="59">
                  <c:v>1.1800000000000006</c:v>
                </c:pt>
                <c:pt idx="60">
                  <c:v>1.2000000000000006</c:v>
                </c:pt>
                <c:pt idx="61">
                  <c:v>1.2200000000000006</c:v>
                </c:pt>
                <c:pt idx="62">
                  <c:v>1.2400000000000007</c:v>
                </c:pt>
                <c:pt idx="63">
                  <c:v>1.2600000000000007</c:v>
                </c:pt>
                <c:pt idx="64">
                  <c:v>1.2800000000000007</c:v>
                </c:pt>
                <c:pt idx="65">
                  <c:v>1.3000000000000007</c:v>
                </c:pt>
                <c:pt idx="66">
                  <c:v>1.3200000000000007</c:v>
                </c:pt>
                <c:pt idx="67">
                  <c:v>1.3400000000000007</c:v>
                </c:pt>
                <c:pt idx="68">
                  <c:v>1.3600000000000008</c:v>
                </c:pt>
                <c:pt idx="69">
                  <c:v>1.3800000000000008</c:v>
                </c:pt>
                <c:pt idx="70">
                  <c:v>1.4000000000000008</c:v>
                </c:pt>
                <c:pt idx="71">
                  <c:v>1.4200000000000008</c:v>
                </c:pt>
                <c:pt idx="72">
                  <c:v>1.4400000000000008</c:v>
                </c:pt>
                <c:pt idx="73">
                  <c:v>1.4600000000000009</c:v>
                </c:pt>
                <c:pt idx="74">
                  <c:v>1.4800000000000009</c:v>
                </c:pt>
                <c:pt idx="75">
                  <c:v>1.5000000000000009</c:v>
                </c:pt>
                <c:pt idx="76">
                  <c:v>1.5200000000000009</c:v>
                </c:pt>
                <c:pt idx="77">
                  <c:v>1.5400000000000009</c:v>
                </c:pt>
                <c:pt idx="78">
                  <c:v>1.5600000000000009</c:v>
                </c:pt>
                <c:pt idx="79">
                  <c:v>1.580000000000001</c:v>
                </c:pt>
                <c:pt idx="80">
                  <c:v>1.600000000000001</c:v>
                </c:pt>
                <c:pt idx="81">
                  <c:v>1.620000000000001</c:v>
                </c:pt>
                <c:pt idx="82">
                  <c:v>1.640000000000001</c:v>
                </c:pt>
                <c:pt idx="83">
                  <c:v>1.660000000000001</c:v>
                </c:pt>
                <c:pt idx="84">
                  <c:v>1.680000000000001</c:v>
                </c:pt>
                <c:pt idx="85">
                  <c:v>1.7000000000000011</c:v>
                </c:pt>
                <c:pt idx="86">
                  <c:v>1.7200000000000011</c:v>
                </c:pt>
                <c:pt idx="87">
                  <c:v>1.7400000000000011</c:v>
                </c:pt>
                <c:pt idx="88">
                  <c:v>1.7600000000000011</c:v>
                </c:pt>
                <c:pt idx="89">
                  <c:v>1.7800000000000011</c:v>
                </c:pt>
                <c:pt idx="90">
                  <c:v>1.8000000000000012</c:v>
                </c:pt>
                <c:pt idx="91">
                  <c:v>1.8200000000000012</c:v>
                </c:pt>
                <c:pt idx="92">
                  <c:v>1.8400000000000012</c:v>
                </c:pt>
                <c:pt idx="93">
                  <c:v>1.8600000000000012</c:v>
                </c:pt>
                <c:pt idx="94">
                  <c:v>1.8800000000000012</c:v>
                </c:pt>
                <c:pt idx="95">
                  <c:v>1.9000000000000012</c:v>
                </c:pt>
                <c:pt idx="96">
                  <c:v>1.9200000000000013</c:v>
                </c:pt>
                <c:pt idx="97">
                  <c:v>1.9400000000000013</c:v>
                </c:pt>
                <c:pt idx="98">
                  <c:v>1.9600000000000013</c:v>
                </c:pt>
                <c:pt idx="99">
                  <c:v>1.9800000000000013</c:v>
                </c:pt>
                <c:pt idx="100">
                  <c:v>2.0000000000000013</c:v>
                </c:pt>
                <c:pt idx="101">
                  <c:v>2.0200000000000014</c:v>
                </c:pt>
                <c:pt idx="102">
                  <c:v>2.0400000000000014</c:v>
                </c:pt>
                <c:pt idx="103">
                  <c:v>2.0600000000000014</c:v>
                </c:pt>
                <c:pt idx="104">
                  <c:v>2.0800000000000014</c:v>
                </c:pt>
                <c:pt idx="105">
                  <c:v>2.1000000000000014</c:v>
                </c:pt>
                <c:pt idx="106">
                  <c:v>2.1200000000000014</c:v>
                </c:pt>
                <c:pt idx="107">
                  <c:v>2.1400000000000015</c:v>
                </c:pt>
                <c:pt idx="108">
                  <c:v>2.1600000000000015</c:v>
                </c:pt>
                <c:pt idx="109">
                  <c:v>2.1800000000000015</c:v>
                </c:pt>
                <c:pt idx="110">
                  <c:v>2.2000000000000015</c:v>
                </c:pt>
                <c:pt idx="111">
                  <c:v>2.2200000000000015</c:v>
                </c:pt>
                <c:pt idx="112">
                  <c:v>2.2400000000000015</c:v>
                </c:pt>
                <c:pt idx="113">
                  <c:v>2.2600000000000016</c:v>
                </c:pt>
                <c:pt idx="114">
                  <c:v>2.2800000000000016</c:v>
                </c:pt>
                <c:pt idx="115">
                  <c:v>2.3000000000000016</c:v>
                </c:pt>
                <c:pt idx="116">
                  <c:v>2.3200000000000016</c:v>
                </c:pt>
                <c:pt idx="117">
                  <c:v>2.3400000000000016</c:v>
                </c:pt>
                <c:pt idx="118">
                  <c:v>2.3600000000000017</c:v>
                </c:pt>
                <c:pt idx="119">
                  <c:v>2.3800000000000017</c:v>
                </c:pt>
                <c:pt idx="120">
                  <c:v>2.4000000000000017</c:v>
                </c:pt>
                <c:pt idx="121">
                  <c:v>2.4200000000000017</c:v>
                </c:pt>
                <c:pt idx="122">
                  <c:v>2.4400000000000017</c:v>
                </c:pt>
                <c:pt idx="123">
                  <c:v>2.4600000000000017</c:v>
                </c:pt>
                <c:pt idx="124">
                  <c:v>2.4800000000000018</c:v>
                </c:pt>
                <c:pt idx="125">
                  <c:v>2.5000000000000018</c:v>
                </c:pt>
                <c:pt idx="126">
                  <c:v>2.5200000000000018</c:v>
                </c:pt>
                <c:pt idx="127">
                  <c:v>2.5400000000000018</c:v>
                </c:pt>
                <c:pt idx="128">
                  <c:v>2.5600000000000018</c:v>
                </c:pt>
                <c:pt idx="129">
                  <c:v>2.5800000000000018</c:v>
                </c:pt>
                <c:pt idx="130">
                  <c:v>2.6000000000000019</c:v>
                </c:pt>
                <c:pt idx="131">
                  <c:v>2.6200000000000019</c:v>
                </c:pt>
                <c:pt idx="132">
                  <c:v>2.6400000000000019</c:v>
                </c:pt>
                <c:pt idx="133">
                  <c:v>2.6600000000000019</c:v>
                </c:pt>
                <c:pt idx="134">
                  <c:v>2.6800000000000019</c:v>
                </c:pt>
                <c:pt idx="135">
                  <c:v>2.700000000000002</c:v>
                </c:pt>
                <c:pt idx="136">
                  <c:v>2.720000000000002</c:v>
                </c:pt>
                <c:pt idx="137">
                  <c:v>2.740000000000002</c:v>
                </c:pt>
                <c:pt idx="138">
                  <c:v>2.760000000000002</c:v>
                </c:pt>
                <c:pt idx="139">
                  <c:v>2.780000000000002</c:v>
                </c:pt>
                <c:pt idx="140">
                  <c:v>2.800000000000002</c:v>
                </c:pt>
                <c:pt idx="141">
                  <c:v>2.8200000000000021</c:v>
                </c:pt>
                <c:pt idx="142">
                  <c:v>2.8400000000000021</c:v>
                </c:pt>
                <c:pt idx="143">
                  <c:v>2.8600000000000021</c:v>
                </c:pt>
                <c:pt idx="144">
                  <c:v>2.8800000000000021</c:v>
                </c:pt>
                <c:pt idx="145">
                  <c:v>2.9000000000000021</c:v>
                </c:pt>
                <c:pt idx="146">
                  <c:v>2.9200000000000021</c:v>
                </c:pt>
                <c:pt idx="147">
                  <c:v>2.9400000000000022</c:v>
                </c:pt>
                <c:pt idx="148">
                  <c:v>2.9600000000000022</c:v>
                </c:pt>
                <c:pt idx="149">
                  <c:v>2.9800000000000022</c:v>
                </c:pt>
                <c:pt idx="150">
                  <c:v>3.0000000000000022</c:v>
                </c:pt>
                <c:pt idx="151">
                  <c:v>3.0200000000000022</c:v>
                </c:pt>
                <c:pt idx="152">
                  <c:v>3.0400000000000023</c:v>
                </c:pt>
                <c:pt idx="153">
                  <c:v>3.0600000000000023</c:v>
                </c:pt>
                <c:pt idx="154">
                  <c:v>3.0800000000000023</c:v>
                </c:pt>
                <c:pt idx="155">
                  <c:v>3.1000000000000023</c:v>
                </c:pt>
                <c:pt idx="156">
                  <c:v>3.1200000000000023</c:v>
                </c:pt>
                <c:pt idx="157">
                  <c:v>3.1400000000000023</c:v>
                </c:pt>
                <c:pt idx="158">
                  <c:v>3.1600000000000024</c:v>
                </c:pt>
                <c:pt idx="159">
                  <c:v>3.1800000000000024</c:v>
                </c:pt>
                <c:pt idx="160">
                  <c:v>3.2000000000000024</c:v>
                </c:pt>
                <c:pt idx="161">
                  <c:v>3.2200000000000024</c:v>
                </c:pt>
                <c:pt idx="162">
                  <c:v>3.2400000000000024</c:v>
                </c:pt>
                <c:pt idx="163">
                  <c:v>3.2600000000000025</c:v>
                </c:pt>
                <c:pt idx="164">
                  <c:v>3.2800000000000025</c:v>
                </c:pt>
                <c:pt idx="165">
                  <c:v>3.3000000000000025</c:v>
                </c:pt>
                <c:pt idx="166">
                  <c:v>3.3200000000000025</c:v>
                </c:pt>
                <c:pt idx="167">
                  <c:v>3.3400000000000025</c:v>
                </c:pt>
                <c:pt idx="168">
                  <c:v>3.3600000000000025</c:v>
                </c:pt>
                <c:pt idx="169">
                  <c:v>3.3800000000000026</c:v>
                </c:pt>
                <c:pt idx="170">
                  <c:v>3.4000000000000026</c:v>
                </c:pt>
                <c:pt idx="171">
                  <c:v>3.4200000000000026</c:v>
                </c:pt>
                <c:pt idx="172">
                  <c:v>3.4400000000000026</c:v>
                </c:pt>
                <c:pt idx="173">
                  <c:v>3.4600000000000026</c:v>
                </c:pt>
                <c:pt idx="174">
                  <c:v>3.4800000000000026</c:v>
                </c:pt>
                <c:pt idx="175">
                  <c:v>3.5000000000000027</c:v>
                </c:pt>
                <c:pt idx="176">
                  <c:v>3.5200000000000027</c:v>
                </c:pt>
                <c:pt idx="177">
                  <c:v>3.5400000000000027</c:v>
                </c:pt>
                <c:pt idx="178">
                  <c:v>3.5600000000000027</c:v>
                </c:pt>
                <c:pt idx="179">
                  <c:v>3.5800000000000027</c:v>
                </c:pt>
                <c:pt idx="180">
                  <c:v>3.6000000000000028</c:v>
                </c:pt>
                <c:pt idx="181">
                  <c:v>3.6200000000000028</c:v>
                </c:pt>
                <c:pt idx="182">
                  <c:v>3.6400000000000028</c:v>
                </c:pt>
                <c:pt idx="183">
                  <c:v>3.6600000000000028</c:v>
                </c:pt>
                <c:pt idx="184">
                  <c:v>3.6800000000000028</c:v>
                </c:pt>
                <c:pt idx="185">
                  <c:v>3.7000000000000028</c:v>
                </c:pt>
                <c:pt idx="186">
                  <c:v>3.7200000000000029</c:v>
                </c:pt>
                <c:pt idx="187">
                  <c:v>3.7400000000000029</c:v>
                </c:pt>
                <c:pt idx="188">
                  <c:v>3.7600000000000029</c:v>
                </c:pt>
                <c:pt idx="189">
                  <c:v>3.7800000000000029</c:v>
                </c:pt>
                <c:pt idx="190">
                  <c:v>3.8000000000000029</c:v>
                </c:pt>
                <c:pt idx="191">
                  <c:v>3.8200000000000029</c:v>
                </c:pt>
                <c:pt idx="192">
                  <c:v>3.840000000000003</c:v>
                </c:pt>
                <c:pt idx="193">
                  <c:v>3.860000000000003</c:v>
                </c:pt>
                <c:pt idx="194">
                  <c:v>3.880000000000003</c:v>
                </c:pt>
                <c:pt idx="195">
                  <c:v>3.900000000000003</c:v>
                </c:pt>
                <c:pt idx="196">
                  <c:v>3.920000000000003</c:v>
                </c:pt>
                <c:pt idx="197">
                  <c:v>3.9400000000000031</c:v>
                </c:pt>
                <c:pt idx="198">
                  <c:v>3.9600000000000031</c:v>
                </c:pt>
                <c:pt idx="199">
                  <c:v>3.9800000000000031</c:v>
                </c:pt>
              </c:numCache>
            </c:numRef>
          </c:cat>
          <c:val>
            <c:numRef>
              <c:f>Database!$BR$68:$BR$267</c:f>
              <c:numCache>
                <c:formatCode>General</c:formatCode>
                <c:ptCount val="200"/>
                <c:pt idx="0">
                  <c:v>23.89</c:v>
                </c:pt>
                <c:pt idx="1">
                  <c:v>24.015000000000001</c:v>
                </c:pt>
                <c:pt idx="2">
                  <c:v>24.14</c:v>
                </c:pt>
                <c:pt idx="3">
                  <c:v>24.265000000000001</c:v>
                </c:pt>
                <c:pt idx="4">
                  <c:v>24.39</c:v>
                </c:pt>
                <c:pt idx="5">
                  <c:v>24.515000000000001</c:v>
                </c:pt>
                <c:pt idx="6">
                  <c:v>24.64</c:v>
                </c:pt>
                <c:pt idx="7">
                  <c:v>24.765000000000001</c:v>
                </c:pt>
                <c:pt idx="8">
                  <c:v>24.89</c:v>
                </c:pt>
                <c:pt idx="9">
                  <c:v>25.015000000000001</c:v>
                </c:pt>
                <c:pt idx="10">
                  <c:v>25.14</c:v>
                </c:pt>
                <c:pt idx="11">
                  <c:v>25.265000000000001</c:v>
                </c:pt>
                <c:pt idx="12">
                  <c:v>25.39</c:v>
                </c:pt>
                <c:pt idx="13">
                  <c:v>25.515000000000001</c:v>
                </c:pt>
                <c:pt idx="14">
                  <c:v>25.64</c:v>
                </c:pt>
                <c:pt idx="15">
                  <c:v>25.765000000000001</c:v>
                </c:pt>
                <c:pt idx="16">
                  <c:v>25.89</c:v>
                </c:pt>
                <c:pt idx="17">
                  <c:v>26.015000000000001</c:v>
                </c:pt>
                <c:pt idx="18">
                  <c:v>26.14</c:v>
                </c:pt>
                <c:pt idx="19">
                  <c:v>26.265000000000001</c:v>
                </c:pt>
                <c:pt idx="20">
                  <c:v>26.39</c:v>
                </c:pt>
                <c:pt idx="21">
                  <c:v>26.515000000000001</c:v>
                </c:pt>
                <c:pt idx="22">
                  <c:v>26.64</c:v>
                </c:pt>
                <c:pt idx="23">
                  <c:v>26.765000000000001</c:v>
                </c:pt>
                <c:pt idx="24">
                  <c:v>26.89</c:v>
                </c:pt>
                <c:pt idx="25">
                  <c:v>27.015000000000001</c:v>
                </c:pt>
                <c:pt idx="26">
                  <c:v>27.14</c:v>
                </c:pt>
                <c:pt idx="27">
                  <c:v>27.265000000000001</c:v>
                </c:pt>
                <c:pt idx="28">
                  <c:v>27.39</c:v>
                </c:pt>
                <c:pt idx="29">
                  <c:v>27.515000000000001</c:v>
                </c:pt>
                <c:pt idx="30">
                  <c:v>27.64</c:v>
                </c:pt>
                <c:pt idx="31">
                  <c:v>27.765000000000001</c:v>
                </c:pt>
                <c:pt idx="32">
                  <c:v>27.89</c:v>
                </c:pt>
                <c:pt idx="33">
                  <c:v>28.015000000000001</c:v>
                </c:pt>
                <c:pt idx="34">
                  <c:v>28.14</c:v>
                </c:pt>
                <c:pt idx="35">
                  <c:v>28.265000000000001</c:v>
                </c:pt>
                <c:pt idx="36">
                  <c:v>28.39</c:v>
                </c:pt>
                <c:pt idx="37">
                  <c:v>28.515000000000001</c:v>
                </c:pt>
                <c:pt idx="38">
                  <c:v>28.64</c:v>
                </c:pt>
                <c:pt idx="39">
                  <c:v>28.765000000000004</c:v>
                </c:pt>
                <c:pt idx="40">
                  <c:v>28.890000000000004</c:v>
                </c:pt>
                <c:pt idx="41">
                  <c:v>29.015000000000004</c:v>
                </c:pt>
                <c:pt idx="42">
                  <c:v>29.140000000000004</c:v>
                </c:pt>
                <c:pt idx="43">
                  <c:v>29.265000000000004</c:v>
                </c:pt>
                <c:pt idx="44">
                  <c:v>29.390000000000004</c:v>
                </c:pt>
                <c:pt idx="45">
                  <c:v>29.515000000000004</c:v>
                </c:pt>
                <c:pt idx="46">
                  <c:v>29.640000000000004</c:v>
                </c:pt>
                <c:pt idx="47">
                  <c:v>29.765000000000004</c:v>
                </c:pt>
                <c:pt idx="48">
                  <c:v>29.890000000000004</c:v>
                </c:pt>
                <c:pt idx="49">
                  <c:v>30.015000000000004</c:v>
                </c:pt>
                <c:pt idx="50">
                  <c:v>30.140000000000004</c:v>
                </c:pt>
                <c:pt idx="51">
                  <c:v>30.265000000000004</c:v>
                </c:pt>
                <c:pt idx="52">
                  <c:v>30.390000000000004</c:v>
                </c:pt>
                <c:pt idx="53">
                  <c:v>30.515000000000004</c:v>
                </c:pt>
                <c:pt idx="54">
                  <c:v>30.640000000000004</c:v>
                </c:pt>
                <c:pt idx="55">
                  <c:v>30.765000000000004</c:v>
                </c:pt>
                <c:pt idx="56">
                  <c:v>30.890000000000004</c:v>
                </c:pt>
                <c:pt idx="57">
                  <c:v>31.015000000000004</c:v>
                </c:pt>
                <c:pt idx="58">
                  <c:v>31.140000000000004</c:v>
                </c:pt>
                <c:pt idx="59">
                  <c:v>31.265000000000004</c:v>
                </c:pt>
                <c:pt idx="60">
                  <c:v>31.390000000000004</c:v>
                </c:pt>
                <c:pt idx="61">
                  <c:v>31.515000000000004</c:v>
                </c:pt>
                <c:pt idx="62">
                  <c:v>31.640000000000004</c:v>
                </c:pt>
                <c:pt idx="63">
                  <c:v>31.765000000000004</c:v>
                </c:pt>
                <c:pt idx="64">
                  <c:v>31.890000000000004</c:v>
                </c:pt>
                <c:pt idx="65">
                  <c:v>32.015000000000001</c:v>
                </c:pt>
                <c:pt idx="66">
                  <c:v>32.140000000000008</c:v>
                </c:pt>
                <c:pt idx="67">
                  <c:v>32.265000000000008</c:v>
                </c:pt>
                <c:pt idx="68">
                  <c:v>32.390000000000008</c:v>
                </c:pt>
                <c:pt idx="69">
                  <c:v>32.515000000000008</c:v>
                </c:pt>
                <c:pt idx="70">
                  <c:v>32.640000000000008</c:v>
                </c:pt>
                <c:pt idx="71">
                  <c:v>32.765000000000008</c:v>
                </c:pt>
                <c:pt idx="72">
                  <c:v>32.890000000000008</c:v>
                </c:pt>
                <c:pt idx="73">
                  <c:v>33.015000000000008</c:v>
                </c:pt>
                <c:pt idx="74">
                  <c:v>33.140000000000008</c:v>
                </c:pt>
                <c:pt idx="75">
                  <c:v>33.265000000000008</c:v>
                </c:pt>
                <c:pt idx="76">
                  <c:v>33.390000000000008</c:v>
                </c:pt>
                <c:pt idx="77">
                  <c:v>33.515000000000008</c:v>
                </c:pt>
                <c:pt idx="78">
                  <c:v>33.640000000000008</c:v>
                </c:pt>
                <c:pt idx="79">
                  <c:v>33.765000000000008</c:v>
                </c:pt>
                <c:pt idx="80">
                  <c:v>33.890000000000008</c:v>
                </c:pt>
                <c:pt idx="81">
                  <c:v>34.015000000000008</c:v>
                </c:pt>
                <c:pt idx="82">
                  <c:v>34.140000000000008</c:v>
                </c:pt>
                <c:pt idx="83">
                  <c:v>34.265000000000008</c:v>
                </c:pt>
                <c:pt idx="84">
                  <c:v>34.390000000000008</c:v>
                </c:pt>
                <c:pt idx="85">
                  <c:v>34.515000000000008</c:v>
                </c:pt>
                <c:pt idx="86">
                  <c:v>34.640000000000008</c:v>
                </c:pt>
                <c:pt idx="87">
                  <c:v>34.765000000000008</c:v>
                </c:pt>
                <c:pt idx="88">
                  <c:v>34.890000000000008</c:v>
                </c:pt>
                <c:pt idx="89">
                  <c:v>35.015000000000008</c:v>
                </c:pt>
                <c:pt idx="90">
                  <c:v>35.140000000000008</c:v>
                </c:pt>
                <c:pt idx="91">
                  <c:v>35.265000000000008</c:v>
                </c:pt>
                <c:pt idx="92">
                  <c:v>35.390000000000008</c:v>
                </c:pt>
                <c:pt idx="93">
                  <c:v>35.515000000000008</c:v>
                </c:pt>
                <c:pt idx="94">
                  <c:v>35.640000000000008</c:v>
                </c:pt>
                <c:pt idx="95">
                  <c:v>35.765000000000008</c:v>
                </c:pt>
                <c:pt idx="96">
                  <c:v>35.890000000000008</c:v>
                </c:pt>
                <c:pt idx="97">
                  <c:v>36.015000000000008</c:v>
                </c:pt>
                <c:pt idx="98">
                  <c:v>36.140000000000008</c:v>
                </c:pt>
                <c:pt idx="99">
                  <c:v>36.265000000000008</c:v>
                </c:pt>
                <c:pt idx="100">
                  <c:v>36.390000000000008</c:v>
                </c:pt>
                <c:pt idx="101">
                  <c:v>36.515000000000008</c:v>
                </c:pt>
                <c:pt idx="102">
                  <c:v>36.640000000000008</c:v>
                </c:pt>
                <c:pt idx="103">
                  <c:v>36.765000000000008</c:v>
                </c:pt>
                <c:pt idx="104">
                  <c:v>36.890000000000008</c:v>
                </c:pt>
                <c:pt idx="105">
                  <c:v>37.015000000000008</c:v>
                </c:pt>
                <c:pt idx="106">
                  <c:v>37.140000000000008</c:v>
                </c:pt>
                <c:pt idx="107">
                  <c:v>37.265000000000008</c:v>
                </c:pt>
                <c:pt idx="108">
                  <c:v>37.390000000000008</c:v>
                </c:pt>
                <c:pt idx="109">
                  <c:v>37.515000000000008</c:v>
                </c:pt>
                <c:pt idx="110">
                  <c:v>37.640000000000008</c:v>
                </c:pt>
                <c:pt idx="111">
                  <c:v>37.765000000000008</c:v>
                </c:pt>
                <c:pt idx="112">
                  <c:v>37.890000000000008</c:v>
                </c:pt>
                <c:pt idx="113">
                  <c:v>38.015000000000015</c:v>
                </c:pt>
                <c:pt idx="114">
                  <c:v>38.140000000000015</c:v>
                </c:pt>
                <c:pt idx="115">
                  <c:v>38.265000000000015</c:v>
                </c:pt>
                <c:pt idx="116">
                  <c:v>38.390000000000015</c:v>
                </c:pt>
                <c:pt idx="117">
                  <c:v>38.515000000000015</c:v>
                </c:pt>
                <c:pt idx="118">
                  <c:v>38.640000000000015</c:v>
                </c:pt>
                <c:pt idx="119">
                  <c:v>38.765000000000015</c:v>
                </c:pt>
                <c:pt idx="120">
                  <c:v>38.890000000000015</c:v>
                </c:pt>
                <c:pt idx="121">
                  <c:v>39.015000000000015</c:v>
                </c:pt>
                <c:pt idx="122">
                  <c:v>39.140000000000015</c:v>
                </c:pt>
                <c:pt idx="123">
                  <c:v>39.265000000000015</c:v>
                </c:pt>
                <c:pt idx="124">
                  <c:v>39.390000000000015</c:v>
                </c:pt>
                <c:pt idx="125">
                  <c:v>39.515000000000015</c:v>
                </c:pt>
                <c:pt idx="126">
                  <c:v>39.640000000000015</c:v>
                </c:pt>
                <c:pt idx="127">
                  <c:v>39.765000000000015</c:v>
                </c:pt>
                <c:pt idx="128">
                  <c:v>39.890000000000015</c:v>
                </c:pt>
                <c:pt idx="129">
                  <c:v>40.015000000000015</c:v>
                </c:pt>
                <c:pt idx="130">
                  <c:v>40.140000000000015</c:v>
                </c:pt>
                <c:pt idx="131">
                  <c:v>40.265000000000015</c:v>
                </c:pt>
                <c:pt idx="132">
                  <c:v>40.390000000000015</c:v>
                </c:pt>
                <c:pt idx="133">
                  <c:v>40.515000000000015</c:v>
                </c:pt>
                <c:pt idx="134">
                  <c:v>40.640000000000015</c:v>
                </c:pt>
                <c:pt idx="135">
                  <c:v>40.765000000000015</c:v>
                </c:pt>
                <c:pt idx="136">
                  <c:v>40.890000000000015</c:v>
                </c:pt>
                <c:pt idx="137">
                  <c:v>41.015000000000015</c:v>
                </c:pt>
                <c:pt idx="138">
                  <c:v>41.140000000000015</c:v>
                </c:pt>
                <c:pt idx="139">
                  <c:v>41.265000000000015</c:v>
                </c:pt>
                <c:pt idx="140">
                  <c:v>41.390000000000015</c:v>
                </c:pt>
                <c:pt idx="141">
                  <c:v>41.515000000000015</c:v>
                </c:pt>
                <c:pt idx="142">
                  <c:v>41.640000000000015</c:v>
                </c:pt>
                <c:pt idx="143">
                  <c:v>41.765000000000015</c:v>
                </c:pt>
                <c:pt idx="144">
                  <c:v>41.890000000000015</c:v>
                </c:pt>
                <c:pt idx="145">
                  <c:v>42.015000000000015</c:v>
                </c:pt>
                <c:pt idx="146">
                  <c:v>42.140000000000015</c:v>
                </c:pt>
                <c:pt idx="147">
                  <c:v>42.265000000000015</c:v>
                </c:pt>
                <c:pt idx="148">
                  <c:v>42.390000000000015</c:v>
                </c:pt>
                <c:pt idx="149">
                  <c:v>42.515000000000015</c:v>
                </c:pt>
                <c:pt idx="150">
                  <c:v>42.640000000000015</c:v>
                </c:pt>
                <c:pt idx="151">
                  <c:v>42.765000000000015</c:v>
                </c:pt>
                <c:pt idx="152">
                  <c:v>42.890000000000015</c:v>
                </c:pt>
                <c:pt idx="153">
                  <c:v>43.015000000000015</c:v>
                </c:pt>
                <c:pt idx="154">
                  <c:v>43.140000000000015</c:v>
                </c:pt>
                <c:pt idx="155">
                  <c:v>43.265000000000015</c:v>
                </c:pt>
                <c:pt idx="156">
                  <c:v>43.390000000000015</c:v>
                </c:pt>
                <c:pt idx="157">
                  <c:v>43.515000000000015</c:v>
                </c:pt>
                <c:pt idx="158">
                  <c:v>43.640000000000015</c:v>
                </c:pt>
                <c:pt idx="159">
                  <c:v>43.765000000000015</c:v>
                </c:pt>
                <c:pt idx="160">
                  <c:v>43.890000000000015</c:v>
                </c:pt>
                <c:pt idx="161">
                  <c:v>44.015000000000015</c:v>
                </c:pt>
                <c:pt idx="162">
                  <c:v>44.140000000000015</c:v>
                </c:pt>
                <c:pt idx="163">
                  <c:v>44.265000000000015</c:v>
                </c:pt>
                <c:pt idx="164">
                  <c:v>44.390000000000015</c:v>
                </c:pt>
                <c:pt idx="165">
                  <c:v>44.515000000000015</c:v>
                </c:pt>
                <c:pt idx="166">
                  <c:v>44.640000000000015</c:v>
                </c:pt>
                <c:pt idx="167">
                  <c:v>44.765000000000015</c:v>
                </c:pt>
                <c:pt idx="168">
                  <c:v>44.890000000000015</c:v>
                </c:pt>
                <c:pt idx="169">
                  <c:v>45.015000000000015</c:v>
                </c:pt>
                <c:pt idx="170">
                  <c:v>45.140000000000015</c:v>
                </c:pt>
                <c:pt idx="171">
                  <c:v>45.265000000000015</c:v>
                </c:pt>
                <c:pt idx="172">
                  <c:v>45.390000000000015</c:v>
                </c:pt>
                <c:pt idx="173">
                  <c:v>45.515000000000015</c:v>
                </c:pt>
                <c:pt idx="174">
                  <c:v>45.640000000000015</c:v>
                </c:pt>
                <c:pt idx="175">
                  <c:v>45.765000000000015</c:v>
                </c:pt>
                <c:pt idx="176">
                  <c:v>45.890000000000015</c:v>
                </c:pt>
                <c:pt idx="177">
                  <c:v>46.015000000000015</c:v>
                </c:pt>
                <c:pt idx="178">
                  <c:v>46.140000000000015</c:v>
                </c:pt>
                <c:pt idx="179">
                  <c:v>46.265000000000015</c:v>
                </c:pt>
                <c:pt idx="180">
                  <c:v>46.390000000000015</c:v>
                </c:pt>
                <c:pt idx="181">
                  <c:v>46.515000000000015</c:v>
                </c:pt>
                <c:pt idx="182">
                  <c:v>46.640000000000015</c:v>
                </c:pt>
                <c:pt idx="183">
                  <c:v>46.765000000000015</c:v>
                </c:pt>
                <c:pt idx="184">
                  <c:v>46.890000000000015</c:v>
                </c:pt>
                <c:pt idx="185">
                  <c:v>47.015000000000015</c:v>
                </c:pt>
                <c:pt idx="186">
                  <c:v>47.140000000000015</c:v>
                </c:pt>
                <c:pt idx="187">
                  <c:v>47.265000000000015</c:v>
                </c:pt>
                <c:pt idx="188">
                  <c:v>47.390000000000015</c:v>
                </c:pt>
                <c:pt idx="189">
                  <c:v>47.515000000000015</c:v>
                </c:pt>
                <c:pt idx="190">
                  <c:v>47.640000000000015</c:v>
                </c:pt>
                <c:pt idx="191">
                  <c:v>47.765000000000015</c:v>
                </c:pt>
                <c:pt idx="192">
                  <c:v>47.890000000000015</c:v>
                </c:pt>
                <c:pt idx="193">
                  <c:v>48.015000000000015</c:v>
                </c:pt>
                <c:pt idx="194">
                  <c:v>48.140000000000015</c:v>
                </c:pt>
                <c:pt idx="195">
                  <c:v>48.265000000000015</c:v>
                </c:pt>
                <c:pt idx="196">
                  <c:v>48.390000000000015</c:v>
                </c:pt>
                <c:pt idx="197">
                  <c:v>48.515000000000015</c:v>
                </c:pt>
                <c:pt idx="198">
                  <c:v>48.640000000000015</c:v>
                </c:pt>
                <c:pt idx="199">
                  <c:v>48.765000000000015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0-4C83-A0E9-6DD72CF30480}"/>
            </c:ext>
          </c:extLst>
        </c:ser>
        <c:ser>
          <c:idx val="1"/>
          <c:order val="1"/>
          <c:tx>
            <c:v>Hot Fluid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Database!$BQ$68:$BQ$267</c:f>
              <c:numCache>
                <c:formatCode>General</c:formatCode>
                <c:ptCount val="20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  <c:pt idx="51">
                  <c:v>1.0200000000000005</c:v>
                </c:pt>
                <c:pt idx="52">
                  <c:v>1.0400000000000005</c:v>
                </c:pt>
                <c:pt idx="53">
                  <c:v>1.0600000000000005</c:v>
                </c:pt>
                <c:pt idx="54">
                  <c:v>1.0800000000000005</c:v>
                </c:pt>
                <c:pt idx="55">
                  <c:v>1.1000000000000005</c:v>
                </c:pt>
                <c:pt idx="56">
                  <c:v>1.1200000000000006</c:v>
                </c:pt>
                <c:pt idx="57">
                  <c:v>1.1400000000000006</c:v>
                </c:pt>
                <c:pt idx="58">
                  <c:v>1.1600000000000006</c:v>
                </c:pt>
                <c:pt idx="59">
                  <c:v>1.1800000000000006</c:v>
                </c:pt>
                <c:pt idx="60">
                  <c:v>1.2000000000000006</c:v>
                </c:pt>
                <c:pt idx="61">
                  <c:v>1.2200000000000006</c:v>
                </c:pt>
                <c:pt idx="62">
                  <c:v>1.2400000000000007</c:v>
                </c:pt>
                <c:pt idx="63">
                  <c:v>1.2600000000000007</c:v>
                </c:pt>
                <c:pt idx="64">
                  <c:v>1.2800000000000007</c:v>
                </c:pt>
                <c:pt idx="65">
                  <c:v>1.3000000000000007</c:v>
                </c:pt>
                <c:pt idx="66">
                  <c:v>1.3200000000000007</c:v>
                </c:pt>
                <c:pt idx="67">
                  <c:v>1.3400000000000007</c:v>
                </c:pt>
                <c:pt idx="68">
                  <c:v>1.3600000000000008</c:v>
                </c:pt>
                <c:pt idx="69">
                  <c:v>1.3800000000000008</c:v>
                </c:pt>
                <c:pt idx="70">
                  <c:v>1.4000000000000008</c:v>
                </c:pt>
                <c:pt idx="71">
                  <c:v>1.4200000000000008</c:v>
                </c:pt>
                <c:pt idx="72">
                  <c:v>1.4400000000000008</c:v>
                </c:pt>
                <c:pt idx="73">
                  <c:v>1.4600000000000009</c:v>
                </c:pt>
                <c:pt idx="74">
                  <c:v>1.4800000000000009</c:v>
                </c:pt>
                <c:pt idx="75">
                  <c:v>1.5000000000000009</c:v>
                </c:pt>
                <c:pt idx="76">
                  <c:v>1.5200000000000009</c:v>
                </c:pt>
                <c:pt idx="77">
                  <c:v>1.5400000000000009</c:v>
                </c:pt>
                <c:pt idx="78">
                  <c:v>1.5600000000000009</c:v>
                </c:pt>
                <c:pt idx="79">
                  <c:v>1.580000000000001</c:v>
                </c:pt>
                <c:pt idx="80">
                  <c:v>1.600000000000001</c:v>
                </c:pt>
                <c:pt idx="81">
                  <c:v>1.620000000000001</c:v>
                </c:pt>
                <c:pt idx="82">
                  <c:v>1.640000000000001</c:v>
                </c:pt>
                <c:pt idx="83">
                  <c:v>1.660000000000001</c:v>
                </c:pt>
                <c:pt idx="84">
                  <c:v>1.680000000000001</c:v>
                </c:pt>
                <c:pt idx="85">
                  <c:v>1.7000000000000011</c:v>
                </c:pt>
                <c:pt idx="86">
                  <c:v>1.7200000000000011</c:v>
                </c:pt>
                <c:pt idx="87">
                  <c:v>1.7400000000000011</c:v>
                </c:pt>
                <c:pt idx="88">
                  <c:v>1.7600000000000011</c:v>
                </c:pt>
                <c:pt idx="89">
                  <c:v>1.7800000000000011</c:v>
                </c:pt>
                <c:pt idx="90">
                  <c:v>1.8000000000000012</c:v>
                </c:pt>
                <c:pt idx="91">
                  <c:v>1.8200000000000012</c:v>
                </c:pt>
                <c:pt idx="92">
                  <c:v>1.8400000000000012</c:v>
                </c:pt>
                <c:pt idx="93">
                  <c:v>1.8600000000000012</c:v>
                </c:pt>
                <c:pt idx="94">
                  <c:v>1.8800000000000012</c:v>
                </c:pt>
                <c:pt idx="95">
                  <c:v>1.9000000000000012</c:v>
                </c:pt>
                <c:pt idx="96">
                  <c:v>1.9200000000000013</c:v>
                </c:pt>
                <c:pt idx="97">
                  <c:v>1.9400000000000013</c:v>
                </c:pt>
                <c:pt idx="98">
                  <c:v>1.9600000000000013</c:v>
                </c:pt>
                <c:pt idx="99">
                  <c:v>1.9800000000000013</c:v>
                </c:pt>
                <c:pt idx="100">
                  <c:v>2.0000000000000013</c:v>
                </c:pt>
                <c:pt idx="101">
                  <c:v>2.0200000000000014</c:v>
                </c:pt>
                <c:pt idx="102">
                  <c:v>2.0400000000000014</c:v>
                </c:pt>
                <c:pt idx="103">
                  <c:v>2.0600000000000014</c:v>
                </c:pt>
                <c:pt idx="104">
                  <c:v>2.0800000000000014</c:v>
                </c:pt>
                <c:pt idx="105">
                  <c:v>2.1000000000000014</c:v>
                </c:pt>
                <c:pt idx="106">
                  <c:v>2.1200000000000014</c:v>
                </c:pt>
                <c:pt idx="107">
                  <c:v>2.1400000000000015</c:v>
                </c:pt>
                <c:pt idx="108">
                  <c:v>2.1600000000000015</c:v>
                </c:pt>
                <c:pt idx="109">
                  <c:v>2.1800000000000015</c:v>
                </c:pt>
                <c:pt idx="110">
                  <c:v>2.2000000000000015</c:v>
                </c:pt>
                <c:pt idx="111">
                  <c:v>2.2200000000000015</c:v>
                </c:pt>
                <c:pt idx="112">
                  <c:v>2.2400000000000015</c:v>
                </c:pt>
                <c:pt idx="113">
                  <c:v>2.2600000000000016</c:v>
                </c:pt>
                <c:pt idx="114">
                  <c:v>2.2800000000000016</c:v>
                </c:pt>
                <c:pt idx="115">
                  <c:v>2.3000000000000016</c:v>
                </c:pt>
                <c:pt idx="116">
                  <c:v>2.3200000000000016</c:v>
                </c:pt>
                <c:pt idx="117">
                  <c:v>2.3400000000000016</c:v>
                </c:pt>
                <c:pt idx="118">
                  <c:v>2.3600000000000017</c:v>
                </c:pt>
                <c:pt idx="119">
                  <c:v>2.3800000000000017</c:v>
                </c:pt>
                <c:pt idx="120">
                  <c:v>2.4000000000000017</c:v>
                </c:pt>
                <c:pt idx="121">
                  <c:v>2.4200000000000017</c:v>
                </c:pt>
                <c:pt idx="122">
                  <c:v>2.4400000000000017</c:v>
                </c:pt>
                <c:pt idx="123">
                  <c:v>2.4600000000000017</c:v>
                </c:pt>
                <c:pt idx="124">
                  <c:v>2.4800000000000018</c:v>
                </c:pt>
                <c:pt idx="125">
                  <c:v>2.5000000000000018</c:v>
                </c:pt>
                <c:pt idx="126">
                  <c:v>2.5200000000000018</c:v>
                </c:pt>
                <c:pt idx="127">
                  <c:v>2.5400000000000018</c:v>
                </c:pt>
                <c:pt idx="128">
                  <c:v>2.5600000000000018</c:v>
                </c:pt>
                <c:pt idx="129">
                  <c:v>2.5800000000000018</c:v>
                </c:pt>
                <c:pt idx="130">
                  <c:v>2.6000000000000019</c:v>
                </c:pt>
                <c:pt idx="131">
                  <c:v>2.6200000000000019</c:v>
                </c:pt>
                <c:pt idx="132">
                  <c:v>2.6400000000000019</c:v>
                </c:pt>
                <c:pt idx="133">
                  <c:v>2.6600000000000019</c:v>
                </c:pt>
                <c:pt idx="134">
                  <c:v>2.6800000000000019</c:v>
                </c:pt>
                <c:pt idx="135">
                  <c:v>2.700000000000002</c:v>
                </c:pt>
                <c:pt idx="136">
                  <c:v>2.720000000000002</c:v>
                </c:pt>
                <c:pt idx="137">
                  <c:v>2.740000000000002</c:v>
                </c:pt>
                <c:pt idx="138">
                  <c:v>2.760000000000002</c:v>
                </c:pt>
                <c:pt idx="139">
                  <c:v>2.780000000000002</c:v>
                </c:pt>
                <c:pt idx="140">
                  <c:v>2.800000000000002</c:v>
                </c:pt>
                <c:pt idx="141">
                  <c:v>2.8200000000000021</c:v>
                </c:pt>
                <c:pt idx="142">
                  <c:v>2.8400000000000021</c:v>
                </c:pt>
                <c:pt idx="143">
                  <c:v>2.8600000000000021</c:v>
                </c:pt>
                <c:pt idx="144">
                  <c:v>2.8800000000000021</c:v>
                </c:pt>
                <c:pt idx="145">
                  <c:v>2.9000000000000021</c:v>
                </c:pt>
                <c:pt idx="146">
                  <c:v>2.9200000000000021</c:v>
                </c:pt>
                <c:pt idx="147">
                  <c:v>2.9400000000000022</c:v>
                </c:pt>
                <c:pt idx="148">
                  <c:v>2.9600000000000022</c:v>
                </c:pt>
                <c:pt idx="149">
                  <c:v>2.9800000000000022</c:v>
                </c:pt>
                <c:pt idx="150">
                  <c:v>3.0000000000000022</c:v>
                </c:pt>
                <c:pt idx="151">
                  <c:v>3.0200000000000022</c:v>
                </c:pt>
                <c:pt idx="152">
                  <c:v>3.0400000000000023</c:v>
                </c:pt>
                <c:pt idx="153">
                  <c:v>3.0600000000000023</c:v>
                </c:pt>
                <c:pt idx="154">
                  <c:v>3.0800000000000023</c:v>
                </c:pt>
                <c:pt idx="155">
                  <c:v>3.1000000000000023</c:v>
                </c:pt>
                <c:pt idx="156">
                  <c:v>3.1200000000000023</c:v>
                </c:pt>
                <c:pt idx="157">
                  <c:v>3.1400000000000023</c:v>
                </c:pt>
                <c:pt idx="158">
                  <c:v>3.1600000000000024</c:v>
                </c:pt>
                <c:pt idx="159">
                  <c:v>3.1800000000000024</c:v>
                </c:pt>
                <c:pt idx="160">
                  <c:v>3.2000000000000024</c:v>
                </c:pt>
                <c:pt idx="161">
                  <c:v>3.2200000000000024</c:v>
                </c:pt>
                <c:pt idx="162">
                  <c:v>3.2400000000000024</c:v>
                </c:pt>
                <c:pt idx="163">
                  <c:v>3.2600000000000025</c:v>
                </c:pt>
                <c:pt idx="164">
                  <c:v>3.2800000000000025</c:v>
                </c:pt>
                <c:pt idx="165">
                  <c:v>3.3000000000000025</c:v>
                </c:pt>
                <c:pt idx="166">
                  <c:v>3.3200000000000025</c:v>
                </c:pt>
                <c:pt idx="167">
                  <c:v>3.3400000000000025</c:v>
                </c:pt>
                <c:pt idx="168">
                  <c:v>3.3600000000000025</c:v>
                </c:pt>
                <c:pt idx="169">
                  <c:v>3.3800000000000026</c:v>
                </c:pt>
                <c:pt idx="170">
                  <c:v>3.4000000000000026</c:v>
                </c:pt>
                <c:pt idx="171">
                  <c:v>3.4200000000000026</c:v>
                </c:pt>
                <c:pt idx="172">
                  <c:v>3.4400000000000026</c:v>
                </c:pt>
                <c:pt idx="173">
                  <c:v>3.4600000000000026</c:v>
                </c:pt>
                <c:pt idx="174">
                  <c:v>3.4800000000000026</c:v>
                </c:pt>
                <c:pt idx="175">
                  <c:v>3.5000000000000027</c:v>
                </c:pt>
                <c:pt idx="176">
                  <c:v>3.5200000000000027</c:v>
                </c:pt>
                <c:pt idx="177">
                  <c:v>3.5400000000000027</c:v>
                </c:pt>
                <c:pt idx="178">
                  <c:v>3.5600000000000027</c:v>
                </c:pt>
                <c:pt idx="179">
                  <c:v>3.5800000000000027</c:v>
                </c:pt>
                <c:pt idx="180">
                  <c:v>3.6000000000000028</c:v>
                </c:pt>
                <c:pt idx="181">
                  <c:v>3.6200000000000028</c:v>
                </c:pt>
                <c:pt idx="182">
                  <c:v>3.6400000000000028</c:v>
                </c:pt>
                <c:pt idx="183">
                  <c:v>3.6600000000000028</c:v>
                </c:pt>
                <c:pt idx="184">
                  <c:v>3.6800000000000028</c:v>
                </c:pt>
                <c:pt idx="185">
                  <c:v>3.7000000000000028</c:v>
                </c:pt>
                <c:pt idx="186">
                  <c:v>3.7200000000000029</c:v>
                </c:pt>
                <c:pt idx="187">
                  <c:v>3.7400000000000029</c:v>
                </c:pt>
                <c:pt idx="188">
                  <c:v>3.7600000000000029</c:v>
                </c:pt>
                <c:pt idx="189">
                  <c:v>3.7800000000000029</c:v>
                </c:pt>
                <c:pt idx="190">
                  <c:v>3.8000000000000029</c:v>
                </c:pt>
                <c:pt idx="191">
                  <c:v>3.8200000000000029</c:v>
                </c:pt>
                <c:pt idx="192">
                  <c:v>3.840000000000003</c:v>
                </c:pt>
                <c:pt idx="193">
                  <c:v>3.860000000000003</c:v>
                </c:pt>
                <c:pt idx="194">
                  <c:v>3.880000000000003</c:v>
                </c:pt>
                <c:pt idx="195">
                  <c:v>3.900000000000003</c:v>
                </c:pt>
                <c:pt idx="196">
                  <c:v>3.920000000000003</c:v>
                </c:pt>
                <c:pt idx="197">
                  <c:v>3.9400000000000031</c:v>
                </c:pt>
                <c:pt idx="198">
                  <c:v>3.9600000000000031</c:v>
                </c:pt>
                <c:pt idx="199">
                  <c:v>3.9800000000000031</c:v>
                </c:pt>
              </c:numCache>
            </c:numRef>
          </c:cat>
          <c:val>
            <c:numRef>
              <c:f>Database!$BS$68:$BS$267</c:f>
              <c:numCache>
                <c:formatCode>General</c:formatCode>
                <c:ptCount val="200"/>
                <c:pt idx="0">
                  <c:v>71.11</c:v>
                </c:pt>
                <c:pt idx="1">
                  <c:v>70.998900000000006</c:v>
                </c:pt>
                <c:pt idx="2">
                  <c:v>70.887799999999999</c:v>
                </c:pt>
                <c:pt idx="3">
                  <c:v>70.776700000000005</c:v>
                </c:pt>
                <c:pt idx="4">
                  <c:v>70.665599999999998</c:v>
                </c:pt>
                <c:pt idx="5">
                  <c:v>70.554500000000004</c:v>
                </c:pt>
                <c:pt idx="6">
                  <c:v>70.443399999999997</c:v>
                </c:pt>
                <c:pt idx="7">
                  <c:v>70.332300000000004</c:v>
                </c:pt>
                <c:pt idx="8">
                  <c:v>70.221199999999996</c:v>
                </c:pt>
                <c:pt idx="9">
                  <c:v>70.110100000000003</c:v>
                </c:pt>
                <c:pt idx="10">
                  <c:v>69.998999999999995</c:v>
                </c:pt>
                <c:pt idx="11">
                  <c:v>69.887900000000002</c:v>
                </c:pt>
                <c:pt idx="12">
                  <c:v>69.776799999999994</c:v>
                </c:pt>
                <c:pt idx="13">
                  <c:v>69.665700000000001</c:v>
                </c:pt>
                <c:pt idx="14">
                  <c:v>69.554599999999994</c:v>
                </c:pt>
                <c:pt idx="15">
                  <c:v>69.4435</c:v>
                </c:pt>
                <c:pt idx="16">
                  <c:v>69.332399999999993</c:v>
                </c:pt>
                <c:pt idx="17">
                  <c:v>69.221299999999999</c:v>
                </c:pt>
                <c:pt idx="18">
                  <c:v>69.110200000000006</c:v>
                </c:pt>
                <c:pt idx="19">
                  <c:v>68.999099999999999</c:v>
                </c:pt>
                <c:pt idx="20">
                  <c:v>68.888000000000005</c:v>
                </c:pt>
                <c:pt idx="21">
                  <c:v>68.776899999999998</c:v>
                </c:pt>
                <c:pt idx="22">
                  <c:v>68.665800000000004</c:v>
                </c:pt>
                <c:pt idx="23">
                  <c:v>68.554699999999997</c:v>
                </c:pt>
                <c:pt idx="24">
                  <c:v>68.443600000000004</c:v>
                </c:pt>
                <c:pt idx="25">
                  <c:v>68.332499999999996</c:v>
                </c:pt>
                <c:pt idx="26">
                  <c:v>68.221400000000003</c:v>
                </c:pt>
                <c:pt idx="27">
                  <c:v>68.110299999999995</c:v>
                </c:pt>
                <c:pt idx="28">
                  <c:v>67.999200000000002</c:v>
                </c:pt>
                <c:pt idx="29">
                  <c:v>67.888099999999994</c:v>
                </c:pt>
                <c:pt idx="30">
                  <c:v>67.777000000000001</c:v>
                </c:pt>
                <c:pt idx="31">
                  <c:v>67.665899999999993</c:v>
                </c:pt>
                <c:pt idx="32">
                  <c:v>67.5548</c:v>
                </c:pt>
                <c:pt idx="33">
                  <c:v>67.443699999999993</c:v>
                </c:pt>
                <c:pt idx="34">
                  <c:v>67.332599999999999</c:v>
                </c:pt>
                <c:pt idx="35">
                  <c:v>67.221499999999992</c:v>
                </c:pt>
                <c:pt idx="36">
                  <c:v>67.110399999999998</c:v>
                </c:pt>
                <c:pt idx="37">
                  <c:v>66.999300000000005</c:v>
                </c:pt>
                <c:pt idx="38">
                  <c:v>66.888199999999998</c:v>
                </c:pt>
                <c:pt idx="39">
                  <c:v>66.77709999999999</c:v>
                </c:pt>
                <c:pt idx="40">
                  <c:v>66.665999999999997</c:v>
                </c:pt>
                <c:pt idx="41">
                  <c:v>66.554900000000004</c:v>
                </c:pt>
                <c:pt idx="42">
                  <c:v>66.443799999999996</c:v>
                </c:pt>
                <c:pt idx="43">
                  <c:v>66.332700000000003</c:v>
                </c:pt>
                <c:pt idx="44">
                  <c:v>66.221599999999995</c:v>
                </c:pt>
                <c:pt idx="45">
                  <c:v>66.110500000000002</c:v>
                </c:pt>
                <c:pt idx="46">
                  <c:v>65.999399999999994</c:v>
                </c:pt>
                <c:pt idx="47">
                  <c:v>65.888300000000001</c:v>
                </c:pt>
                <c:pt idx="48">
                  <c:v>65.777199999999993</c:v>
                </c:pt>
                <c:pt idx="49">
                  <c:v>65.6661</c:v>
                </c:pt>
                <c:pt idx="50">
                  <c:v>65.554999999999993</c:v>
                </c:pt>
                <c:pt idx="51">
                  <c:v>65.443899999999999</c:v>
                </c:pt>
                <c:pt idx="52">
                  <c:v>65.332799999999992</c:v>
                </c:pt>
                <c:pt idx="53">
                  <c:v>65.221699999999998</c:v>
                </c:pt>
                <c:pt idx="54">
                  <c:v>65.110599999999991</c:v>
                </c:pt>
                <c:pt idx="55">
                  <c:v>64.999499999999998</c:v>
                </c:pt>
                <c:pt idx="56">
                  <c:v>64.88839999999999</c:v>
                </c:pt>
                <c:pt idx="57">
                  <c:v>64.777299999999997</c:v>
                </c:pt>
                <c:pt idx="58">
                  <c:v>64.666200000000003</c:v>
                </c:pt>
                <c:pt idx="59">
                  <c:v>64.555099999999996</c:v>
                </c:pt>
                <c:pt idx="60">
                  <c:v>64.444000000000003</c:v>
                </c:pt>
                <c:pt idx="61">
                  <c:v>64.332899999999995</c:v>
                </c:pt>
                <c:pt idx="62">
                  <c:v>64.221800000000002</c:v>
                </c:pt>
                <c:pt idx="63">
                  <c:v>64.110699999999994</c:v>
                </c:pt>
                <c:pt idx="64">
                  <c:v>63.999599999999994</c:v>
                </c:pt>
                <c:pt idx="65">
                  <c:v>63.888499999999993</c:v>
                </c:pt>
                <c:pt idx="66">
                  <c:v>63.777399999999993</c:v>
                </c:pt>
                <c:pt idx="67">
                  <c:v>63.666299999999993</c:v>
                </c:pt>
                <c:pt idx="68">
                  <c:v>63.555199999999999</c:v>
                </c:pt>
                <c:pt idx="69">
                  <c:v>63.444099999999992</c:v>
                </c:pt>
                <c:pt idx="70">
                  <c:v>63.332999999999998</c:v>
                </c:pt>
                <c:pt idx="71">
                  <c:v>63.221899999999998</c:v>
                </c:pt>
                <c:pt idx="72">
                  <c:v>63.110799999999998</c:v>
                </c:pt>
                <c:pt idx="73">
                  <c:v>62.999699999999997</c:v>
                </c:pt>
                <c:pt idx="74">
                  <c:v>62.888599999999997</c:v>
                </c:pt>
                <c:pt idx="75">
                  <c:v>62.777499999999996</c:v>
                </c:pt>
                <c:pt idx="76">
                  <c:v>62.666399999999996</c:v>
                </c:pt>
                <c:pt idx="77">
                  <c:v>62.555299999999995</c:v>
                </c:pt>
                <c:pt idx="78">
                  <c:v>62.444199999999995</c:v>
                </c:pt>
                <c:pt idx="79">
                  <c:v>62.333099999999995</c:v>
                </c:pt>
                <c:pt idx="80">
                  <c:v>62.221999999999994</c:v>
                </c:pt>
                <c:pt idx="81">
                  <c:v>62.110899999999994</c:v>
                </c:pt>
                <c:pt idx="82">
                  <c:v>61.999799999999993</c:v>
                </c:pt>
                <c:pt idx="83">
                  <c:v>61.888699999999993</c:v>
                </c:pt>
                <c:pt idx="84">
                  <c:v>61.777599999999993</c:v>
                </c:pt>
                <c:pt idx="85">
                  <c:v>61.666499999999992</c:v>
                </c:pt>
                <c:pt idx="86">
                  <c:v>61.555399999999992</c:v>
                </c:pt>
                <c:pt idx="87">
                  <c:v>61.444299999999991</c:v>
                </c:pt>
                <c:pt idx="88">
                  <c:v>61.333199999999991</c:v>
                </c:pt>
                <c:pt idx="89">
                  <c:v>61.222099999999998</c:v>
                </c:pt>
                <c:pt idx="90">
                  <c:v>61.11099999999999</c:v>
                </c:pt>
                <c:pt idx="91">
                  <c:v>60.999899999999997</c:v>
                </c:pt>
                <c:pt idx="92">
                  <c:v>60.888799999999989</c:v>
                </c:pt>
                <c:pt idx="93">
                  <c:v>60.777699999999996</c:v>
                </c:pt>
                <c:pt idx="94">
                  <c:v>60.666599999999995</c:v>
                </c:pt>
                <c:pt idx="95">
                  <c:v>60.555499999999995</c:v>
                </c:pt>
                <c:pt idx="96">
                  <c:v>60.444399999999995</c:v>
                </c:pt>
                <c:pt idx="97">
                  <c:v>60.333299999999994</c:v>
                </c:pt>
                <c:pt idx="98">
                  <c:v>60.222199999999994</c:v>
                </c:pt>
                <c:pt idx="99">
                  <c:v>60.111099999999993</c:v>
                </c:pt>
                <c:pt idx="100">
                  <c:v>59.999999999999993</c:v>
                </c:pt>
                <c:pt idx="101">
                  <c:v>59.888899999999992</c:v>
                </c:pt>
                <c:pt idx="102">
                  <c:v>59.777799999999992</c:v>
                </c:pt>
                <c:pt idx="103">
                  <c:v>59.666699999999992</c:v>
                </c:pt>
                <c:pt idx="104">
                  <c:v>59.555599999999991</c:v>
                </c:pt>
                <c:pt idx="105">
                  <c:v>59.444499999999991</c:v>
                </c:pt>
                <c:pt idx="106">
                  <c:v>59.33339999999999</c:v>
                </c:pt>
                <c:pt idx="107">
                  <c:v>59.22229999999999</c:v>
                </c:pt>
                <c:pt idx="108">
                  <c:v>59.11119999999999</c:v>
                </c:pt>
                <c:pt idx="109">
                  <c:v>59.000099999999989</c:v>
                </c:pt>
                <c:pt idx="110">
                  <c:v>58.888999999999996</c:v>
                </c:pt>
                <c:pt idx="111">
                  <c:v>58.777899999999988</c:v>
                </c:pt>
                <c:pt idx="112">
                  <c:v>58.666799999999995</c:v>
                </c:pt>
                <c:pt idx="113">
                  <c:v>58.555699999999987</c:v>
                </c:pt>
                <c:pt idx="114">
                  <c:v>58.444599999999994</c:v>
                </c:pt>
                <c:pt idx="115">
                  <c:v>58.333499999999994</c:v>
                </c:pt>
                <c:pt idx="116">
                  <c:v>58.222399999999993</c:v>
                </c:pt>
                <c:pt idx="117">
                  <c:v>58.111299999999993</c:v>
                </c:pt>
                <c:pt idx="118">
                  <c:v>58.000199999999992</c:v>
                </c:pt>
                <c:pt idx="119">
                  <c:v>57.889099999999992</c:v>
                </c:pt>
                <c:pt idx="120">
                  <c:v>57.777999999999992</c:v>
                </c:pt>
                <c:pt idx="121">
                  <c:v>57.666899999999991</c:v>
                </c:pt>
                <c:pt idx="122">
                  <c:v>57.555799999999991</c:v>
                </c:pt>
                <c:pt idx="123">
                  <c:v>57.44469999999999</c:v>
                </c:pt>
                <c:pt idx="124">
                  <c:v>57.33359999999999</c:v>
                </c:pt>
                <c:pt idx="125">
                  <c:v>57.222499999999989</c:v>
                </c:pt>
                <c:pt idx="126">
                  <c:v>57.111399999999989</c:v>
                </c:pt>
                <c:pt idx="127">
                  <c:v>57.000299999999989</c:v>
                </c:pt>
                <c:pt idx="128">
                  <c:v>56.889199999999988</c:v>
                </c:pt>
                <c:pt idx="129">
                  <c:v>56.778099999999988</c:v>
                </c:pt>
                <c:pt idx="130">
                  <c:v>56.666999999999987</c:v>
                </c:pt>
                <c:pt idx="131">
                  <c:v>56.555899999999994</c:v>
                </c:pt>
                <c:pt idx="132">
                  <c:v>56.444799999999987</c:v>
                </c:pt>
                <c:pt idx="133">
                  <c:v>56.333699999999993</c:v>
                </c:pt>
                <c:pt idx="134">
                  <c:v>56.222599999999986</c:v>
                </c:pt>
                <c:pt idx="135">
                  <c:v>56.111499999999992</c:v>
                </c:pt>
                <c:pt idx="136">
                  <c:v>56.000399999999985</c:v>
                </c:pt>
                <c:pt idx="137">
                  <c:v>55.889299999999992</c:v>
                </c:pt>
                <c:pt idx="138">
                  <c:v>55.778199999999991</c:v>
                </c:pt>
                <c:pt idx="139">
                  <c:v>55.667099999999991</c:v>
                </c:pt>
                <c:pt idx="140">
                  <c:v>55.55599999999999</c:v>
                </c:pt>
                <c:pt idx="141">
                  <c:v>55.44489999999999</c:v>
                </c:pt>
                <c:pt idx="142">
                  <c:v>55.333799999999989</c:v>
                </c:pt>
                <c:pt idx="143">
                  <c:v>55.222699999999989</c:v>
                </c:pt>
                <c:pt idx="144">
                  <c:v>55.111599999999989</c:v>
                </c:pt>
                <c:pt idx="145">
                  <c:v>55.000499999999988</c:v>
                </c:pt>
                <c:pt idx="146">
                  <c:v>54.889399999999988</c:v>
                </c:pt>
                <c:pt idx="147">
                  <c:v>54.778299999999987</c:v>
                </c:pt>
                <c:pt idx="148">
                  <c:v>54.667199999999987</c:v>
                </c:pt>
                <c:pt idx="149">
                  <c:v>54.556099999999986</c:v>
                </c:pt>
                <c:pt idx="150">
                  <c:v>54.444999999999993</c:v>
                </c:pt>
                <c:pt idx="151">
                  <c:v>54.333899999999986</c:v>
                </c:pt>
                <c:pt idx="152">
                  <c:v>54.222799999999992</c:v>
                </c:pt>
                <c:pt idx="153">
                  <c:v>54.111699999999985</c:v>
                </c:pt>
                <c:pt idx="154">
                  <c:v>54.000599999999991</c:v>
                </c:pt>
                <c:pt idx="155">
                  <c:v>53.889499999999984</c:v>
                </c:pt>
                <c:pt idx="156">
                  <c:v>53.778399999999991</c:v>
                </c:pt>
                <c:pt idx="157">
                  <c:v>53.667299999999983</c:v>
                </c:pt>
                <c:pt idx="158">
                  <c:v>53.55619999999999</c:v>
                </c:pt>
                <c:pt idx="159">
                  <c:v>53.445099999999982</c:v>
                </c:pt>
                <c:pt idx="160">
                  <c:v>53.333999999999989</c:v>
                </c:pt>
                <c:pt idx="161">
                  <c:v>53.222899999999989</c:v>
                </c:pt>
                <c:pt idx="162">
                  <c:v>53.111799999999988</c:v>
                </c:pt>
                <c:pt idx="163">
                  <c:v>53.000699999999988</c:v>
                </c:pt>
                <c:pt idx="164">
                  <c:v>52.889599999999987</c:v>
                </c:pt>
                <c:pt idx="165">
                  <c:v>52.778499999999987</c:v>
                </c:pt>
                <c:pt idx="166">
                  <c:v>52.667399999999986</c:v>
                </c:pt>
                <c:pt idx="167">
                  <c:v>52.556299999999986</c:v>
                </c:pt>
                <c:pt idx="168">
                  <c:v>52.445199999999986</c:v>
                </c:pt>
                <c:pt idx="169">
                  <c:v>52.334099999999985</c:v>
                </c:pt>
                <c:pt idx="170">
                  <c:v>52.222999999999985</c:v>
                </c:pt>
                <c:pt idx="171">
                  <c:v>52.111899999999984</c:v>
                </c:pt>
                <c:pt idx="172">
                  <c:v>52.000799999999984</c:v>
                </c:pt>
                <c:pt idx="173">
                  <c:v>51.889699999999991</c:v>
                </c:pt>
                <c:pt idx="174">
                  <c:v>51.778599999999983</c:v>
                </c:pt>
                <c:pt idx="175">
                  <c:v>51.66749999999999</c:v>
                </c:pt>
                <c:pt idx="176">
                  <c:v>51.556399999999982</c:v>
                </c:pt>
                <c:pt idx="177">
                  <c:v>51.445299999999989</c:v>
                </c:pt>
                <c:pt idx="178">
                  <c:v>51.334199999999981</c:v>
                </c:pt>
                <c:pt idx="179">
                  <c:v>51.223099999999988</c:v>
                </c:pt>
                <c:pt idx="180">
                  <c:v>51.111999999999981</c:v>
                </c:pt>
                <c:pt idx="181">
                  <c:v>51.000899999999987</c:v>
                </c:pt>
                <c:pt idx="182">
                  <c:v>50.88979999999998</c:v>
                </c:pt>
                <c:pt idx="183">
                  <c:v>50.778699999999986</c:v>
                </c:pt>
                <c:pt idx="184">
                  <c:v>50.667599999999986</c:v>
                </c:pt>
                <c:pt idx="185">
                  <c:v>50.556499999999986</c:v>
                </c:pt>
                <c:pt idx="186">
                  <c:v>50.445399999999985</c:v>
                </c:pt>
                <c:pt idx="187">
                  <c:v>50.334299999999985</c:v>
                </c:pt>
                <c:pt idx="188">
                  <c:v>50.223199999999984</c:v>
                </c:pt>
                <c:pt idx="189">
                  <c:v>50.112099999999984</c:v>
                </c:pt>
                <c:pt idx="190">
                  <c:v>50.000999999999983</c:v>
                </c:pt>
                <c:pt idx="191">
                  <c:v>49.889899999999983</c:v>
                </c:pt>
                <c:pt idx="192">
                  <c:v>49.778799999999983</c:v>
                </c:pt>
                <c:pt idx="193">
                  <c:v>49.667699999999982</c:v>
                </c:pt>
                <c:pt idx="194">
                  <c:v>49.556599999999989</c:v>
                </c:pt>
                <c:pt idx="195">
                  <c:v>49.445499999999981</c:v>
                </c:pt>
                <c:pt idx="196">
                  <c:v>49.334399999999988</c:v>
                </c:pt>
                <c:pt idx="197">
                  <c:v>49.223299999999981</c:v>
                </c:pt>
                <c:pt idx="198">
                  <c:v>49.112199999999987</c:v>
                </c:pt>
                <c:pt idx="199">
                  <c:v>49.00109999999998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D0-4C83-A0E9-6DD72CF30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6539599"/>
        <c:axId val="1296536239"/>
      </c:lineChart>
      <c:catAx>
        <c:axId val="129653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536239"/>
        <c:crosses val="autoZero"/>
        <c:auto val="1"/>
        <c:lblAlgn val="ctr"/>
        <c:lblOffset val="100"/>
        <c:noMultiLvlLbl val="0"/>
      </c:catAx>
      <c:valAx>
        <c:axId val="1296536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539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Database!$CD$68:$CD$268</c:f>
              <c:numCache>
                <c:formatCode>General</c:formatCode>
                <c:ptCount val="20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  <c:pt idx="51">
                  <c:v>1.0200000000000005</c:v>
                </c:pt>
                <c:pt idx="52">
                  <c:v>1.0400000000000005</c:v>
                </c:pt>
                <c:pt idx="53">
                  <c:v>1.0600000000000005</c:v>
                </c:pt>
                <c:pt idx="54">
                  <c:v>1.0800000000000005</c:v>
                </c:pt>
                <c:pt idx="55">
                  <c:v>1.1000000000000005</c:v>
                </c:pt>
                <c:pt idx="56">
                  <c:v>1.1200000000000006</c:v>
                </c:pt>
                <c:pt idx="57">
                  <c:v>1.1400000000000006</c:v>
                </c:pt>
                <c:pt idx="58">
                  <c:v>1.1600000000000006</c:v>
                </c:pt>
                <c:pt idx="59">
                  <c:v>1.1800000000000006</c:v>
                </c:pt>
                <c:pt idx="60">
                  <c:v>1.2000000000000006</c:v>
                </c:pt>
                <c:pt idx="61">
                  <c:v>1.2200000000000006</c:v>
                </c:pt>
                <c:pt idx="62">
                  <c:v>1.2400000000000007</c:v>
                </c:pt>
                <c:pt idx="63">
                  <c:v>1.2600000000000007</c:v>
                </c:pt>
                <c:pt idx="64">
                  <c:v>1.2800000000000007</c:v>
                </c:pt>
                <c:pt idx="65">
                  <c:v>1.3000000000000007</c:v>
                </c:pt>
                <c:pt idx="66">
                  <c:v>1.3200000000000007</c:v>
                </c:pt>
                <c:pt idx="67">
                  <c:v>1.3400000000000007</c:v>
                </c:pt>
                <c:pt idx="68">
                  <c:v>1.3600000000000008</c:v>
                </c:pt>
                <c:pt idx="69">
                  <c:v>1.3800000000000008</c:v>
                </c:pt>
                <c:pt idx="70">
                  <c:v>1.4000000000000008</c:v>
                </c:pt>
                <c:pt idx="71">
                  <c:v>1.4200000000000008</c:v>
                </c:pt>
                <c:pt idx="72">
                  <c:v>1.4400000000000008</c:v>
                </c:pt>
                <c:pt idx="73">
                  <c:v>1.4600000000000009</c:v>
                </c:pt>
                <c:pt idx="74">
                  <c:v>1.4800000000000009</c:v>
                </c:pt>
                <c:pt idx="75">
                  <c:v>1.5000000000000009</c:v>
                </c:pt>
                <c:pt idx="76">
                  <c:v>1.5200000000000009</c:v>
                </c:pt>
                <c:pt idx="77">
                  <c:v>1.5400000000000009</c:v>
                </c:pt>
                <c:pt idx="78">
                  <c:v>1.5600000000000009</c:v>
                </c:pt>
                <c:pt idx="79">
                  <c:v>1.580000000000001</c:v>
                </c:pt>
                <c:pt idx="80">
                  <c:v>1.600000000000001</c:v>
                </c:pt>
                <c:pt idx="81">
                  <c:v>1.620000000000001</c:v>
                </c:pt>
                <c:pt idx="82">
                  <c:v>1.640000000000001</c:v>
                </c:pt>
                <c:pt idx="83">
                  <c:v>1.660000000000001</c:v>
                </c:pt>
                <c:pt idx="84">
                  <c:v>1.680000000000001</c:v>
                </c:pt>
                <c:pt idx="85">
                  <c:v>1.7000000000000011</c:v>
                </c:pt>
                <c:pt idx="86">
                  <c:v>1.7200000000000011</c:v>
                </c:pt>
                <c:pt idx="87">
                  <c:v>1.7400000000000011</c:v>
                </c:pt>
                <c:pt idx="88">
                  <c:v>1.7600000000000011</c:v>
                </c:pt>
                <c:pt idx="89">
                  <c:v>1.7800000000000011</c:v>
                </c:pt>
                <c:pt idx="90">
                  <c:v>1.8000000000000012</c:v>
                </c:pt>
                <c:pt idx="91">
                  <c:v>1.8200000000000012</c:v>
                </c:pt>
                <c:pt idx="92">
                  <c:v>1.8400000000000012</c:v>
                </c:pt>
                <c:pt idx="93">
                  <c:v>1.8600000000000012</c:v>
                </c:pt>
                <c:pt idx="94">
                  <c:v>1.8800000000000012</c:v>
                </c:pt>
                <c:pt idx="95">
                  <c:v>1.9000000000000012</c:v>
                </c:pt>
                <c:pt idx="96">
                  <c:v>1.9200000000000013</c:v>
                </c:pt>
                <c:pt idx="97">
                  <c:v>1.9400000000000013</c:v>
                </c:pt>
                <c:pt idx="98">
                  <c:v>1.9600000000000013</c:v>
                </c:pt>
                <c:pt idx="99">
                  <c:v>1.9800000000000013</c:v>
                </c:pt>
                <c:pt idx="100">
                  <c:v>2.0000000000000013</c:v>
                </c:pt>
                <c:pt idx="101">
                  <c:v>2.0200000000000014</c:v>
                </c:pt>
                <c:pt idx="102">
                  <c:v>2.0400000000000014</c:v>
                </c:pt>
                <c:pt idx="103">
                  <c:v>2.0600000000000014</c:v>
                </c:pt>
                <c:pt idx="104">
                  <c:v>2.0800000000000014</c:v>
                </c:pt>
                <c:pt idx="105">
                  <c:v>2.1000000000000014</c:v>
                </c:pt>
                <c:pt idx="106">
                  <c:v>2.1200000000000014</c:v>
                </c:pt>
                <c:pt idx="107">
                  <c:v>2.1400000000000015</c:v>
                </c:pt>
                <c:pt idx="108">
                  <c:v>2.1600000000000015</c:v>
                </c:pt>
                <c:pt idx="109">
                  <c:v>2.1800000000000015</c:v>
                </c:pt>
                <c:pt idx="110">
                  <c:v>2.2000000000000015</c:v>
                </c:pt>
                <c:pt idx="111">
                  <c:v>2.2200000000000015</c:v>
                </c:pt>
                <c:pt idx="112">
                  <c:v>2.2400000000000015</c:v>
                </c:pt>
                <c:pt idx="113">
                  <c:v>2.2600000000000016</c:v>
                </c:pt>
                <c:pt idx="114">
                  <c:v>2.2800000000000016</c:v>
                </c:pt>
                <c:pt idx="115">
                  <c:v>2.3000000000000016</c:v>
                </c:pt>
                <c:pt idx="116">
                  <c:v>2.3200000000000016</c:v>
                </c:pt>
                <c:pt idx="117">
                  <c:v>2.3400000000000016</c:v>
                </c:pt>
                <c:pt idx="118">
                  <c:v>2.3600000000000017</c:v>
                </c:pt>
                <c:pt idx="119">
                  <c:v>2.3800000000000017</c:v>
                </c:pt>
                <c:pt idx="120">
                  <c:v>2.4000000000000017</c:v>
                </c:pt>
                <c:pt idx="121">
                  <c:v>2.4200000000000017</c:v>
                </c:pt>
                <c:pt idx="122">
                  <c:v>2.4400000000000017</c:v>
                </c:pt>
                <c:pt idx="123">
                  <c:v>2.4600000000000017</c:v>
                </c:pt>
                <c:pt idx="124">
                  <c:v>2.4800000000000018</c:v>
                </c:pt>
                <c:pt idx="125">
                  <c:v>2.5000000000000018</c:v>
                </c:pt>
                <c:pt idx="126">
                  <c:v>2.5200000000000018</c:v>
                </c:pt>
                <c:pt idx="127">
                  <c:v>2.5400000000000018</c:v>
                </c:pt>
                <c:pt idx="128">
                  <c:v>2.5600000000000018</c:v>
                </c:pt>
                <c:pt idx="129">
                  <c:v>2.5800000000000018</c:v>
                </c:pt>
                <c:pt idx="130">
                  <c:v>2.6000000000000019</c:v>
                </c:pt>
                <c:pt idx="131">
                  <c:v>2.6200000000000019</c:v>
                </c:pt>
                <c:pt idx="132">
                  <c:v>2.6400000000000019</c:v>
                </c:pt>
                <c:pt idx="133">
                  <c:v>2.6600000000000019</c:v>
                </c:pt>
                <c:pt idx="134">
                  <c:v>2.6800000000000019</c:v>
                </c:pt>
                <c:pt idx="135">
                  <c:v>2.700000000000002</c:v>
                </c:pt>
                <c:pt idx="136">
                  <c:v>2.720000000000002</c:v>
                </c:pt>
                <c:pt idx="137">
                  <c:v>2.740000000000002</c:v>
                </c:pt>
                <c:pt idx="138">
                  <c:v>2.760000000000002</c:v>
                </c:pt>
                <c:pt idx="139">
                  <c:v>2.780000000000002</c:v>
                </c:pt>
                <c:pt idx="140">
                  <c:v>2.800000000000002</c:v>
                </c:pt>
                <c:pt idx="141">
                  <c:v>2.8200000000000021</c:v>
                </c:pt>
                <c:pt idx="142">
                  <c:v>2.8400000000000021</c:v>
                </c:pt>
                <c:pt idx="143">
                  <c:v>2.8600000000000021</c:v>
                </c:pt>
                <c:pt idx="144">
                  <c:v>2.8800000000000021</c:v>
                </c:pt>
                <c:pt idx="145">
                  <c:v>2.9000000000000021</c:v>
                </c:pt>
                <c:pt idx="146">
                  <c:v>2.9200000000000021</c:v>
                </c:pt>
                <c:pt idx="147">
                  <c:v>2.9400000000000022</c:v>
                </c:pt>
                <c:pt idx="148">
                  <c:v>2.9600000000000022</c:v>
                </c:pt>
                <c:pt idx="149">
                  <c:v>2.9800000000000022</c:v>
                </c:pt>
                <c:pt idx="150">
                  <c:v>3.0000000000000022</c:v>
                </c:pt>
                <c:pt idx="151">
                  <c:v>3.0200000000000022</c:v>
                </c:pt>
                <c:pt idx="152">
                  <c:v>3.0400000000000023</c:v>
                </c:pt>
                <c:pt idx="153">
                  <c:v>3.0600000000000023</c:v>
                </c:pt>
                <c:pt idx="154">
                  <c:v>3.0800000000000023</c:v>
                </c:pt>
                <c:pt idx="155">
                  <c:v>3.1000000000000023</c:v>
                </c:pt>
                <c:pt idx="156">
                  <c:v>3.1200000000000023</c:v>
                </c:pt>
                <c:pt idx="157">
                  <c:v>3.1400000000000023</c:v>
                </c:pt>
                <c:pt idx="158">
                  <c:v>3.1600000000000024</c:v>
                </c:pt>
                <c:pt idx="159">
                  <c:v>3.1800000000000024</c:v>
                </c:pt>
                <c:pt idx="160">
                  <c:v>3.2000000000000024</c:v>
                </c:pt>
                <c:pt idx="161">
                  <c:v>3.2200000000000024</c:v>
                </c:pt>
                <c:pt idx="162">
                  <c:v>3.2400000000000024</c:v>
                </c:pt>
                <c:pt idx="163">
                  <c:v>3.2600000000000025</c:v>
                </c:pt>
                <c:pt idx="164">
                  <c:v>3.2800000000000025</c:v>
                </c:pt>
                <c:pt idx="165">
                  <c:v>3.3000000000000025</c:v>
                </c:pt>
                <c:pt idx="166">
                  <c:v>3.3200000000000025</c:v>
                </c:pt>
                <c:pt idx="167">
                  <c:v>3.3400000000000025</c:v>
                </c:pt>
                <c:pt idx="168">
                  <c:v>3.3600000000000025</c:v>
                </c:pt>
                <c:pt idx="169">
                  <c:v>3.3800000000000026</c:v>
                </c:pt>
                <c:pt idx="170">
                  <c:v>3.4000000000000026</c:v>
                </c:pt>
                <c:pt idx="171">
                  <c:v>3.4200000000000026</c:v>
                </c:pt>
                <c:pt idx="172">
                  <c:v>3.4400000000000026</c:v>
                </c:pt>
                <c:pt idx="173">
                  <c:v>3.4600000000000026</c:v>
                </c:pt>
                <c:pt idx="174">
                  <c:v>3.4800000000000026</c:v>
                </c:pt>
                <c:pt idx="175">
                  <c:v>3.5000000000000027</c:v>
                </c:pt>
                <c:pt idx="176">
                  <c:v>3.5200000000000027</c:v>
                </c:pt>
                <c:pt idx="177">
                  <c:v>3.5400000000000027</c:v>
                </c:pt>
                <c:pt idx="178">
                  <c:v>3.5600000000000027</c:v>
                </c:pt>
                <c:pt idx="179">
                  <c:v>3.5800000000000027</c:v>
                </c:pt>
                <c:pt idx="180">
                  <c:v>3.6000000000000028</c:v>
                </c:pt>
                <c:pt idx="181">
                  <c:v>3.6200000000000028</c:v>
                </c:pt>
                <c:pt idx="182">
                  <c:v>3.6400000000000028</c:v>
                </c:pt>
                <c:pt idx="183">
                  <c:v>3.6600000000000028</c:v>
                </c:pt>
                <c:pt idx="184">
                  <c:v>3.6800000000000028</c:v>
                </c:pt>
                <c:pt idx="185">
                  <c:v>3.7000000000000028</c:v>
                </c:pt>
                <c:pt idx="186">
                  <c:v>3.7200000000000029</c:v>
                </c:pt>
                <c:pt idx="187">
                  <c:v>3.7400000000000029</c:v>
                </c:pt>
                <c:pt idx="188">
                  <c:v>3.7600000000000029</c:v>
                </c:pt>
                <c:pt idx="189">
                  <c:v>3.7800000000000029</c:v>
                </c:pt>
                <c:pt idx="190">
                  <c:v>3.8000000000000029</c:v>
                </c:pt>
                <c:pt idx="191">
                  <c:v>3.8200000000000029</c:v>
                </c:pt>
                <c:pt idx="192">
                  <c:v>3.840000000000003</c:v>
                </c:pt>
                <c:pt idx="193">
                  <c:v>3.860000000000003</c:v>
                </c:pt>
                <c:pt idx="194">
                  <c:v>3.880000000000003</c:v>
                </c:pt>
                <c:pt idx="195">
                  <c:v>3.900000000000003</c:v>
                </c:pt>
                <c:pt idx="196">
                  <c:v>3.920000000000003</c:v>
                </c:pt>
                <c:pt idx="197">
                  <c:v>3.9400000000000031</c:v>
                </c:pt>
                <c:pt idx="198">
                  <c:v>3.9600000000000031</c:v>
                </c:pt>
                <c:pt idx="199">
                  <c:v>3.9800000000000031</c:v>
                </c:pt>
                <c:pt idx="200">
                  <c:v>4.0000000000000027</c:v>
                </c:pt>
              </c:numCache>
            </c:numRef>
          </c:cat>
          <c:val>
            <c:numRef>
              <c:f>Database!$CE$68:$CE$268</c:f>
              <c:numCache>
                <c:formatCode>General</c:formatCode>
                <c:ptCount val="201"/>
                <c:pt idx="0">
                  <c:v>23.89</c:v>
                </c:pt>
                <c:pt idx="1">
                  <c:v>24.015000000000001</c:v>
                </c:pt>
                <c:pt idx="2">
                  <c:v>24.14</c:v>
                </c:pt>
                <c:pt idx="3">
                  <c:v>24.265000000000001</c:v>
                </c:pt>
                <c:pt idx="4">
                  <c:v>24.39</c:v>
                </c:pt>
                <c:pt idx="5">
                  <c:v>24.515000000000001</c:v>
                </c:pt>
                <c:pt idx="6">
                  <c:v>24.64</c:v>
                </c:pt>
                <c:pt idx="7">
                  <c:v>24.765000000000001</c:v>
                </c:pt>
                <c:pt idx="8">
                  <c:v>24.89</c:v>
                </c:pt>
                <c:pt idx="9">
                  <c:v>25.015000000000001</c:v>
                </c:pt>
                <c:pt idx="10">
                  <c:v>25.14</c:v>
                </c:pt>
                <c:pt idx="11">
                  <c:v>25.265000000000001</c:v>
                </c:pt>
                <c:pt idx="12">
                  <c:v>25.39</c:v>
                </c:pt>
                <c:pt idx="13">
                  <c:v>25.515000000000001</c:v>
                </c:pt>
                <c:pt idx="14">
                  <c:v>25.64</c:v>
                </c:pt>
                <c:pt idx="15">
                  <c:v>25.765000000000001</c:v>
                </c:pt>
                <c:pt idx="16">
                  <c:v>25.89</c:v>
                </c:pt>
                <c:pt idx="17">
                  <c:v>26.015000000000001</c:v>
                </c:pt>
                <c:pt idx="18">
                  <c:v>26.14</c:v>
                </c:pt>
                <c:pt idx="19">
                  <c:v>26.265000000000001</c:v>
                </c:pt>
                <c:pt idx="20">
                  <c:v>26.39</c:v>
                </c:pt>
                <c:pt idx="21">
                  <c:v>26.515000000000001</c:v>
                </c:pt>
                <c:pt idx="22">
                  <c:v>26.64</c:v>
                </c:pt>
                <c:pt idx="23">
                  <c:v>26.765000000000001</c:v>
                </c:pt>
                <c:pt idx="24">
                  <c:v>26.89</c:v>
                </c:pt>
                <c:pt idx="25">
                  <c:v>27.015000000000001</c:v>
                </c:pt>
                <c:pt idx="26">
                  <c:v>27.14</c:v>
                </c:pt>
                <c:pt idx="27">
                  <c:v>27.265000000000001</c:v>
                </c:pt>
                <c:pt idx="28">
                  <c:v>27.39</c:v>
                </c:pt>
                <c:pt idx="29">
                  <c:v>27.515000000000001</c:v>
                </c:pt>
                <c:pt idx="30">
                  <c:v>27.64</c:v>
                </c:pt>
                <c:pt idx="31">
                  <c:v>27.765000000000001</c:v>
                </c:pt>
                <c:pt idx="32">
                  <c:v>27.89</c:v>
                </c:pt>
                <c:pt idx="33">
                  <c:v>28.015000000000001</c:v>
                </c:pt>
                <c:pt idx="34">
                  <c:v>28.14</c:v>
                </c:pt>
                <c:pt idx="35">
                  <c:v>28.265000000000001</c:v>
                </c:pt>
                <c:pt idx="36">
                  <c:v>28.39</c:v>
                </c:pt>
                <c:pt idx="37">
                  <c:v>28.515000000000001</c:v>
                </c:pt>
                <c:pt idx="38">
                  <c:v>28.64</c:v>
                </c:pt>
                <c:pt idx="39">
                  <c:v>28.765000000000004</c:v>
                </c:pt>
                <c:pt idx="40">
                  <c:v>28.890000000000004</c:v>
                </c:pt>
                <c:pt idx="41">
                  <c:v>29.015000000000004</c:v>
                </c:pt>
                <c:pt idx="42">
                  <c:v>29.140000000000004</c:v>
                </c:pt>
                <c:pt idx="43">
                  <c:v>29.265000000000004</c:v>
                </c:pt>
                <c:pt idx="44">
                  <c:v>29.390000000000004</c:v>
                </c:pt>
                <c:pt idx="45">
                  <c:v>29.515000000000004</c:v>
                </c:pt>
                <c:pt idx="46">
                  <c:v>29.640000000000004</c:v>
                </c:pt>
                <c:pt idx="47">
                  <c:v>29.765000000000004</c:v>
                </c:pt>
                <c:pt idx="48">
                  <c:v>29.890000000000004</c:v>
                </c:pt>
                <c:pt idx="49">
                  <c:v>30.015000000000004</c:v>
                </c:pt>
                <c:pt idx="50">
                  <c:v>30.140000000000004</c:v>
                </c:pt>
                <c:pt idx="51">
                  <c:v>30.265000000000004</c:v>
                </c:pt>
                <c:pt idx="52">
                  <c:v>30.390000000000004</c:v>
                </c:pt>
                <c:pt idx="53">
                  <c:v>30.515000000000004</c:v>
                </c:pt>
                <c:pt idx="54">
                  <c:v>30.640000000000004</c:v>
                </c:pt>
                <c:pt idx="55">
                  <c:v>30.765000000000004</c:v>
                </c:pt>
                <c:pt idx="56">
                  <c:v>30.890000000000004</c:v>
                </c:pt>
                <c:pt idx="57">
                  <c:v>31.015000000000004</c:v>
                </c:pt>
                <c:pt idx="58">
                  <c:v>31.140000000000004</c:v>
                </c:pt>
                <c:pt idx="59">
                  <c:v>31.265000000000004</c:v>
                </c:pt>
                <c:pt idx="60">
                  <c:v>31.390000000000004</c:v>
                </c:pt>
                <c:pt idx="61">
                  <c:v>31.515000000000004</c:v>
                </c:pt>
                <c:pt idx="62">
                  <c:v>31.640000000000004</c:v>
                </c:pt>
                <c:pt idx="63">
                  <c:v>31.765000000000004</c:v>
                </c:pt>
                <c:pt idx="64">
                  <c:v>31.890000000000004</c:v>
                </c:pt>
                <c:pt idx="65">
                  <c:v>32.015000000000001</c:v>
                </c:pt>
                <c:pt idx="66">
                  <c:v>32.140000000000008</c:v>
                </c:pt>
                <c:pt idx="67">
                  <c:v>32.265000000000008</c:v>
                </c:pt>
                <c:pt idx="68">
                  <c:v>32.390000000000008</c:v>
                </c:pt>
                <c:pt idx="69">
                  <c:v>32.515000000000008</c:v>
                </c:pt>
                <c:pt idx="70">
                  <c:v>32.640000000000008</c:v>
                </c:pt>
                <c:pt idx="71">
                  <c:v>32.765000000000008</c:v>
                </c:pt>
                <c:pt idx="72">
                  <c:v>32.890000000000008</c:v>
                </c:pt>
                <c:pt idx="73">
                  <c:v>33.015000000000008</c:v>
                </c:pt>
                <c:pt idx="74">
                  <c:v>33.140000000000008</c:v>
                </c:pt>
                <c:pt idx="75">
                  <c:v>33.265000000000008</c:v>
                </c:pt>
                <c:pt idx="76">
                  <c:v>33.390000000000008</c:v>
                </c:pt>
                <c:pt idx="77">
                  <c:v>33.515000000000008</c:v>
                </c:pt>
                <c:pt idx="78">
                  <c:v>33.640000000000008</c:v>
                </c:pt>
                <c:pt idx="79">
                  <c:v>33.765000000000008</c:v>
                </c:pt>
                <c:pt idx="80">
                  <c:v>33.890000000000008</c:v>
                </c:pt>
                <c:pt idx="81">
                  <c:v>34.015000000000008</c:v>
                </c:pt>
                <c:pt idx="82">
                  <c:v>34.140000000000008</c:v>
                </c:pt>
                <c:pt idx="83">
                  <c:v>34.265000000000008</c:v>
                </c:pt>
                <c:pt idx="84">
                  <c:v>34.390000000000008</c:v>
                </c:pt>
                <c:pt idx="85">
                  <c:v>34.515000000000008</c:v>
                </c:pt>
                <c:pt idx="86">
                  <c:v>34.640000000000008</c:v>
                </c:pt>
                <c:pt idx="87">
                  <c:v>34.765000000000008</c:v>
                </c:pt>
                <c:pt idx="88">
                  <c:v>34.890000000000008</c:v>
                </c:pt>
                <c:pt idx="89">
                  <c:v>35.015000000000008</c:v>
                </c:pt>
                <c:pt idx="90">
                  <c:v>35.140000000000008</c:v>
                </c:pt>
                <c:pt idx="91">
                  <c:v>35.265000000000008</c:v>
                </c:pt>
                <c:pt idx="92">
                  <c:v>35.390000000000008</c:v>
                </c:pt>
                <c:pt idx="93">
                  <c:v>35.515000000000008</c:v>
                </c:pt>
                <c:pt idx="94">
                  <c:v>35.640000000000008</c:v>
                </c:pt>
                <c:pt idx="95">
                  <c:v>35.765000000000008</c:v>
                </c:pt>
                <c:pt idx="96">
                  <c:v>35.890000000000008</c:v>
                </c:pt>
                <c:pt idx="97">
                  <c:v>36.015000000000008</c:v>
                </c:pt>
                <c:pt idx="98">
                  <c:v>36.140000000000008</c:v>
                </c:pt>
                <c:pt idx="99">
                  <c:v>36.265000000000008</c:v>
                </c:pt>
                <c:pt idx="100">
                  <c:v>36.390000000000008</c:v>
                </c:pt>
                <c:pt idx="101">
                  <c:v>36.515000000000008</c:v>
                </c:pt>
                <c:pt idx="102">
                  <c:v>36.640000000000008</c:v>
                </c:pt>
                <c:pt idx="103">
                  <c:v>36.765000000000008</c:v>
                </c:pt>
                <c:pt idx="104">
                  <c:v>36.890000000000008</c:v>
                </c:pt>
                <c:pt idx="105">
                  <c:v>37.015000000000008</c:v>
                </c:pt>
                <c:pt idx="106">
                  <c:v>37.140000000000008</c:v>
                </c:pt>
                <c:pt idx="107">
                  <c:v>37.265000000000008</c:v>
                </c:pt>
                <c:pt idx="108">
                  <c:v>37.390000000000008</c:v>
                </c:pt>
                <c:pt idx="109">
                  <c:v>37.515000000000008</c:v>
                </c:pt>
                <c:pt idx="110">
                  <c:v>37.640000000000008</c:v>
                </c:pt>
                <c:pt idx="111">
                  <c:v>37.765000000000008</c:v>
                </c:pt>
                <c:pt idx="112">
                  <c:v>37.890000000000008</c:v>
                </c:pt>
                <c:pt idx="113">
                  <c:v>38.015000000000015</c:v>
                </c:pt>
                <c:pt idx="114">
                  <c:v>38.140000000000015</c:v>
                </c:pt>
                <c:pt idx="115">
                  <c:v>38.265000000000015</c:v>
                </c:pt>
                <c:pt idx="116">
                  <c:v>38.390000000000015</c:v>
                </c:pt>
                <c:pt idx="117">
                  <c:v>38.515000000000015</c:v>
                </c:pt>
                <c:pt idx="118">
                  <c:v>38.640000000000015</c:v>
                </c:pt>
                <c:pt idx="119">
                  <c:v>38.765000000000015</c:v>
                </c:pt>
                <c:pt idx="120">
                  <c:v>38.890000000000015</c:v>
                </c:pt>
                <c:pt idx="121">
                  <c:v>39.015000000000015</c:v>
                </c:pt>
                <c:pt idx="122">
                  <c:v>39.140000000000015</c:v>
                </c:pt>
                <c:pt idx="123">
                  <c:v>39.265000000000015</c:v>
                </c:pt>
                <c:pt idx="124">
                  <c:v>39.390000000000015</c:v>
                </c:pt>
                <c:pt idx="125">
                  <c:v>39.515000000000015</c:v>
                </c:pt>
                <c:pt idx="126">
                  <c:v>39.640000000000015</c:v>
                </c:pt>
                <c:pt idx="127">
                  <c:v>39.765000000000015</c:v>
                </c:pt>
                <c:pt idx="128">
                  <c:v>39.890000000000015</c:v>
                </c:pt>
                <c:pt idx="129">
                  <c:v>40.015000000000015</c:v>
                </c:pt>
                <c:pt idx="130">
                  <c:v>40.140000000000015</c:v>
                </c:pt>
                <c:pt idx="131">
                  <c:v>40.265000000000015</c:v>
                </c:pt>
                <c:pt idx="132">
                  <c:v>40.390000000000015</c:v>
                </c:pt>
                <c:pt idx="133">
                  <c:v>40.515000000000015</c:v>
                </c:pt>
                <c:pt idx="134">
                  <c:v>40.640000000000015</c:v>
                </c:pt>
                <c:pt idx="135">
                  <c:v>40.765000000000015</c:v>
                </c:pt>
                <c:pt idx="136">
                  <c:v>40.890000000000015</c:v>
                </c:pt>
                <c:pt idx="137">
                  <c:v>41.015000000000015</c:v>
                </c:pt>
                <c:pt idx="138">
                  <c:v>41.140000000000015</c:v>
                </c:pt>
                <c:pt idx="139">
                  <c:v>41.265000000000015</c:v>
                </c:pt>
                <c:pt idx="140">
                  <c:v>41.390000000000015</c:v>
                </c:pt>
                <c:pt idx="141">
                  <c:v>41.515000000000015</c:v>
                </c:pt>
                <c:pt idx="142">
                  <c:v>41.640000000000015</c:v>
                </c:pt>
                <c:pt idx="143">
                  <c:v>41.765000000000015</c:v>
                </c:pt>
                <c:pt idx="144">
                  <c:v>41.890000000000015</c:v>
                </c:pt>
                <c:pt idx="145">
                  <c:v>42.015000000000015</c:v>
                </c:pt>
                <c:pt idx="146">
                  <c:v>42.140000000000015</c:v>
                </c:pt>
                <c:pt idx="147">
                  <c:v>42.265000000000015</c:v>
                </c:pt>
                <c:pt idx="148">
                  <c:v>42.390000000000015</c:v>
                </c:pt>
                <c:pt idx="149">
                  <c:v>42.515000000000015</c:v>
                </c:pt>
                <c:pt idx="150">
                  <c:v>42.640000000000015</c:v>
                </c:pt>
                <c:pt idx="151">
                  <c:v>42.765000000000015</c:v>
                </c:pt>
                <c:pt idx="152">
                  <c:v>42.890000000000015</c:v>
                </c:pt>
                <c:pt idx="153">
                  <c:v>43.015000000000015</c:v>
                </c:pt>
                <c:pt idx="154">
                  <c:v>43.140000000000015</c:v>
                </c:pt>
                <c:pt idx="155">
                  <c:v>43.265000000000015</c:v>
                </c:pt>
                <c:pt idx="156">
                  <c:v>43.390000000000015</c:v>
                </c:pt>
                <c:pt idx="157">
                  <c:v>43.515000000000015</c:v>
                </c:pt>
                <c:pt idx="158">
                  <c:v>43.640000000000015</c:v>
                </c:pt>
                <c:pt idx="159">
                  <c:v>43.765000000000015</c:v>
                </c:pt>
                <c:pt idx="160">
                  <c:v>43.890000000000015</c:v>
                </c:pt>
                <c:pt idx="161">
                  <c:v>44.015000000000015</c:v>
                </c:pt>
                <c:pt idx="162">
                  <c:v>44.140000000000015</c:v>
                </c:pt>
                <c:pt idx="163">
                  <c:v>44.265000000000015</c:v>
                </c:pt>
                <c:pt idx="164">
                  <c:v>44.390000000000015</c:v>
                </c:pt>
                <c:pt idx="165">
                  <c:v>44.515000000000015</c:v>
                </c:pt>
                <c:pt idx="166">
                  <c:v>44.640000000000015</c:v>
                </c:pt>
                <c:pt idx="167">
                  <c:v>44.765000000000015</c:v>
                </c:pt>
                <c:pt idx="168">
                  <c:v>44.890000000000015</c:v>
                </c:pt>
                <c:pt idx="169">
                  <c:v>45.015000000000015</c:v>
                </c:pt>
                <c:pt idx="170">
                  <c:v>45.140000000000015</c:v>
                </c:pt>
                <c:pt idx="171">
                  <c:v>45.265000000000015</c:v>
                </c:pt>
                <c:pt idx="172">
                  <c:v>45.390000000000015</c:v>
                </c:pt>
                <c:pt idx="173">
                  <c:v>45.515000000000015</c:v>
                </c:pt>
                <c:pt idx="174">
                  <c:v>45.640000000000015</c:v>
                </c:pt>
                <c:pt idx="175">
                  <c:v>45.765000000000015</c:v>
                </c:pt>
                <c:pt idx="176">
                  <c:v>45.890000000000015</c:v>
                </c:pt>
                <c:pt idx="177">
                  <c:v>46.015000000000015</c:v>
                </c:pt>
                <c:pt idx="178">
                  <c:v>46.140000000000015</c:v>
                </c:pt>
                <c:pt idx="179">
                  <c:v>46.265000000000015</c:v>
                </c:pt>
                <c:pt idx="180">
                  <c:v>46.390000000000015</c:v>
                </c:pt>
                <c:pt idx="181">
                  <c:v>46.515000000000015</c:v>
                </c:pt>
                <c:pt idx="182">
                  <c:v>46.640000000000015</c:v>
                </c:pt>
                <c:pt idx="183">
                  <c:v>46.765000000000015</c:v>
                </c:pt>
                <c:pt idx="184">
                  <c:v>46.890000000000015</c:v>
                </c:pt>
                <c:pt idx="185">
                  <c:v>47.015000000000015</c:v>
                </c:pt>
                <c:pt idx="186">
                  <c:v>47.140000000000015</c:v>
                </c:pt>
                <c:pt idx="187">
                  <c:v>47.265000000000015</c:v>
                </c:pt>
                <c:pt idx="188">
                  <c:v>47.390000000000015</c:v>
                </c:pt>
                <c:pt idx="189">
                  <c:v>47.515000000000015</c:v>
                </c:pt>
                <c:pt idx="190">
                  <c:v>47.640000000000015</c:v>
                </c:pt>
                <c:pt idx="191">
                  <c:v>47.765000000000015</c:v>
                </c:pt>
                <c:pt idx="192">
                  <c:v>47.890000000000015</c:v>
                </c:pt>
                <c:pt idx="193">
                  <c:v>48.015000000000015</c:v>
                </c:pt>
                <c:pt idx="194">
                  <c:v>48.140000000000015</c:v>
                </c:pt>
                <c:pt idx="195">
                  <c:v>48.265000000000015</c:v>
                </c:pt>
                <c:pt idx="196">
                  <c:v>48.390000000000015</c:v>
                </c:pt>
                <c:pt idx="197">
                  <c:v>48.515000000000015</c:v>
                </c:pt>
                <c:pt idx="198">
                  <c:v>48.640000000000015</c:v>
                </c:pt>
                <c:pt idx="199">
                  <c:v>48.765000000000015</c:v>
                </c:pt>
                <c:pt idx="200">
                  <c:v>48.890000000000015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1-41A7-A489-ED71C4583AA5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Database!$CD$68:$CD$268</c:f>
              <c:numCache>
                <c:formatCode>General</c:formatCode>
                <c:ptCount val="20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  <c:pt idx="51">
                  <c:v>1.0200000000000005</c:v>
                </c:pt>
                <c:pt idx="52">
                  <c:v>1.0400000000000005</c:v>
                </c:pt>
                <c:pt idx="53">
                  <c:v>1.0600000000000005</c:v>
                </c:pt>
                <c:pt idx="54">
                  <c:v>1.0800000000000005</c:v>
                </c:pt>
                <c:pt idx="55">
                  <c:v>1.1000000000000005</c:v>
                </c:pt>
                <c:pt idx="56">
                  <c:v>1.1200000000000006</c:v>
                </c:pt>
                <c:pt idx="57">
                  <c:v>1.1400000000000006</c:v>
                </c:pt>
                <c:pt idx="58">
                  <c:v>1.1600000000000006</c:v>
                </c:pt>
                <c:pt idx="59">
                  <c:v>1.1800000000000006</c:v>
                </c:pt>
                <c:pt idx="60">
                  <c:v>1.2000000000000006</c:v>
                </c:pt>
                <c:pt idx="61">
                  <c:v>1.2200000000000006</c:v>
                </c:pt>
                <c:pt idx="62">
                  <c:v>1.2400000000000007</c:v>
                </c:pt>
                <c:pt idx="63">
                  <c:v>1.2600000000000007</c:v>
                </c:pt>
                <c:pt idx="64">
                  <c:v>1.2800000000000007</c:v>
                </c:pt>
                <c:pt idx="65">
                  <c:v>1.3000000000000007</c:v>
                </c:pt>
                <c:pt idx="66">
                  <c:v>1.3200000000000007</c:v>
                </c:pt>
                <c:pt idx="67">
                  <c:v>1.3400000000000007</c:v>
                </c:pt>
                <c:pt idx="68">
                  <c:v>1.3600000000000008</c:v>
                </c:pt>
                <c:pt idx="69">
                  <c:v>1.3800000000000008</c:v>
                </c:pt>
                <c:pt idx="70">
                  <c:v>1.4000000000000008</c:v>
                </c:pt>
                <c:pt idx="71">
                  <c:v>1.4200000000000008</c:v>
                </c:pt>
                <c:pt idx="72">
                  <c:v>1.4400000000000008</c:v>
                </c:pt>
                <c:pt idx="73">
                  <c:v>1.4600000000000009</c:v>
                </c:pt>
                <c:pt idx="74">
                  <c:v>1.4800000000000009</c:v>
                </c:pt>
                <c:pt idx="75">
                  <c:v>1.5000000000000009</c:v>
                </c:pt>
                <c:pt idx="76">
                  <c:v>1.5200000000000009</c:v>
                </c:pt>
                <c:pt idx="77">
                  <c:v>1.5400000000000009</c:v>
                </c:pt>
                <c:pt idx="78">
                  <c:v>1.5600000000000009</c:v>
                </c:pt>
                <c:pt idx="79">
                  <c:v>1.580000000000001</c:v>
                </c:pt>
                <c:pt idx="80">
                  <c:v>1.600000000000001</c:v>
                </c:pt>
                <c:pt idx="81">
                  <c:v>1.620000000000001</c:v>
                </c:pt>
                <c:pt idx="82">
                  <c:v>1.640000000000001</c:v>
                </c:pt>
                <c:pt idx="83">
                  <c:v>1.660000000000001</c:v>
                </c:pt>
                <c:pt idx="84">
                  <c:v>1.680000000000001</c:v>
                </c:pt>
                <c:pt idx="85">
                  <c:v>1.7000000000000011</c:v>
                </c:pt>
                <c:pt idx="86">
                  <c:v>1.7200000000000011</c:v>
                </c:pt>
                <c:pt idx="87">
                  <c:v>1.7400000000000011</c:v>
                </c:pt>
                <c:pt idx="88">
                  <c:v>1.7600000000000011</c:v>
                </c:pt>
                <c:pt idx="89">
                  <c:v>1.7800000000000011</c:v>
                </c:pt>
                <c:pt idx="90">
                  <c:v>1.8000000000000012</c:v>
                </c:pt>
                <c:pt idx="91">
                  <c:v>1.8200000000000012</c:v>
                </c:pt>
                <c:pt idx="92">
                  <c:v>1.8400000000000012</c:v>
                </c:pt>
                <c:pt idx="93">
                  <c:v>1.8600000000000012</c:v>
                </c:pt>
                <c:pt idx="94">
                  <c:v>1.8800000000000012</c:v>
                </c:pt>
                <c:pt idx="95">
                  <c:v>1.9000000000000012</c:v>
                </c:pt>
                <c:pt idx="96">
                  <c:v>1.9200000000000013</c:v>
                </c:pt>
                <c:pt idx="97">
                  <c:v>1.9400000000000013</c:v>
                </c:pt>
                <c:pt idx="98">
                  <c:v>1.9600000000000013</c:v>
                </c:pt>
                <c:pt idx="99">
                  <c:v>1.9800000000000013</c:v>
                </c:pt>
                <c:pt idx="100">
                  <c:v>2.0000000000000013</c:v>
                </c:pt>
                <c:pt idx="101">
                  <c:v>2.0200000000000014</c:v>
                </c:pt>
                <c:pt idx="102">
                  <c:v>2.0400000000000014</c:v>
                </c:pt>
                <c:pt idx="103">
                  <c:v>2.0600000000000014</c:v>
                </c:pt>
                <c:pt idx="104">
                  <c:v>2.0800000000000014</c:v>
                </c:pt>
                <c:pt idx="105">
                  <c:v>2.1000000000000014</c:v>
                </c:pt>
                <c:pt idx="106">
                  <c:v>2.1200000000000014</c:v>
                </c:pt>
                <c:pt idx="107">
                  <c:v>2.1400000000000015</c:v>
                </c:pt>
                <c:pt idx="108">
                  <c:v>2.1600000000000015</c:v>
                </c:pt>
                <c:pt idx="109">
                  <c:v>2.1800000000000015</c:v>
                </c:pt>
                <c:pt idx="110">
                  <c:v>2.2000000000000015</c:v>
                </c:pt>
                <c:pt idx="111">
                  <c:v>2.2200000000000015</c:v>
                </c:pt>
                <c:pt idx="112">
                  <c:v>2.2400000000000015</c:v>
                </c:pt>
                <c:pt idx="113">
                  <c:v>2.2600000000000016</c:v>
                </c:pt>
                <c:pt idx="114">
                  <c:v>2.2800000000000016</c:v>
                </c:pt>
                <c:pt idx="115">
                  <c:v>2.3000000000000016</c:v>
                </c:pt>
                <c:pt idx="116">
                  <c:v>2.3200000000000016</c:v>
                </c:pt>
                <c:pt idx="117">
                  <c:v>2.3400000000000016</c:v>
                </c:pt>
                <c:pt idx="118">
                  <c:v>2.3600000000000017</c:v>
                </c:pt>
                <c:pt idx="119">
                  <c:v>2.3800000000000017</c:v>
                </c:pt>
                <c:pt idx="120">
                  <c:v>2.4000000000000017</c:v>
                </c:pt>
                <c:pt idx="121">
                  <c:v>2.4200000000000017</c:v>
                </c:pt>
                <c:pt idx="122">
                  <c:v>2.4400000000000017</c:v>
                </c:pt>
                <c:pt idx="123">
                  <c:v>2.4600000000000017</c:v>
                </c:pt>
                <c:pt idx="124">
                  <c:v>2.4800000000000018</c:v>
                </c:pt>
                <c:pt idx="125">
                  <c:v>2.5000000000000018</c:v>
                </c:pt>
                <c:pt idx="126">
                  <c:v>2.5200000000000018</c:v>
                </c:pt>
                <c:pt idx="127">
                  <c:v>2.5400000000000018</c:v>
                </c:pt>
                <c:pt idx="128">
                  <c:v>2.5600000000000018</c:v>
                </c:pt>
                <c:pt idx="129">
                  <c:v>2.5800000000000018</c:v>
                </c:pt>
                <c:pt idx="130">
                  <c:v>2.6000000000000019</c:v>
                </c:pt>
                <c:pt idx="131">
                  <c:v>2.6200000000000019</c:v>
                </c:pt>
                <c:pt idx="132">
                  <c:v>2.6400000000000019</c:v>
                </c:pt>
                <c:pt idx="133">
                  <c:v>2.6600000000000019</c:v>
                </c:pt>
                <c:pt idx="134">
                  <c:v>2.6800000000000019</c:v>
                </c:pt>
                <c:pt idx="135">
                  <c:v>2.700000000000002</c:v>
                </c:pt>
                <c:pt idx="136">
                  <c:v>2.720000000000002</c:v>
                </c:pt>
                <c:pt idx="137">
                  <c:v>2.740000000000002</c:v>
                </c:pt>
                <c:pt idx="138">
                  <c:v>2.760000000000002</c:v>
                </c:pt>
                <c:pt idx="139">
                  <c:v>2.780000000000002</c:v>
                </c:pt>
                <c:pt idx="140">
                  <c:v>2.800000000000002</c:v>
                </c:pt>
                <c:pt idx="141">
                  <c:v>2.8200000000000021</c:v>
                </c:pt>
                <c:pt idx="142">
                  <c:v>2.8400000000000021</c:v>
                </c:pt>
                <c:pt idx="143">
                  <c:v>2.8600000000000021</c:v>
                </c:pt>
                <c:pt idx="144">
                  <c:v>2.8800000000000021</c:v>
                </c:pt>
                <c:pt idx="145">
                  <c:v>2.9000000000000021</c:v>
                </c:pt>
                <c:pt idx="146">
                  <c:v>2.9200000000000021</c:v>
                </c:pt>
                <c:pt idx="147">
                  <c:v>2.9400000000000022</c:v>
                </c:pt>
                <c:pt idx="148">
                  <c:v>2.9600000000000022</c:v>
                </c:pt>
                <c:pt idx="149">
                  <c:v>2.9800000000000022</c:v>
                </c:pt>
                <c:pt idx="150">
                  <c:v>3.0000000000000022</c:v>
                </c:pt>
                <c:pt idx="151">
                  <c:v>3.0200000000000022</c:v>
                </c:pt>
                <c:pt idx="152">
                  <c:v>3.0400000000000023</c:v>
                </c:pt>
                <c:pt idx="153">
                  <c:v>3.0600000000000023</c:v>
                </c:pt>
                <c:pt idx="154">
                  <c:v>3.0800000000000023</c:v>
                </c:pt>
                <c:pt idx="155">
                  <c:v>3.1000000000000023</c:v>
                </c:pt>
                <c:pt idx="156">
                  <c:v>3.1200000000000023</c:v>
                </c:pt>
                <c:pt idx="157">
                  <c:v>3.1400000000000023</c:v>
                </c:pt>
                <c:pt idx="158">
                  <c:v>3.1600000000000024</c:v>
                </c:pt>
                <c:pt idx="159">
                  <c:v>3.1800000000000024</c:v>
                </c:pt>
                <c:pt idx="160">
                  <c:v>3.2000000000000024</c:v>
                </c:pt>
                <c:pt idx="161">
                  <c:v>3.2200000000000024</c:v>
                </c:pt>
                <c:pt idx="162">
                  <c:v>3.2400000000000024</c:v>
                </c:pt>
                <c:pt idx="163">
                  <c:v>3.2600000000000025</c:v>
                </c:pt>
                <c:pt idx="164">
                  <c:v>3.2800000000000025</c:v>
                </c:pt>
                <c:pt idx="165">
                  <c:v>3.3000000000000025</c:v>
                </c:pt>
                <c:pt idx="166">
                  <c:v>3.3200000000000025</c:v>
                </c:pt>
                <c:pt idx="167">
                  <c:v>3.3400000000000025</c:v>
                </c:pt>
                <c:pt idx="168">
                  <c:v>3.3600000000000025</c:v>
                </c:pt>
                <c:pt idx="169">
                  <c:v>3.3800000000000026</c:v>
                </c:pt>
                <c:pt idx="170">
                  <c:v>3.4000000000000026</c:v>
                </c:pt>
                <c:pt idx="171">
                  <c:v>3.4200000000000026</c:v>
                </c:pt>
                <c:pt idx="172">
                  <c:v>3.4400000000000026</c:v>
                </c:pt>
                <c:pt idx="173">
                  <c:v>3.4600000000000026</c:v>
                </c:pt>
                <c:pt idx="174">
                  <c:v>3.4800000000000026</c:v>
                </c:pt>
                <c:pt idx="175">
                  <c:v>3.5000000000000027</c:v>
                </c:pt>
                <c:pt idx="176">
                  <c:v>3.5200000000000027</c:v>
                </c:pt>
                <c:pt idx="177">
                  <c:v>3.5400000000000027</c:v>
                </c:pt>
                <c:pt idx="178">
                  <c:v>3.5600000000000027</c:v>
                </c:pt>
                <c:pt idx="179">
                  <c:v>3.5800000000000027</c:v>
                </c:pt>
                <c:pt idx="180">
                  <c:v>3.6000000000000028</c:v>
                </c:pt>
                <c:pt idx="181">
                  <c:v>3.6200000000000028</c:v>
                </c:pt>
                <c:pt idx="182">
                  <c:v>3.6400000000000028</c:v>
                </c:pt>
                <c:pt idx="183">
                  <c:v>3.6600000000000028</c:v>
                </c:pt>
                <c:pt idx="184">
                  <c:v>3.6800000000000028</c:v>
                </c:pt>
                <c:pt idx="185">
                  <c:v>3.7000000000000028</c:v>
                </c:pt>
                <c:pt idx="186">
                  <c:v>3.7200000000000029</c:v>
                </c:pt>
                <c:pt idx="187">
                  <c:v>3.7400000000000029</c:v>
                </c:pt>
                <c:pt idx="188">
                  <c:v>3.7600000000000029</c:v>
                </c:pt>
                <c:pt idx="189">
                  <c:v>3.7800000000000029</c:v>
                </c:pt>
                <c:pt idx="190">
                  <c:v>3.8000000000000029</c:v>
                </c:pt>
                <c:pt idx="191">
                  <c:v>3.8200000000000029</c:v>
                </c:pt>
                <c:pt idx="192">
                  <c:v>3.840000000000003</c:v>
                </c:pt>
                <c:pt idx="193">
                  <c:v>3.860000000000003</c:v>
                </c:pt>
                <c:pt idx="194">
                  <c:v>3.880000000000003</c:v>
                </c:pt>
                <c:pt idx="195">
                  <c:v>3.900000000000003</c:v>
                </c:pt>
                <c:pt idx="196">
                  <c:v>3.920000000000003</c:v>
                </c:pt>
                <c:pt idx="197">
                  <c:v>3.9400000000000031</c:v>
                </c:pt>
                <c:pt idx="198">
                  <c:v>3.9600000000000031</c:v>
                </c:pt>
                <c:pt idx="199">
                  <c:v>3.9800000000000031</c:v>
                </c:pt>
                <c:pt idx="200">
                  <c:v>4.0000000000000027</c:v>
                </c:pt>
              </c:numCache>
            </c:numRef>
          </c:cat>
          <c:val>
            <c:numRef>
              <c:f>Database!$CH$68:$CH$268</c:f>
              <c:numCache>
                <c:formatCode>General</c:formatCode>
                <c:ptCount val="201"/>
                <c:pt idx="0">
                  <c:v>48.89</c:v>
                </c:pt>
                <c:pt idx="1">
                  <c:v>49.001100000000001</c:v>
                </c:pt>
                <c:pt idx="2">
                  <c:v>49.112200000000001</c:v>
                </c:pt>
                <c:pt idx="3">
                  <c:v>49.223300000000002</c:v>
                </c:pt>
                <c:pt idx="4">
                  <c:v>49.334400000000002</c:v>
                </c:pt>
                <c:pt idx="5">
                  <c:v>49.445500000000003</c:v>
                </c:pt>
                <c:pt idx="6">
                  <c:v>49.556600000000003</c:v>
                </c:pt>
                <c:pt idx="7">
                  <c:v>49.667700000000004</c:v>
                </c:pt>
                <c:pt idx="8">
                  <c:v>49.778800000000004</c:v>
                </c:pt>
                <c:pt idx="9">
                  <c:v>49.889899999999997</c:v>
                </c:pt>
                <c:pt idx="10">
                  <c:v>50.000999999999998</c:v>
                </c:pt>
                <c:pt idx="11">
                  <c:v>50.112099999999998</c:v>
                </c:pt>
                <c:pt idx="12">
                  <c:v>50.223199999999999</c:v>
                </c:pt>
                <c:pt idx="13">
                  <c:v>50.334299999999999</c:v>
                </c:pt>
                <c:pt idx="14">
                  <c:v>50.445399999999999</c:v>
                </c:pt>
                <c:pt idx="15">
                  <c:v>50.5565</c:v>
                </c:pt>
                <c:pt idx="16">
                  <c:v>50.6676</c:v>
                </c:pt>
                <c:pt idx="17">
                  <c:v>50.778700000000001</c:v>
                </c:pt>
                <c:pt idx="18">
                  <c:v>50.889800000000001</c:v>
                </c:pt>
                <c:pt idx="19">
                  <c:v>51.000900000000001</c:v>
                </c:pt>
                <c:pt idx="20">
                  <c:v>51.112000000000002</c:v>
                </c:pt>
                <c:pt idx="21">
                  <c:v>51.223100000000002</c:v>
                </c:pt>
                <c:pt idx="22">
                  <c:v>51.334200000000003</c:v>
                </c:pt>
                <c:pt idx="23">
                  <c:v>51.445300000000003</c:v>
                </c:pt>
                <c:pt idx="24">
                  <c:v>51.556400000000004</c:v>
                </c:pt>
                <c:pt idx="25">
                  <c:v>51.667500000000004</c:v>
                </c:pt>
                <c:pt idx="26">
                  <c:v>51.778600000000004</c:v>
                </c:pt>
                <c:pt idx="27">
                  <c:v>51.889700000000005</c:v>
                </c:pt>
                <c:pt idx="28">
                  <c:v>52.000799999999998</c:v>
                </c:pt>
                <c:pt idx="29">
                  <c:v>52.111899999999999</c:v>
                </c:pt>
                <c:pt idx="30">
                  <c:v>52.222999999999999</c:v>
                </c:pt>
                <c:pt idx="31">
                  <c:v>52.334099999999999</c:v>
                </c:pt>
                <c:pt idx="32">
                  <c:v>52.4452</c:v>
                </c:pt>
                <c:pt idx="33">
                  <c:v>52.5563</c:v>
                </c:pt>
                <c:pt idx="34">
                  <c:v>52.667400000000001</c:v>
                </c:pt>
                <c:pt idx="35">
                  <c:v>52.778500000000001</c:v>
                </c:pt>
                <c:pt idx="36">
                  <c:v>52.889600000000002</c:v>
                </c:pt>
                <c:pt idx="37">
                  <c:v>53.000700000000002</c:v>
                </c:pt>
                <c:pt idx="38">
                  <c:v>53.111800000000002</c:v>
                </c:pt>
                <c:pt idx="39">
                  <c:v>53.222900000000003</c:v>
                </c:pt>
                <c:pt idx="40">
                  <c:v>53.334000000000003</c:v>
                </c:pt>
                <c:pt idx="41">
                  <c:v>53.445100000000004</c:v>
                </c:pt>
                <c:pt idx="42">
                  <c:v>53.556200000000004</c:v>
                </c:pt>
                <c:pt idx="43">
                  <c:v>53.667300000000004</c:v>
                </c:pt>
                <c:pt idx="44">
                  <c:v>53.778400000000005</c:v>
                </c:pt>
                <c:pt idx="45">
                  <c:v>53.889500000000005</c:v>
                </c:pt>
                <c:pt idx="46">
                  <c:v>54.000600000000006</c:v>
                </c:pt>
                <c:pt idx="47">
                  <c:v>54.111700000000006</c:v>
                </c:pt>
                <c:pt idx="48">
                  <c:v>54.222800000000007</c:v>
                </c:pt>
                <c:pt idx="49">
                  <c:v>54.3339</c:v>
                </c:pt>
                <c:pt idx="50">
                  <c:v>54.445</c:v>
                </c:pt>
                <c:pt idx="51">
                  <c:v>54.556100000000001</c:v>
                </c:pt>
                <c:pt idx="52">
                  <c:v>54.667200000000001</c:v>
                </c:pt>
                <c:pt idx="53">
                  <c:v>54.778300000000002</c:v>
                </c:pt>
                <c:pt idx="54">
                  <c:v>54.889400000000002</c:v>
                </c:pt>
                <c:pt idx="55">
                  <c:v>55.000500000000002</c:v>
                </c:pt>
                <c:pt idx="56">
                  <c:v>55.111600000000003</c:v>
                </c:pt>
                <c:pt idx="57">
                  <c:v>55.222700000000003</c:v>
                </c:pt>
                <c:pt idx="58">
                  <c:v>55.333800000000004</c:v>
                </c:pt>
                <c:pt idx="59">
                  <c:v>55.444900000000004</c:v>
                </c:pt>
                <c:pt idx="60">
                  <c:v>55.556000000000004</c:v>
                </c:pt>
                <c:pt idx="61">
                  <c:v>55.667100000000005</c:v>
                </c:pt>
                <c:pt idx="62">
                  <c:v>55.778200000000005</c:v>
                </c:pt>
                <c:pt idx="63">
                  <c:v>55.889300000000006</c:v>
                </c:pt>
                <c:pt idx="64">
                  <c:v>56.000400000000006</c:v>
                </c:pt>
                <c:pt idx="65">
                  <c:v>56.111500000000007</c:v>
                </c:pt>
                <c:pt idx="66">
                  <c:v>56.222600000000007</c:v>
                </c:pt>
                <c:pt idx="67">
                  <c:v>56.333700000000007</c:v>
                </c:pt>
                <c:pt idx="68">
                  <c:v>56.444800000000001</c:v>
                </c:pt>
                <c:pt idx="69">
                  <c:v>56.555900000000008</c:v>
                </c:pt>
                <c:pt idx="70">
                  <c:v>56.667000000000002</c:v>
                </c:pt>
                <c:pt idx="71">
                  <c:v>56.778100000000002</c:v>
                </c:pt>
                <c:pt idx="72">
                  <c:v>56.889200000000002</c:v>
                </c:pt>
                <c:pt idx="73">
                  <c:v>57.000300000000003</c:v>
                </c:pt>
                <c:pt idx="74">
                  <c:v>57.111400000000003</c:v>
                </c:pt>
                <c:pt idx="75">
                  <c:v>57.222500000000004</c:v>
                </c:pt>
                <c:pt idx="76">
                  <c:v>57.333600000000004</c:v>
                </c:pt>
                <c:pt idx="77">
                  <c:v>57.444700000000005</c:v>
                </c:pt>
                <c:pt idx="78">
                  <c:v>57.555800000000005</c:v>
                </c:pt>
                <c:pt idx="79">
                  <c:v>57.666900000000005</c:v>
                </c:pt>
                <c:pt idx="80">
                  <c:v>57.778000000000006</c:v>
                </c:pt>
                <c:pt idx="81">
                  <c:v>57.889100000000006</c:v>
                </c:pt>
                <c:pt idx="82">
                  <c:v>58.000200000000007</c:v>
                </c:pt>
                <c:pt idx="83">
                  <c:v>58.111300000000007</c:v>
                </c:pt>
                <c:pt idx="84">
                  <c:v>58.222400000000007</c:v>
                </c:pt>
                <c:pt idx="85">
                  <c:v>58.333500000000008</c:v>
                </c:pt>
                <c:pt idx="86">
                  <c:v>58.444600000000008</c:v>
                </c:pt>
                <c:pt idx="87">
                  <c:v>58.555700000000009</c:v>
                </c:pt>
                <c:pt idx="88">
                  <c:v>58.666800000000009</c:v>
                </c:pt>
                <c:pt idx="89">
                  <c:v>58.777900000000002</c:v>
                </c:pt>
                <c:pt idx="90">
                  <c:v>58.88900000000001</c:v>
                </c:pt>
                <c:pt idx="91">
                  <c:v>59.000100000000003</c:v>
                </c:pt>
                <c:pt idx="92">
                  <c:v>59.111200000000011</c:v>
                </c:pt>
                <c:pt idx="93">
                  <c:v>59.222300000000004</c:v>
                </c:pt>
                <c:pt idx="94">
                  <c:v>59.333400000000005</c:v>
                </c:pt>
                <c:pt idx="95">
                  <c:v>59.444500000000005</c:v>
                </c:pt>
                <c:pt idx="96">
                  <c:v>59.555600000000005</c:v>
                </c:pt>
                <c:pt idx="97">
                  <c:v>59.666700000000006</c:v>
                </c:pt>
                <c:pt idx="98">
                  <c:v>59.777800000000006</c:v>
                </c:pt>
                <c:pt idx="99">
                  <c:v>59.888900000000007</c:v>
                </c:pt>
                <c:pt idx="100">
                  <c:v>60.000000000000007</c:v>
                </c:pt>
                <c:pt idx="101">
                  <c:v>60.111100000000008</c:v>
                </c:pt>
                <c:pt idx="102">
                  <c:v>60.222200000000008</c:v>
                </c:pt>
                <c:pt idx="103">
                  <c:v>60.333300000000008</c:v>
                </c:pt>
                <c:pt idx="104">
                  <c:v>60.444400000000009</c:v>
                </c:pt>
                <c:pt idx="105">
                  <c:v>60.555500000000009</c:v>
                </c:pt>
                <c:pt idx="106">
                  <c:v>60.66660000000001</c:v>
                </c:pt>
                <c:pt idx="107">
                  <c:v>60.77770000000001</c:v>
                </c:pt>
                <c:pt idx="108">
                  <c:v>60.88880000000001</c:v>
                </c:pt>
                <c:pt idx="109">
                  <c:v>60.999900000000011</c:v>
                </c:pt>
                <c:pt idx="110">
                  <c:v>61.111000000000004</c:v>
                </c:pt>
                <c:pt idx="111">
                  <c:v>61.222100000000012</c:v>
                </c:pt>
                <c:pt idx="112">
                  <c:v>61.333200000000005</c:v>
                </c:pt>
                <c:pt idx="113">
                  <c:v>61.444300000000013</c:v>
                </c:pt>
                <c:pt idx="114">
                  <c:v>61.555400000000006</c:v>
                </c:pt>
                <c:pt idx="115">
                  <c:v>61.666500000000006</c:v>
                </c:pt>
                <c:pt idx="116">
                  <c:v>61.777600000000007</c:v>
                </c:pt>
                <c:pt idx="117">
                  <c:v>61.888700000000007</c:v>
                </c:pt>
                <c:pt idx="118">
                  <c:v>61.999800000000008</c:v>
                </c:pt>
                <c:pt idx="119">
                  <c:v>62.110900000000008</c:v>
                </c:pt>
                <c:pt idx="120">
                  <c:v>62.222000000000008</c:v>
                </c:pt>
                <c:pt idx="121">
                  <c:v>62.333100000000009</c:v>
                </c:pt>
                <c:pt idx="122">
                  <c:v>62.444200000000009</c:v>
                </c:pt>
                <c:pt idx="123">
                  <c:v>62.55530000000001</c:v>
                </c:pt>
                <c:pt idx="124">
                  <c:v>62.66640000000001</c:v>
                </c:pt>
                <c:pt idx="125">
                  <c:v>62.777500000000011</c:v>
                </c:pt>
                <c:pt idx="126">
                  <c:v>62.888600000000011</c:v>
                </c:pt>
                <c:pt idx="127">
                  <c:v>62.999700000000011</c:v>
                </c:pt>
                <c:pt idx="128">
                  <c:v>63.110800000000012</c:v>
                </c:pt>
                <c:pt idx="129">
                  <c:v>63.221900000000012</c:v>
                </c:pt>
                <c:pt idx="130">
                  <c:v>63.333000000000013</c:v>
                </c:pt>
                <c:pt idx="131">
                  <c:v>63.444100000000006</c:v>
                </c:pt>
                <c:pt idx="132">
                  <c:v>63.555200000000013</c:v>
                </c:pt>
                <c:pt idx="133">
                  <c:v>63.666300000000007</c:v>
                </c:pt>
                <c:pt idx="134">
                  <c:v>63.777400000000014</c:v>
                </c:pt>
                <c:pt idx="135">
                  <c:v>63.888500000000008</c:v>
                </c:pt>
                <c:pt idx="136">
                  <c:v>63.999600000000015</c:v>
                </c:pt>
                <c:pt idx="137">
                  <c:v>64.110700000000008</c:v>
                </c:pt>
                <c:pt idx="138">
                  <c:v>64.221800000000016</c:v>
                </c:pt>
                <c:pt idx="139">
                  <c:v>64.332900000000009</c:v>
                </c:pt>
                <c:pt idx="140">
                  <c:v>64.444000000000017</c:v>
                </c:pt>
                <c:pt idx="141">
                  <c:v>64.55510000000001</c:v>
                </c:pt>
                <c:pt idx="142">
                  <c:v>64.666200000000003</c:v>
                </c:pt>
                <c:pt idx="143">
                  <c:v>64.777300000000011</c:v>
                </c:pt>
                <c:pt idx="144">
                  <c:v>64.888400000000019</c:v>
                </c:pt>
                <c:pt idx="145">
                  <c:v>64.999500000000012</c:v>
                </c:pt>
                <c:pt idx="146">
                  <c:v>65.110600000000005</c:v>
                </c:pt>
                <c:pt idx="147">
                  <c:v>65.221700000000013</c:v>
                </c:pt>
                <c:pt idx="148">
                  <c:v>65.33280000000002</c:v>
                </c:pt>
                <c:pt idx="149">
                  <c:v>65.443900000000014</c:v>
                </c:pt>
                <c:pt idx="150">
                  <c:v>65.555000000000007</c:v>
                </c:pt>
                <c:pt idx="151">
                  <c:v>65.666100000000014</c:v>
                </c:pt>
                <c:pt idx="152">
                  <c:v>65.777200000000008</c:v>
                </c:pt>
                <c:pt idx="153">
                  <c:v>65.888300000000015</c:v>
                </c:pt>
                <c:pt idx="154">
                  <c:v>65.999400000000009</c:v>
                </c:pt>
                <c:pt idx="155">
                  <c:v>66.110500000000016</c:v>
                </c:pt>
                <c:pt idx="156">
                  <c:v>66.221600000000009</c:v>
                </c:pt>
                <c:pt idx="157">
                  <c:v>66.332700000000017</c:v>
                </c:pt>
                <c:pt idx="158">
                  <c:v>66.44380000000001</c:v>
                </c:pt>
                <c:pt idx="159">
                  <c:v>66.554900000000018</c:v>
                </c:pt>
                <c:pt idx="160">
                  <c:v>66.666000000000011</c:v>
                </c:pt>
                <c:pt idx="161">
                  <c:v>66.777100000000019</c:v>
                </c:pt>
                <c:pt idx="162">
                  <c:v>66.888200000000012</c:v>
                </c:pt>
                <c:pt idx="163">
                  <c:v>66.999300000000005</c:v>
                </c:pt>
                <c:pt idx="164">
                  <c:v>67.110400000000013</c:v>
                </c:pt>
                <c:pt idx="165">
                  <c:v>67.22150000000002</c:v>
                </c:pt>
                <c:pt idx="166">
                  <c:v>67.332600000000014</c:v>
                </c:pt>
                <c:pt idx="167">
                  <c:v>67.443700000000007</c:v>
                </c:pt>
                <c:pt idx="168">
                  <c:v>67.554800000000014</c:v>
                </c:pt>
                <c:pt idx="169">
                  <c:v>67.665900000000022</c:v>
                </c:pt>
                <c:pt idx="170">
                  <c:v>67.777000000000015</c:v>
                </c:pt>
                <c:pt idx="171">
                  <c:v>67.888100000000009</c:v>
                </c:pt>
                <c:pt idx="172">
                  <c:v>67.999200000000016</c:v>
                </c:pt>
                <c:pt idx="173">
                  <c:v>68.110300000000009</c:v>
                </c:pt>
                <c:pt idx="174">
                  <c:v>68.221400000000017</c:v>
                </c:pt>
                <c:pt idx="175">
                  <c:v>68.33250000000001</c:v>
                </c:pt>
                <c:pt idx="176">
                  <c:v>68.443600000000018</c:v>
                </c:pt>
                <c:pt idx="177">
                  <c:v>68.554700000000011</c:v>
                </c:pt>
                <c:pt idx="178">
                  <c:v>68.665800000000019</c:v>
                </c:pt>
                <c:pt idx="179">
                  <c:v>68.776900000000012</c:v>
                </c:pt>
                <c:pt idx="180">
                  <c:v>68.888000000000019</c:v>
                </c:pt>
                <c:pt idx="181">
                  <c:v>68.999100000000013</c:v>
                </c:pt>
                <c:pt idx="182">
                  <c:v>69.11020000000002</c:v>
                </c:pt>
                <c:pt idx="183">
                  <c:v>69.221300000000014</c:v>
                </c:pt>
                <c:pt idx="184">
                  <c:v>69.332400000000007</c:v>
                </c:pt>
                <c:pt idx="185">
                  <c:v>69.443500000000014</c:v>
                </c:pt>
                <c:pt idx="186">
                  <c:v>69.554600000000022</c:v>
                </c:pt>
                <c:pt idx="187">
                  <c:v>69.665700000000015</c:v>
                </c:pt>
                <c:pt idx="188">
                  <c:v>69.776800000000009</c:v>
                </c:pt>
                <c:pt idx="189">
                  <c:v>69.887900000000016</c:v>
                </c:pt>
                <c:pt idx="190">
                  <c:v>69.999000000000024</c:v>
                </c:pt>
                <c:pt idx="191">
                  <c:v>70.110100000000017</c:v>
                </c:pt>
                <c:pt idx="192">
                  <c:v>70.22120000000001</c:v>
                </c:pt>
                <c:pt idx="193">
                  <c:v>70.332300000000018</c:v>
                </c:pt>
                <c:pt idx="194">
                  <c:v>70.443400000000011</c:v>
                </c:pt>
                <c:pt idx="195">
                  <c:v>70.554500000000019</c:v>
                </c:pt>
                <c:pt idx="196">
                  <c:v>70.665600000000012</c:v>
                </c:pt>
                <c:pt idx="197">
                  <c:v>70.776700000000019</c:v>
                </c:pt>
                <c:pt idx="198">
                  <c:v>70.887800000000013</c:v>
                </c:pt>
                <c:pt idx="199">
                  <c:v>70.99890000000002</c:v>
                </c:pt>
                <c:pt idx="200">
                  <c:v>71.110000000000014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1-41A7-A489-ED71C4583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000703"/>
        <c:axId val="1574001183"/>
      </c:lineChart>
      <c:catAx>
        <c:axId val="1574000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001183"/>
        <c:crosses val="autoZero"/>
        <c:auto val="1"/>
        <c:lblAlgn val="ctr"/>
        <c:lblOffset val="100"/>
        <c:noMultiLvlLbl val="0"/>
      </c:catAx>
      <c:valAx>
        <c:axId val="1574001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000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Database!$CY$69:$CY$268</c:f>
              <c:numCache>
                <c:formatCode>General</c:formatCode>
                <c:ptCount val="200"/>
                <c:pt idx="0">
                  <c:v>0</c:v>
                </c:pt>
                <c:pt idx="1">
                  <c:v>1.84E-2</c:v>
                </c:pt>
                <c:pt idx="2">
                  <c:v>3.6800000000000006E-2</c:v>
                </c:pt>
                <c:pt idx="3">
                  <c:v>5.5200000000000006E-2</c:v>
                </c:pt>
                <c:pt idx="4">
                  <c:v>7.3599999999999999E-2</c:v>
                </c:pt>
                <c:pt idx="5">
                  <c:v>9.1900000000000009E-2</c:v>
                </c:pt>
                <c:pt idx="6">
                  <c:v>0.11030000000000001</c:v>
                </c:pt>
                <c:pt idx="7">
                  <c:v>0.12869999999999998</c:v>
                </c:pt>
                <c:pt idx="8">
                  <c:v>0.14709999999999998</c:v>
                </c:pt>
                <c:pt idx="9">
                  <c:v>0.16549999999999998</c:v>
                </c:pt>
                <c:pt idx="10">
                  <c:v>0.18379999999999999</c:v>
                </c:pt>
                <c:pt idx="11">
                  <c:v>0.20219999999999999</c:v>
                </c:pt>
                <c:pt idx="12">
                  <c:v>0.22059999999999999</c:v>
                </c:pt>
                <c:pt idx="13">
                  <c:v>0.23899999999999999</c:v>
                </c:pt>
                <c:pt idx="14">
                  <c:v>0.25739999999999996</c:v>
                </c:pt>
                <c:pt idx="15">
                  <c:v>0.2757</c:v>
                </c:pt>
                <c:pt idx="16">
                  <c:v>0.29409999999999997</c:v>
                </c:pt>
                <c:pt idx="17">
                  <c:v>0.3125</c:v>
                </c:pt>
                <c:pt idx="18">
                  <c:v>0.33089999999999997</c:v>
                </c:pt>
                <c:pt idx="19">
                  <c:v>0.3493</c:v>
                </c:pt>
                <c:pt idx="20">
                  <c:v>0.36759999999999998</c:v>
                </c:pt>
                <c:pt idx="21">
                  <c:v>0.38600000000000001</c:v>
                </c:pt>
                <c:pt idx="22">
                  <c:v>0.40439999999999998</c:v>
                </c:pt>
                <c:pt idx="23">
                  <c:v>0.42280000000000001</c:v>
                </c:pt>
                <c:pt idx="24">
                  <c:v>0.44119999999999998</c:v>
                </c:pt>
                <c:pt idx="25">
                  <c:v>0.45949999999999996</c:v>
                </c:pt>
                <c:pt idx="26">
                  <c:v>0.47789999999999999</c:v>
                </c:pt>
                <c:pt idx="27">
                  <c:v>0.49629999999999996</c:v>
                </c:pt>
                <c:pt idx="28">
                  <c:v>0.51469999999999994</c:v>
                </c:pt>
                <c:pt idx="29">
                  <c:v>0.53310000000000002</c:v>
                </c:pt>
                <c:pt idx="30">
                  <c:v>0.5514</c:v>
                </c:pt>
                <c:pt idx="31">
                  <c:v>0.56979999999999997</c:v>
                </c:pt>
                <c:pt idx="32">
                  <c:v>0.58819999999999995</c:v>
                </c:pt>
                <c:pt idx="33">
                  <c:v>0.60660000000000003</c:v>
                </c:pt>
                <c:pt idx="34">
                  <c:v>0.625</c:v>
                </c:pt>
                <c:pt idx="35">
                  <c:v>0.64329999999999998</c:v>
                </c:pt>
                <c:pt idx="36">
                  <c:v>0.66169999999999995</c:v>
                </c:pt>
                <c:pt idx="37">
                  <c:v>0.68010000000000004</c:v>
                </c:pt>
                <c:pt idx="38">
                  <c:v>0.69850000000000001</c:v>
                </c:pt>
                <c:pt idx="39">
                  <c:v>0.71689999999999998</c:v>
                </c:pt>
                <c:pt idx="40">
                  <c:v>0.73519999999999996</c:v>
                </c:pt>
                <c:pt idx="41">
                  <c:v>0.75359999999999994</c:v>
                </c:pt>
                <c:pt idx="42">
                  <c:v>0.77200000000000002</c:v>
                </c:pt>
                <c:pt idx="43">
                  <c:v>0.79039999999999999</c:v>
                </c:pt>
                <c:pt idx="44">
                  <c:v>0.80879999999999996</c:v>
                </c:pt>
                <c:pt idx="45">
                  <c:v>0.82709999999999995</c:v>
                </c:pt>
                <c:pt idx="46">
                  <c:v>0.84550000000000003</c:v>
                </c:pt>
                <c:pt idx="47">
                  <c:v>0.8639</c:v>
                </c:pt>
                <c:pt idx="48">
                  <c:v>0.88229999999999997</c:v>
                </c:pt>
                <c:pt idx="49">
                  <c:v>0.90069999999999995</c:v>
                </c:pt>
                <c:pt idx="50">
                  <c:v>0.91900000000000004</c:v>
                </c:pt>
                <c:pt idx="51">
                  <c:v>0.93740000000000001</c:v>
                </c:pt>
                <c:pt idx="52">
                  <c:v>0.95579999999999998</c:v>
                </c:pt>
                <c:pt idx="53">
                  <c:v>0.97419999999999995</c:v>
                </c:pt>
                <c:pt idx="54">
                  <c:v>0.99260000000000004</c:v>
                </c:pt>
                <c:pt idx="55">
                  <c:v>1.0108999999999999</c:v>
                </c:pt>
                <c:pt idx="56">
                  <c:v>1.0292999999999999</c:v>
                </c:pt>
                <c:pt idx="57">
                  <c:v>1.0477000000000001</c:v>
                </c:pt>
                <c:pt idx="58">
                  <c:v>1.0661</c:v>
                </c:pt>
                <c:pt idx="59">
                  <c:v>1.0845</c:v>
                </c:pt>
                <c:pt idx="60">
                  <c:v>1.1028</c:v>
                </c:pt>
                <c:pt idx="61">
                  <c:v>1.1212</c:v>
                </c:pt>
                <c:pt idx="62">
                  <c:v>1.1395999999999999</c:v>
                </c:pt>
                <c:pt idx="63">
                  <c:v>1.1579999999999999</c:v>
                </c:pt>
                <c:pt idx="64">
                  <c:v>1.1763999999999999</c:v>
                </c:pt>
                <c:pt idx="65">
                  <c:v>1.1947000000000001</c:v>
                </c:pt>
                <c:pt idx="66">
                  <c:v>1.2131000000000001</c:v>
                </c:pt>
                <c:pt idx="67">
                  <c:v>1.2315</c:v>
                </c:pt>
                <c:pt idx="68">
                  <c:v>1.2499</c:v>
                </c:pt>
                <c:pt idx="69">
                  <c:v>1.2683</c:v>
                </c:pt>
                <c:pt idx="70">
                  <c:v>1.2866</c:v>
                </c:pt>
                <c:pt idx="71">
                  <c:v>1.3049999999999999</c:v>
                </c:pt>
                <c:pt idx="72">
                  <c:v>1.3233999999999999</c:v>
                </c:pt>
                <c:pt idx="73">
                  <c:v>1.3417999999999999</c:v>
                </c:pt>
                <c:pt idx="74">
                  <c:v>1.3602000000000001</c:v>
                </c:pt>
                <c:pt idx="75">
                  <c:v>1.3785000000000001</c:v>
                </c:pt>
                <c:pt idx="76">
                  <c:v>1.3969</c:v>
                </c:pt>
                <c:pt idx="77">
                  <c:v>1.4153</c:v>
                </c:pt>
                <c:pt idx="78">
                  <c:v>1.4337</c:v>
                </c:pt>
                <c:pt idx="79">
                  <c:v>1.4520999999999999</c:v>
                </c:pt>
                <c:pt idx="80">
                  <c:v>1.4703999999999999</c:v>
                </c:pt>
                <c:pt idx="81">
                  <c:v>1.4887999999999999</c:v>
                </c:pt>
                <c:pt idx="82">
                  <c:v>1.5072000000000001</c:v>
                </c:pt>
                <c:pt idx="83">
                  <c:v>1.5256000000000001</c:v>
                </c:pt>
                <c:pt idx="84">
                  <c:v>1.544</c:v>
                </c:pt>
                <c:pt idx="85">
                  <c:v>1.5623</c:v>
                </c:pt>
                <c:pt idx="86">
                  <c:v>1.5807</c:v>
                </c:pt>
                <c:pt idx="87">
                  <c:v>1.5991</c:v>
                </c:pt>
                <c:pt idx="88">
                  <c:v>1.6174999999999999</c:v>
                </c:pt>
                <c:pt idx="89">
                  <c:v>1.6358999999999999</c:v>
                </c:pt>
                <c:pt idx="90">
                  <c:v>1.6541999999999999</c:v>
                </c:pt>
                <c:pt idx="91">
                  <c:v>1.6726000000000001</c:v>
                </c:pt>
                <c:pt idx="92">
                  <c:v>1.6910000000000001</c:v>
                </c:pt>
                <c:pt idx="93">
                  <c:v>1.7094</c:v>
                </c:pt>
                <c:pt idx="94">
                  <c:v>1.7278</c:v>
                </c:pt>
                <c:pt idx="95">
                  <c:v>1.7461</c:v>
                </c:pt>
                <c:pt idx="96">
                  <c:v>1.7645</c:v>
                </c:pt>
                <c:pt idx="97">
                  <c:v>1.7828999999999999</c:v>
                </c:pt>
                <c:pt idx="98">
                  <c:v>1.8012999999999999</c:v>
                </c:pt>
                <c:pt idx="99">
                  <c:v>1.8197000000000001</c:v>
                </c:pt>
                <c:pt idx="100">
                  <c:v>1.8380000000000001</c:v>
                </c:pt>
                <c:pt idx="101">
                  <c:v>1.8564000000000001</c:v>
                </c:pt>
                <c:pt idx="102">
                  <c:v>1.8748</c:v>
                </c:pt>
                <c:pt idx="103">
                  <c:v>1.8932</c:v>
                </c:pt>
                <c:pt idx="104">
                  <c:v>1.9116</c:v>
                </c:pt>
                <c:pt idx="105">
                  <c:v>1.9298999999999999</c:v>
                </c:pt>
                <c:pt idx="106">
                  <c:v>1.9482999999999999</c:v>
                </c:pt>
                <c:pt idx="107">
                  <c:v>1.9666999999999999</c:v>
                </c:pt>
                <c:pt idx="108">
                  <c:v>1.9851000000000001</c:v>
                </c:pt>
                <c:pt idx="109">
                  <c:v>2.0035000000000003</c:v>
                </c:pt>
                <c:pt idx="110">
                  <c:v>2.0218000000000003</c:v>
                </c:pt>
                <c:pt idx="111">
                  <c:v>2.0402</c:v>
                </c:pt>
                <c:pt idx="112">
                  <c:v>2.0586000000000002</c:v>
                </c:pt>
                <c:pt idx="113">
                  <c:v>2.0770000000000004</c:v>
                </c:pt>
                <c:pt idx="114">
                  <c:v>2.0954000000000002</c:v>
                </c:pt>
                <c:pt idx="115">
                  <c:v>2.1137000000000001</c:v>
                </c:pt>
                <c:pt idx="116">
                  <c:v>2.1321000000000003</c:v>
                </c:pt>
                <c:pt idx="117">
                  <c:v>2.1505000000000001</c:v>
                </c:pt>
                <c:pt idx="118">
                  <c:v>2.1689000000000003</c:v>
                </c:pt>
                <c:pt idx="119">
                  <c:v>2.1873</c:v>
                </c:pt>
                <c:pt idx="120">
                  <c:v>2.2056</c:v>
                </c:pt>
                <c:pt idx="121">
                  <c:v>2.2240000000000002</c:v>
                </c:pt>
                <c:pt idx="122">
                  <c:v>2.2424000000000004</c:v>
                </c:pt>
                <c:pt idx="123">
                  <c:v>2.2608000000000001</c:v>
                </c:pt>
                <c:pt idx="124">
                  <c:v>2.2792000000000003</c:v>
                </c:pt>
                <c:pt idx="125">
                  <c:v>2.2975000000000003</c:v>
                </c:pt>
                <c:pt idx="126">
                  <c:v>2.3159000000000001</c:v>
                </c:pt>
                <c:pt idx="127">
                  <c:v>2.3343000000000003</c:v>
                </c:pt>
                <c:pt idx="128">
                  <c:v>2.3527</c:v>
                </c:pt>
                <c:pt idx="129">
                  <c:v>2.3711000000000002</c:v>
                </c:pt>
                <c:pt idx="130">
                  <c:v>2.3894000000000002</c:v>
                </c:pt>
                <c:pt idx="131">
                  <c:v>2.4078000000000004</c:v>
                </c:pt>
                <c:pt idx="132">
                  <c:v>2.4262000000000001</c:v>
                </c:pt>
                <c:pt idx="133">
                  <c:v>2.4446000000000003</c:v>
                </c:pt>
                <c:pt idx="134">
                  <c:v>2.4630000000000001</c:v>
                </c:pt>
                <c:pt idx="135">
                  <c:v>2.4813000000000001</c:v>
                </c:pt>
                <c:pt idx="136">
                  <c:v>2.4997000000000003</c:v>
                </c:pt>
                <c:pt idx="137">
                  <c:v>2.5181</c:v>
                </c:pt>
                <c:pt idx="138">
                  <c:v>2.5365000000000002</c:v>
                </c:pt>
                <c:pt idx="139">
                  <c:v>2.5549000000000004</c:v>
                </c:pt>
                <c:pt idx="140">
                  <c:v>2.5732000000000004</c:v>
                </c:pt>
                <c:pt idx="141">
                  <c:v>2.5916000000000001</c:v>
                </c:pt>
                <c:pt idx="142">
                  <c:v>2.6100000000000003</c:v>
                </c:pt>
                <c:pt idx="143">
                  <c:v>2.6284000000000001</c:v>
                </c:pt>
                <c:pt idx="144">
                  <c:v>2.6468000000000003</c:v>
                </c:pt>
                <c:pt idx="145">
                  <c:v>2.6651000000000002</c:v>
                </c:pt>
                <c:pt idx="146">
                  <c:v>2.6835</c:v>
                </c:pt>
                <c:pt idx="147">
                  <c:v>2.7019000000000002</c:v>
                </c:pt>
                <c:pt idx="148">
                  <c:v>2.7203000000000004</c:v>
                </c:pt>
                <c:pt idx="149">
                  <c:v>2.7387000000000001</c:v>
                </c:pt>
                <c:pt idx="150">
                  <c:v>2.7570000000000001</c:v>
                </c:pt>
                <c:pt idx="151">
                  <c:v>2.7754000000000003</c:v>
                </c:pt>
                <c:pt idx="152">
                  <c:v>2.7938000000000001</c:v>
                </c:pt>
                <c:pt idx="153">
                  <c:v>2.8122000000000003</c:v>
                </c:pt>
                <c:pt idx="154">
                  <c:v>2.8306</c:v>
                </c:pt>
                <c:pt idx="155">
                  <c:v>2.8489000000000004</c:v>
                </c:pt>
                <c:pt idx="156">
                  <c:v>2.8673000000000002</c:v>
                </c:pt>
                <c:pt idx="157">
                  <c:v>2.8857000000000004</c:v>
                </c:pt>
                <c:pt idx="158">
                  <c:v>2.9041000000000001</c:v>
                </c:pt>
                <c:pt idx="159">
                  <c:v>2.9225000000000003</c:v>
                </c:pt>
                <c:pt idx="160">
                  <c:v>2.9408000000000003</c:v>
                </c:pt>
                <c:pt idx="161">
                  <c:v>2.9592000000000001</c:v>
                </c:pt>
                <c:pt idx="162">
                  <c:v>2.9776000000000002</c:v>
                </c:pt>
                <c:pt idx="163">
                  <c:v>2.996</c:v>
                </c:pt>
                <c:pt idx="164">
                  <c:v>3.0144000000000002</c:v>
                </c:pt>
                <c:pt idx="165">
                  <c:v>3.0327000000000002</c:v>
                </c:pt>
                <c:pt idx="166">
                  <c:v>3.0511000000000004</c:v>
                </c:pt>
                <c:pt idx="167">
                  <c:v>3.0695000000000001</c:v>
                </c:pt>
                <c:pt idx="168">
                  <c:v>3.0879000000000003</c:v>
                </c:pt>
                <c:pt idx="169">
                  <c:v>3.1063000000000001</c:v>
                </c:pt>
                <c:pt idx="170">
                  <c:v>3.1246</c:v>
                </c:pt>
                <c:pt idx="171">
                  <c:v>3.1430000000000002</c:v>
                </c:pt>
                <c:pt idx="172">
                  <c:v>3.1614000000000004</c:v>
                </c:pt>
                <c:pt idx="173">
                  <c:v>3.1798000000000002</c:v>
                </c:pt>
                <c:pt idx="174">
                  <c:v>3.1982000000000004</c:v>
                </c:pt>
                <c:pt idx="175">
                  <c:v>3.2165000000000004</c:v>
                </c:pt>
                <c:pt idx="176">
                  <c:v>3.2349000000000001</c:v>
                </c:pt>
                <c:pt idx="177">
                  <c:v>3.2533000000000003</c:v>
                </c:pt>
                <c:pt idx="178">
                  <c:v>3.2717000000000001</c:v>
                </c:pt>
                <c:pt idx="179">
                  <c:v>3.2901000000000002</c:v>
                </c:pt>
                <c:pt idx="180">
                  <c:v>3.3084000000000002</c:v>
                </c:pt>
                <c:pt idx="181">
                  <c:v>3.3268000000000004</c:v>
                </c:pt>
                <c:pt idx="182">
                  <c:v>3.3452000000000002</c:v>
                </c:pt>
                <c:pt idx="183">
                  <c:v>3.3636000000000004</c:v>
                </c:pt>
                <c:pt idx="184">
                  <c:v>3.3820000000000001</c:v>
                </c:pt>
                <c:pt idx="185">
                  <c:v>3.4003000000000001</c:v>
                </c:pt>
                <c:pt idx="186">
                  <c:v>3.4187000000000003</c:v>
                </c:pt>
                <c:pt idx="187">
                  <c:v>3.4371</c:v>
                </c:pt>
                <c:pt idx="188">
                  <c:v>3.4555000000000002</c:v>
                </c:pt>
                <c:pt idx="189">
                  <c:v>3.4739000000000004</c:v>
                </c:pt>
                <c:pt idx="190">
                  <c:v>3.4922000000000004</c:v>
                </c:pt>
                <c:pt idx="191">
                  <c:v>3.5106000000000002</c:v>
                </c:pt>
                <c:pt idx="192">
                  <c:v>3.5290000000000004</c:v>
                </c:pt>
                <c:pt idx="193">
                  <c:v>3.5474000000000001</c:v>
                </c:pt>
                <c:pt idx="194">
                  <c:v>3.5658000000000003</c:v>
                </c:pt>
                <c:pt idx="195">
                  <c:v>3.5841000000000003</c:v>
                </c:pt>
                <c:pt idx="196">
                  <c:v>3.6025</c:v>
                </c:pt>
                <c:pt idx="197">
                  <c:v>3.6209000000000002</c:v>
                </c:pt>
                <c:pt idx="198">
                  <c:v>3.6393000000000004</c:v>
                </c:pt>
                <c:pt idx="199">
                  <c:v>3.6577000000000002</c:v>
                </c:pt>
              </c:numCache>
            </c:numRef>
          </c:cat>
          <c:val>
            <c:numRef>
              <c:f>Database!$CZ$69:$CZ$268</c:f>
              <c:numCache>
                <c:formatCode>General</c:formatCode>
                <c:ptCount val="200"/>
                <c:pt idx="0">
                  <c:v>32.22</c:v>
                </c:pt>
                <c:pt idx="1">
                  <c:v>32.279361329833769</c:v>
                </c:pt>
                <c:pt idx="2">
                  <c:v>32.338722659667539</c:v>
                </c:pt>
                <c:pt idx="3">
                  <c:v>32.398083989501309</c:v>
                </c:pt>
                <c:pt idx="4">
                  <c:v>32.457445319335079</c:v>
                </c:pt>
                <c:pt idx="5">
                  <c:v>32.516484033245845</c:v>
                </c:pt>
                <c:pt idx="6">
                  <c:v>32.575845363079615</c:v>
                </c:pt>
                <c:pt idx="7">
                  <c:v>32.635206692913385</c:v>
                </c:pt>
                <c:pt idx="8">
                  <c:v>32.694568022747156</c:v>
                </c:pt>
                <c:pt idx="9">
                  <c:v>32.753929352580926</c:v>
                </c:pt>
                <c:pt idx="10">
                  <c:v>32.812968066491685</c:v>
                </c:pt>
                <c:pt idx="11">
                  <c:v>32.872329396325455</c:v>
                </c:pt>
                <c:pt idx="12">
                  <c:v>32.931690726159232</c:v>
                </c:pt>
                <c:pt idx="13">
                  <c:v>32.991052055993002</c:v>
                </c:pt>
                <c:pt idx="14">
                  <c:v>33.050413385826772</c:v>
                </c:pt>
                <c:pt idx="15">
                  <c:v>33.109452099737531</c:v>
                </c:pt>
                <c:pt idx="16">
                  <c:v>33.168813429571301</c:v>
                </c:pt>
                <c:pt idx="17">
                  <c:v>33.228174759405071</c:v>
                </c:pt>
                <c:pt idx="18">
                  <c:v>33.287536089238841</c:v>
                </c:pt>
                <c:pt idx="19">
                  <c:v>33.346897419072619</c:v>
                </c:pt>
                <c:pt idx="20">
                  <c:v>33.405936132983378</c:v>
                </c:pt>
                <c:pt idx="21">
                  <c:v>33.465297462817148</c:v>
                </c:pt>
                <c:pt idx="22">
                  <c:v>33.524658792650918</c:v>
                </c:pt>
                <c:pt idx="23">
                  <c:v>33.584020122484688</c:v>
                </c:pt>
                <c:pt idx="24">
                  <c:v>33.643381452318458</c:v>
                </c:pt>
                <c:pt idx="25">
                  <c:v>33.702420166229217</c:v>
                </c:pt>
                <c:pt idx="26">
                  <c:v>33.761781496062994</c:v>
                </c:pt>
                <c:pt idx="27">
                  <c:v>33.821142825896764</c:v>
                </c:pt>
                <c:pt idx="28">
                  <c:v>33.880504155730534</c:v>
                </c:pt>
                <c:pt idx="29">
                  <c:v>33.939865485564304</c:v>
                </c:pt>
                <c:pt idx="30">
                  <c:v>33.998904199475064</c:v>
                </c:pt>
                <c:pt idx="31">
                  <c:v>34.058265529308834</c:v>
                </c:pt>
                <c:pt idx="32">
                  <c:v>34.117626859142604</c:v>
                </c:pt>
                <c:pt idx="33">
                  <c:v>34.176988188976381</c:v>
                </c:pt>
                <c:pt idx="34">
                  <c:v>34.236349518810151</c:v>
                </c:pt>
                <c:pt idx="35">
                  <c:v>34.29538823272091</c:v>
                </c:pt>
                <c:pt idx="36">
                  <c:v>34.35474956255468</c:v>
                </c:pt>
                <c:pt idx="37">
                  <c:v>34.41411089238845</c:v>
                </c:pt>
                <c:pt idx="38">
                  <c:v>34.47347222222222</c:v>
                </c:pt>
                <c:pt idx="39">
                  <c:v>34.53283355205599</c:v>
                </c:pt>
                <c:pt idx="40">
                  <c:v>34.591872265966757</c:v>
                </c:pt>
                <c:pt idx="41">
                  <c:v>34.651233595800527</c:v>
                </c:pt>
                <c:pt idx="42">
                  <c:v>34.710594925634297</c:v>
                </c:pt>
                <c:pt idx="43">
                  <c:v>34.769956255468067</c:v>
                </c:pt>
                <c:pt idx="44">
                  <c:v>34.829317585301837</c:v>
                </c:pt>
                <c:pt idx="45">
                  <c:v>34.888356299212596</c:v>
                </c:pt>
                <c:pt idx="46">
                  <c:v>34.947717629046366</c:v>
                </c:pt>
                <c:pt idx="47">
                  <c:v>35.007078958880143</c:v>
                </c:pt>
                <c:pt idx="48">
                  <c:v>35.066440288713913</c:v>
                </c:pt>
                <c:pt idx="49">
                  <c:v>35.125801618547683</c:v>
                </c:pt>
                <c:pt idx="50">
                  <c:v>35.184840332458442</c:v>
                </c:pt>
                <c:pt idx="51">
                  <c:v>35.244201662292213</c:v>
                </c:pt>
                <c:pt idx="52">
                  <c:v>35.303562992125983</c:v>
                </c:pt>
                <c:pt idx="53">
                  <c:v>35.362924321959753</c:v>
                </c:pt>
                <c:pt idx="54">
                  <c:v>35.42228565179353</c:v>
                </c:pt>
                <c:pt idx="55">
                  <c:v>35.481324365704289</c:v>
                </c:pt>
                <c:pt idx="56">
                  <c:v>35.540685695538059</c:v>
                </c:pt>
                <c:pt idx="57">
                  <c:v>35.600047025371829</c:v>
                </c:pt>
                <c:pt idx="58">
                  <c:v>35.659408355205599</c:v>
                </c:pt>
                <c:pt idx="59">
                  <c:v>35.718769685039369</c:v>
                </c:pt>
                <c:pt idx="60">
                  <c:v>35.777808398950128</c:v>
                </c:pt>
                <c:pt idx="61">
                  <c:v>35.837169728783905</c:v>
                </c:pt>
                <c:pt idx="62">
                  <c:v>35.896531058617676</c:v>
                </c:pt>
                <c:pt idx="63">
                  <c:v>35.955892388451446</c:v>
                </c:pt>
                <c:pt idx="64">
                  <c:v>36.015253718285216</c:v>
                </c:pt>
                <c:pt idx="65">
                  <c:v>36.074292432195975</c:v>
                </c:pt>
                <c:pt idx="66">
                  <c:v>36.133653762029745</c:v>
                </c:pt>
                <c:pt idx="67">
                  <c:v>36.193015091863515</c:v>
                </c:pt>
                <c:pt idx="68">
                  <c:v>36.252376421697292</c:v>
                </c:pt>
                <c:pt idx="69">
                  <c:v>36.311737751531055</c:v>
                </c:pt>
                <c:pt idx="70">
                  <c:v>36.370776465441821</c:v>
                </c:pt>
                <c:pt idx="71">
                  <c:v>36.430137795275591</c:v>
                </c:pt>
                <c:pt idx="72">
                  <c:v>36.489499125109361</c:v>
                </c:pt>
                <c:pt idx="73">
                  <c:v>36.548860454943132</c:v>
                </c:pt>
                <c:pt idx="74">
                  <c:v>36.608221784776902</c:v>
                </c:pt>
                <c:pt idx="75">
                  <c:v>36.667260498687668</c:v>
                </c:pt>
                <c:pt idx="76">
                  <c:v>36.726621828521438</c:v>
                </c:pt>
                <c:pt idx="77">
                  <c:v>36.785983158355208</c:v>
                </c:pt>
                <c:pt idx="78">
                  <c:v>36.845344488188978</c:v>
                </c:pt>
                <c:pt idx="79">
                  <c:v>36.904705818022748</c:v>
                </c:pt>
                <c:pt idx="80">
                  <c:v>36.963744531933507</c:v>
                </c:pt>
                <c:pt idx="81">
                  <c:v>37.023105861767277</c:v>
                </c:pt>
                <c:pt idx="82">
                  <c:v>37.082467191601054</c:v>
                </c:pt>
                <c:pt idx="83">
                  <c:v>37.141828521434824</c:v>
                </c:pt>
                <c:pt idx="84">
                  <c:v>37.201189851268595</c:v>
                </c:pt>
                <c:pt idx="85">
                  <c:v>37.260228565179354</c:v>
                </c:pt>
                <c:pt idx="86">
                  <c:v>37.319589895013124</c:v>
                </c:pt>
                <c:pt idx="87">
                  <c:v>37.378951224846894</c:v>
                </c:pt>
                <c:pt idx="88">
                  <c:v>37.438312554680664</c:v>
                </c:pt>
                <c:pt idx="89">
                  <c:v>37.497673884514434</c:v>
                </c:pt>
                <c:pt idx="90">
                  <c:v>37.5567125984252</c:v>
                </c:pt>
                <c:pt idx="91">
                  <c:v>37.61607392825897</c:v>
                </c:pt>
                <c:pt idx="92">
                  <c:v>37.67543525809274</c:v>
                </c:pt>
                <c:pt idx="93">
                  <c:v>37.73479658792651</c:v>
                </c:pt>
                <c:pt idx="94">
                  <c:v>37.79415791776028</c:v>
                </c:pt>
                <c:pt idx="95">
                  <c:v>37.85319663167104</c:v>
                </c:pt>
                <c:pt idx="96">
                  <c:v>37.912557961504817</c:v>
                </c:pt>
                <c:pt idx="97">
                  <c:v>37.97191929133858</c:v>
                </c:pt>
                <c:pt idx="98">
                  <c:v>38.031280621172357</c:v>
                </c:pt>
                <c:pt idx="99">
                  <c:v>38.090641951006127</c:v>
                </c:pt>
                <c:pt idx="100">
                  <c:v>38.149680664916886</c:v>
                </c:pt>
                <c:pt idx="101">
                  <c:v>38.209041994750656</c:v>
                </c:pt>
                <c:pt idx="102">
                  <c:v>38.268403324584426</c:v>
                </c:pt>
                <c:pt idx="103">
                  <c:v>38.327764654418196</c:v>
                </c:pt>
                <c:pt idx="104">
                  <c:v>38.387125984251966</c:v>
                </c:pt>
                <c:pt idx="105">
                  <c:v>38.446164698162733</c:v>
                </c:pt>
                <c:pt idx="106">
                  <c:v>38.505526027996503</c:v>
                </c:pt>
                <c:pt idx="107">
                  <c:v>38.564887357830273</c:v>
                </c:pt>
                <c:pt idx="108">
                  <c:v>38.624248687664043</c:v>
                </c:pt>
                <c:pt idx="109">
                  <c:v>38.683610017497813</c:v>
                </c:pt>
                <c:pt idx="110">
                  <c:v>38.742648731408579</c:v>
                </c:pt>
                <c:pt idx="111">
                  <c:v>38.802010061242342</c:v>
                </c:pt>
                <c:pt idx="112">
                  <c:v>38.861371391076119</c:v>
                </c:pt>
                <c:pt idx="113">
                  <c:v>38.920732720909889</c:v>
                </c:pt>
                <c:pt idx="114">
                  <c:v>38.980094050743659</c:v>
                </c:pt>
                <c:pt idx="115">
                  <c:v>39.039132764654418</c:v>
                </c:pt>
                <c:pt idx="116">
                  <c:v>39.098494094488188</c:v>
                </c:pt>
                <c:pt idx="117">
                  <c:v>39.157855424321959</c:v>
                </c:pt>
                <c:pt idx="118">
                  <c:v>39.217216754155736</c:v>
                </c:pt>
                <c:pt idx="119">
                  <c:v>39.276578083989506</c:v>
                </c:pt>
                <c:pt idx="120">
                  <c:v>39.335616797900265</c:v>
                </c:pt>
                <c:pt idx="121">
                  <c:v>39.394978127734035</c:v>
                </c:pt>
                <c:pt idx="122">
                  <c:v>39.454339457567805</c:v>
                </c:pt>
                <c:pt idx="123">
                  <c:v>39.513700787401575</c:v>
                </c:pt>
                <c:pt idx="124">
                  <c:v>39.573062117235345</c:v>
                </c:pt>
                <c:pt idx="125">
                  <c:v>39.632100831146111</c:v>
                </c:pt>
                <c:pt idx="126">
                  <c:v>39.691462160979881</c:v>
                </c:pt>
                <c:pt idx="127">
                  <c:v>39.750823490813652</c:v>
                </c:pt>
                <c:pt idx="128">
                  <c:v>39.810184820647422</c:v>
                </c:pt>
                <c:pt idx="129">
                  <c:v>39.869546150481192</c:v>
                </c:pt>
                <c:pt idx="130">
                  <c:v>39.928584864391951</c:v>
                </c:pt>
                <c:pt idx="131">
                  <c:v>39.987946194225728</c:v>
                </c:pt>
                <c:pt idx="132">
                  <c:v>40.047307524059498</c:v>
                </c:pt>
                <c:pt idx="133">
                  <c:v>40.106668853893268</c:v>
                </c:pt>
                <c:pt idx="134">
                  <c:v>40.166030183727038</c:v>
                </c:pt>
                <c:pt idx="135">
                  <c:v>40.225068897637797</c:v>
                </c:pt>
                <c:pt idx="136">
                  <c:v>40.284430227471567</c:v>
                </c:pt>
                <c:pt idx="137">
                  <c:v>40.343791557305337</c:v>
                </c:pt>
                <c:pt idx="138">
                  <c:v>40.403152887139115</c:v>
                </c:pt>
                <c:pt idx="139">
                  <c:v>40.462514216972885</c:v>
                </c:pt>
                <c:pt idx="140">
                  <c:v>40.521552930883644</c:v>
                </c:pt>
                <c:pt idx="141">
                  <c:v>40.580914260717414</c:v>
                </c:pt>
                <c:pt idx="142">
                  <c:v>40.640275590551184</c:v>
                </c:pt>
                <c:pt idx="143">
                  <c:v>40.699636920384954</c:v>
                </c:pt>
                <c:pt idx="144">
                  <c:v>40.758998250218724</c:v>
                </c:pt>
                <c:pt idx="145">
                  <c:v>40.81803696412949</c:v>
                </c:pt>
                <c:pt idx="146">
                  <c:v>40.877398293963253</c:v>
                </c:pt>
                <c:pt idx="147">
                  <c:v>40.93675962379703</c:v>
                </c:pt>
                <c:pt idx="148">
                  <c:v>40.9961209536308</c:v>
                </c:pt>
                <c:pt idx="149">
                  <c:v>41.055482283464571</c:v>
                </c:pt>
                <c:pt idx="150">
                  <c:v>41.11452099737533</c:v>
                </c:pt>
                <c:pt idx="151">
                  <c:v>41.1738823272091</c:v>
                </c:pt>
                <c:pt idx="152">
                  <c:v>41.233243657042877</c:v>
                </c:pt>
                <c:pt idx="153">
                  <c:v>41.29260498687664</c:v>
                </c:pt>
                <c:pt idx="154">
                  <c:v>41.351966316710417</c:v>
                </c:pt>
                <c:pt idx="155">
                  <c:v>41.411005030621176</c:v>
                </c:pt>
                <c:pt idx="156">
                  <c:v>41.470366360454946</c:v>
                </c:pt>
                <c:pt idx="157">
                  <c:v>41.529727690288716</c:v>
                </c:pt>
                <c:pt idx="158">
                  <c:v>41.589089020122486</c:v>
                </c:pt>
                <c:pt idx="159">
                  <c:v>41.648450349956256</c:v>
                </c:pt>
                <c:pt idx="160">
                  <c:v>41.707489063867015</c:v>
                </c:pt>
                <c:pt idx="161">
                  <c:v>41.766850393700793</c:v>
                </c:pt>
                <c:pt idx="162">
                  <c:v>41.826211723534563</c:v>
                </c:pt>
                <c:pt idx="163">
                  <c:v>41.885573053368333</c:v>
                </c:pt>
                <c:pt idx="164">
                  <c:v>41.944934383202103</c:v>
                </c:pt>
                <c:pt idx="165">
                  <c:v>42.003973097112862</c:v>
                </c:pt>
                <c:pt idx="166">
                  <c:v>42.063334426946639</c:v>
                </c:pt>
                <c:pt idx="167">
                  <c:v>42.122695756780402</c:v>
                </c:pt>
                <c:pt idx="168">
                  <c:v>42.182057086614179</c:v>
                </c:pt>
                <c:pt idx="169">
                  <c:v>42.241418416447949</c:v>
                </c:pt>
                <c:pt idx="170">
                  <c:v>42.300457130358708</c:v>
                </c:pt>
                <c:pt idx="171">
                  <c:v>42.359818460192479</c:v>
                </c:pt>
                <c:pt idx="172">
                  <c:v>42.419179790026249</c:v>
                </c:pt>
                <c:pt idx="173">
                  <c:v>42.478541119860019</c:v>
                </c:pt>
                <c:pt idx="174">
                  <c:v>42.537902449693789</c:v>
                </c:pt>
                <c:pt idx="175">
                  <c:v>42.596941163604555</c:v>
                </c:pt>
                <c:pt idx="176">
                  <c:v>42.656302493438325</c:v>
                </c:pt>
                <c:pt idx="177">
                  <c:v>42.715663823272095</c:v>
                </c:pt>
                <c:pt idx="178">
                  <c:v>42.775025153105865</c:v>
                </c:pt>
                <c:pt idx="179">
                  <c:v>42.834386482939635</c:v>
                </c:pt>
                <c:pt idx="180">
                  <c:v>42.893425196850401</c:v>
                </c:pt>
                <c:pt idx="181">
                  <c:v>42.952786526684164</c:v>
                </c:pt>
                <c:pt idx="182">
                  <c:v>43.012147856517942</c:v>
                </c:pt>
                <c:pt idx="183">
                  <c:v>43.071509186351712</c:v>
                </c:pt>
                <c:pt idx="184">
                  <c:v>43.130870516185482</c:v>
                </c:pt>
                <c:pt idx="185">
                  <c:v>43.189909230096241</c:v>
                </c:pt>
                <c:pt idx="186">
                  <c:v>43.249270559930011</c:v>
                </c:pt>
                <c:pt idx="187">
                  <c:v>43.308631889763781</c:v>
                </c:pt>
                <c:pt idx="188">
                  <c:v>43.367993219597551</c:v>
                </c:pt>
                <c:pt idx="189">
                  <c:v>43.427354549431328</c:v>
                </c:pt>
                <c:pt idx="190">
                  <c:v>43.486393263342087</c:v>
                </c:pt>
                <c:pt idx="191">
                  <c:v>43.545754593175857</c:v>
                </c:pt>
                <c:pt idx="192">
                  <c:v>43.605115923009627</c:v>
                </c:pt>
                <c:pt idx="193">
                  <c:v>43.664477252843398</c:v>
                </c:pt>
                <c:pt idx="194">
                  <c:v>43.723838582677168</c:v>
                </c:pt>
                <c:pt idx="195">
                  <c:v>43.782877296587927</c:v>
                </c:pt>
                <c:pt idx="196">
                  <c:v>43.842238626421704</c:v>
                </c:pt>
                <c:pt idx="197">
                  <c:v>43.901599956255474</c:v>
                </c:pt>
                <c:pt idx="198">
                  <c:v>43.960961286089244</c:v>
                </c:pt>
                <c:pt idx="199">
                  <c:v>44.021000000000001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B-451C-B9C6-23CB38CBB17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Database!$CY$69:$CY$268</c:f>
              <c:numCache>
                <c:formatCode>General</c:formatCode>
                <c:ptCount val="200"/>
                <c:pt idx="0">
                  <c:v>0</c:v>
                </c:pt>
                <c:pt idx="1">
                  <c:v>1.84E-2</c:v>
                </c:pt>
                <c:pt idx="2">
                  <c:v>3.6800000000000006E-2</c:v>
                </c:pt>
                <c:pt idx="3">
                  <c:v>5.5200000000000006E-2</c:v>
                </c:pt>
                <c:pt idx="4">
                  <c:v>7.3599999999999999E-2</c:v>
                </c:pt>
                <c:pt idx="5">
                  <c:v>9.1900000000000009E-2</c:v>
                </c:pt>
                <c:pt idx="6">
                  <c:v>0.11030000000000001</c:v>
                </c:pt>
                <c:pt idx="7">
                  <c:v>0.12869999999999998</c:v>
                </c:pt>
                <c:pt idx="8">
                  <c:v>0.14709999999999998</c:v>
                </c:pt>
                <c:pt idx="9">
                  <c:v>0.16549999999999998</c:v>
                </c:pt>
                <c:pt idx="10">
                  <c:v>0.18379999999999999</c:v>
                </c:pt>
                <c:pt idx="11">
                  <c:v>0.20219999999999999</c:v>
                </c:pt>
                <c:pt idx="12">
                  <c:v>0.22059999999999999</c:v>
                </c:pt>
                <c:pt idx="13">
                  <c:v>0.23899999999999999</c:v>
                </c:pt>
                <c:pt idx="14">
                  <c:v>0.25739999999999996</c:v>
                </c:pt>
                <c:pt idx="15">
                  <c:v>0.2757</c:v>
                </c:pt>
                <c:pt idx="16">
                  <c:v>0.29409999999999997</c:v>
                </c:pt>
                <c:pt idx="17">
                  <c:v>0.3125</c:v>
                </c:pt>
                <c:pt idx="18">
                  <c:v>0.33089999999999997</c:v>
                </c:pt>
                <c:pt idx="19">
                  <c:v>0.3493</c:v>
                </c:pt>
                <c:pt idx="20">
                  <c:v>0.36759999999999998</c:v>
                </c:pt>
                <c:pt idx="21">
                  <c:v>0.38600000000000001</c:v>
                </c:pt>
                <c:pt idx="22">
                  <c:v>0.40439999999999998</c:v>
                </c:pt>
                <c:pt idx="23">
                  <c:v>0.42280000000000001</c:v>
                </c:pt>
                <c:pt idx="24">
                  <c:v>0.44119999999999998</c:v>
                </c:pt>
                <c:pt idx="25">
                  <c:v>0.45949999999999996</c:v>
                </c:pt>
                <c:pt idx="26">
                  <c:v>0.47789999999999999</c:v>
                </c:pt>
                <c:pt idx="27">
                  <c:v>0.49629999999999996</c:v>
                </c:pt>
                <c:pt idx="28">
                  <c:v>0.51469999999999994</c:v>
                </c:pt>
                <c:pt idx="29">
                  <c:v>0.53310000000000002</c:v>
                </c:pt>
                <c:pt idx="30">
                  <c:v>0.5514</c:v>
                </c:pt>
                <c:pt idx="31">
                  <c:v>0.56979999999999997</c:v>
                </c:pt>
                <c:pt idx="32">
                  <c:v>0.58819999999999995</c:v>
                </c:pt>
                <c:pt idx="33">
                  <c:v>0.60660000000000003</c:v>
                </c:pt>
                <c:pt idx="34">
                  <c:v>0.625</c:v>
                </c:pt>
                <c:pt idx="35">
                  <c:v>0.64329999999999998</c:v>
                </c:pt>
                <c:pt idx="36">
                  <c:v>0.66169999999999995</c:v>
                </c:pt>
                <c:pt idx="37">
                  <c:v>0.68010000000000004</c:v>
                </c:pt>
                <c:pt idx="38">
                  <c:v>0.69850000000000001</c:v>
                </c:pt>
                <c:pt idx="39">
                  <c:v>0.71689999999999998</c:v>
                </c:pt>
                <c:pt idx="40">
                  <c:v>0.73519999999999996</c:v>
                </c:pt>
                <c:pt idx="41">
                  <c:v>0.75359999999999994</c:v>
                </c:pt>
                <c:pt idx="42">
                  <c:v>0.77200000000000002</c:v>
                </c:pt>
                <c:pt idx="43">
                  <c:v>0.79039999999999999</c:v>
                </c:pt>
                <c:pt idx="44">
                  <c:v>0.80879999999999996</c:v>
                </c:pt>
                <c:pt idx="45">
                  <c:v>0.82709999999999995</c:v>
                </c:pt>
                <c:pt idx="46">
                  <c:v>0.84550000000000003</c:v>
                </c:pt>
                <c:pt idx="47">
                  <c:v>0.8639</c:v>
                </c:pt>
                <c:pt idx="48">
                  <c:v>0.88229999999999997</c:v>
                </c:pt>
                <c:pt idx="49">
                  <c:v>0.90069999999999995</c:v>
                </c:pt>
                <c:pt idx="50">
                  <c:v>0.91900000000000004</c:v>
                </c:pt>
                <c:pt idx="51">
                  <c:v>0.93740000000000001</c:v>
                </c:pt>
                <c:pt idx="52">
                  <c:v>0.95579999999999998</c:v>
                </c:pt>
                <c:pt idx="53">
                  <c:v>0.97419999999999995</c:v>
                </c:pt>
                <c:pt idx="54">
                  <c:v>0.99260000000000004</c:v>
                </c:pt>
                <c:pt idx="55">
                  <c:v>1.0108999999999999</c:v>
                </c:pt>
                <c:pt idx="56">
                  <c:v>1.0292999999999999</c:v>
                </c:pt>
                <c:pt idx="57">
                  <c:v>1.0477000000000001</c:v>
                </c:pt>
                <c:pt idx="58">
                  <c:v>1.0661</c:v>
                </c:pt>
                <c:pt idx="59">
                  <c:v>1.0845</c:v>
                </c:pt>
                <c:pt idx="60">
                  <c:v>1.1028</c:v>
                </c:pt>
                <c:pt idx="61">
                  <c:v>1.1212</c:v>
                </c:pt>
                <c:pt idx="62">
                  <c:v>1.1395999999999999</c:v>
                </c:pt>
                <c:pt idx="63">
                  <c:v>1.1579999999999999</c:v>
                </c:pt>
                <c:pt idx="64">
                  <c:v>1.1763999999999999</c:v>
                </c:pt>
                <c:pt idx="65">
                  <c:v>1.1947000000000001</c:v>
                </c:pt>
                <c:pt idx="66">
                  <c:v>1.2131000000000001</c:v>
                </c:pt>
                <c:pt idx="67">
                  <c:v>1.2315</c:v>
                </c:pt>
                <c:pt idx="68">
                  <c:v>1.2499</c:v>
                </c:pt>
                <c:pt idx="69">
                  <c:v>1.2683</c:v>
                </c:pt>
                <c:pt idx="70">
                  <c:v>1.2866</c:v>
                </c:pt>
                <c:pt idx="71">
                  <c:v>1.3049999999999999</c:v>
                </c:pt>
                <c:pt idx="72">
                  <c:v>1.3233999999999999</c:v>
                </c:pt>
                <c:pt idx="73">
                  <c:v>1.3417999999999999</c:v>
                </c:pt>
                <c:pt idx="74">
                  <c:v>1.3602000000000001</c:v>
                </c:pt>
                <c:pt idx="75">
                  <c:v>1.3785000000000001</c:v>
                </c:pt>
                <c:pt idx="76">
                  <c:v>1.3969</c:v>
                </c:pt>
                <c:pt idx="77">
                  <c:v>1.4153</c:v>
                </c:pt>
                <c:pt idx="78">
                  <c:v>1.4337</c:v>
                </c:pt>
                <c:pt idx="79">
                  <c:v>1.4520999999999999</c:v>
                </c:pt>
                <c:pt idx="80">
                  <c:v>1.4703999999999999</c:v>
                </c:pt>
                <c:pt idx="81">
                  <c:v>1.4887999999999999</c:v>
                </c:pt>
                <c:pt idx="82">
                  <c:v>1.5072000000000001</c:v>
                </c:pt>
                <c:pt idx="83">
                  <c:v>1.5256000000000001</c:v>
                </c:pt>
                <c:pt idx="84">
                  <c:v>1.544</c:v>
                </c:pt>
                <c:pt idx="85">
                  <c:v>1.5623</c:v>
                </c:pt>
                <c:pt idx="86">
                  <c:v>1.5807</c:v>
                </c:pt>
                <c:pt idx="87">
                  <c:v>1.5991</c:v>
                </c:pt>
                <c:pt idx="88">
                  <c:v>1.6174999999999999</c:v>
                </c:pt>
                <c:pt idx="89">
                  <c:v>1.6358999999999999</c:v>
                </c:pt>
                <c:pt idx="90">
                  <c:v>1.6541999999999999</c:v>
                </c:pt>
                <c:pt idx="91">
                  <c:v>1.6726000000000001</c:v>
                </c:pt>
                <c:pt idx="92">
                  <c:v>1.6910000000000001</c:v>
                </c:pt>
                <c:pt idx="93">
                  <c:v>1.7094</c:v>
                </c:pt>
                <c:pt idx="94">
                  <c:v>1.7278</c:v>
                </c:pt>
                <c:pt idx="95">
                  <c:v>1.7461</c:v>
                </c:pt>
                <c:pt idx="96">
                  <c:v>1.7645</c:v>
                </c:pt>
                <c:pt idx="97">
                  <c:v>1.7828999999999999</c:v>
                </c:pt>
                <c:pt idx="98">
                  <c:v>1.8012999999999999</c:v>
                </c:pt>
                <c:pt idx="99">
                  <c:v>1.8197000000000001</c:v>
                </c:pt>
                <c:pt idx="100">
                  <c:v>1.8380000000000001</c:v>
                </c:pt>
                <c:pt idx="101">
                  <c:v>1.8564000000000001</c:v>
                </c:pt>
                <c:pt idx="102">
                  <c:v>1.8748</c:v>
                </c:pt>
                <c:pt idx="103">
                  <c:v>1.8932</c:v>
                </c:pt>
                <c:pt idx="104">
                  <c:v>1.9116</c:v>
                </c:pt>
                <c:pt idx="105">
                  <c:v>1.9298999999999999</c:v>
                </c:pt>
                <c:pt idx="106">
                  <c:v>1.9482999999999999</c:v>
                </c:pt>
                <c:pt idx="107">
                  <c:v>1.9666999999999999</c:v>
                </c:pt>
                <c:pt idx="108">
                  <c:v>1.9851000000000001</c:v>
                </c:pt>
                <c:pt idx="109">
                  <c:v>2.0035000000000003</c:v>
                </c:pt>
                <c:pt idx="110">
                  <c:v>2.0218000000000003</c:v>
                </c:pt>
                <c:pt idx="111">
                  <c:v>2.0402</c:v>
                </c:pt>
                <c:pt idx="112">
                  <c:v>2.0586000000000002</c:v>
                </c:pt>
                <c:pt idx="113">
                  <c:v>2.0770000000000004</c:v>
                </c:pt>
                <c:pt idx="114">
                  <c:v>2.0954000000000002</c:v>
                </c:pt>
                <c:pt idx="115">
                  <c:v>2.1137000000000001</c:v>
                </c:pt>
                <c:pt idx="116">
                  <c:v>2.1321000000000003</c:v>
                </c:pt>
                <c:pt idx="117">
                  <c:v>2.1505000000000001</c:v>
                </c:pt>
                <c:pt idx="118">
                  <c:v>2.1689000000000003</c:v>
                </c:pt>
                <c:pt idx="119">
                  <c:v>2.1873</c:v>
                </c:pt>
                <c:pt idx="120">
                  <c:v>2.2056</c:v>
                </c:pt>
                <c:pt idx="121">
                  <c:v>2.2240000000000002</c:v>
                </c:pt>
                <c:pt idx="122">
                  <c:v>2.2424000000000004</c:v>
                </c:pt>
                <c:pt idx="123">
                  <c:v>2.2608000000000001</c:v>
                </c:pt>
                <c:pt idx="124">
                  <c:v>2.2792000000000003</c:v>
                </c:pt>
                <c:pt idx="125">
                  <c:v>2.2975000000000003</c:v>
                </c:pt>
                <c:pt idx="126">
                  <c:v>2.3159000000000001</c:v>
                </c:pt>
                <c:pt idx="127">
                  <c:v>2.3343000000000003</c:v>
                </c:pt>
                <c:pt idx="128">
                  <c:v>2.3527</c:v>
                </c:pt>
                <c:pt idx="129">
                  <c:v>2.3711000000000002</c:v>
                </c:pt>
                <c:pt idx="130">
                  <c:v>2.3894000000000002</c:v>
                </c:pt>
                <c:pt idx="131">
                  <c:v>2.4078000000000004</c:v>
                </c:pt>
                <c:pt idx="132">
                  <c:v>2.4262000000000001</c:v>
                </c:pt>
                <c:pt idx="133">
                  <c:v>2.4446000000000003</c:v>
                </c:pt>
                <c:pt idx="134">
                  <c:v>2.4630000000000001</c:v>
                </c:pt>
                <c:pt idx="135">
                  <c:v>2.4813000000000001</c:v>
                </c:pt>
                <c:pt idx="136">
                  <c:v>2.4997000000000003</c:v>
                </c:pt>
                <c:pt idx="137">
                  <c:v>2.5181</c:v>
                </c:pt>
                <c:pt idx="138">
                  <c:v>2.5365000000000002</c:v>
                </c:pt>
                <c:pt idx="139">
                  <c:v>2.5549000000000004</c:v>
                </c:pt>
                <c:pt idx="140">
                  <c:v>2.5732000000000004</c:v>
                </c:pt>
                <c:pt idx="141">
                  <c:v>2.5916000000000001</c:v>
                </c:pt>
                <c:pt idx="142">
                  <c:v>2.6100000000000003</c:v>
                </c:pt>
                <c:pt idx="143">
                  <c:v>2.6284000000000001</c:v>
                </c:pt>
                <c:pt idx="144">
                  <c:v>2.6468000000000003</c:v>
                </c:pt>
                <c:pt idx="145">
                  <c:v>2.6651000000000002</c:v>
                </c:pt>
                <c:pt idx="146">
                  <c:v>2.6835</c:v>
                </c:pt>
                <c:pt idx="147">
                  <c:v>2.7019000000000002</c:v>
                </c:pt>
                <c:pt idx="148">
                  <c:v>2.7203000000000004</c:v>
                </c:pt>
                <c:pt idx="149">
                  <c:v>2.7387000000000001</c:v>
                </c:pt>
                <c:pt idx="150">
                  <c:v>2.7570000000000001</c:v>
                </c:pt>
                <c:pt idx="151">
                  <c:v>2.7754000000000003</c:v>
                </c:pt>
                <c:pt idx="152">
                  <c:v>2.7938000000000001</c:v>
                </c:pt>
                <c:pt idx="153">
                  <c:v>2.8122000000000003</c:v>
                </c:pt>
                <c:pt idx="154">
                  <c:v>2.8306</c:v>
                </c:pt>
                <c:pt idx="155">
                  <c:v>2.8489000000000004</c:v>
                </c:pt>
                <c:pt idx="156">
                  <c:v>2.8673000000000002</c:v>
                </c:pt>
                <c:pt idx="157">
                  <c:v>2.8857000000000004</c:v>
                </c:pt>
                <c:pt idx="158">
                  <c:v>2.9041000000000001</c:v>
                </c:pt>
                <c:pt idx="159">
                  <c:v>2.9225000000000003</c:v>
                </c:pt>
                <c:pt idx="160">
                  <c:v>2.9408000000000003</c:v>
                </c:pt>
                <c:pt idx="161">
                  <c:v>2.9592000000000001</c:v>
                </c:pt>
                <c:pt idx="162">
                  <c:v>2.9776000000000002</c:v>
                </c:pt>
                <c:pt idx="163">
                  <c:v>2.996</c:v>
                </c:pt>
                <c:pt idx="164">
                  <c:v>3.0144000000000002</c:v>
                </c:pt>
                <c:pt idx="165">
                  <c:v>3.0327000000000002</c:v>
                </c:pt>
                <c:pt idx="166">
                  <c:v>3.0511000000000004</c:v>
                </c:pt>
                <c:pt idx="167">
                  <c:v>3.0695000000000001</c:v>
                </c:pt>
                <c:pt idx="168">
                  <c:v>3.0879000000000003</c:v>
                </c:pt>
                <c:pt idx="169">
                  <c:v>3.1063000000000001</c:v>
                </c:pt>
                <c:pt idx="170">
                  <c:v>3.1246</c:v>
                </c:pt>
                <c:pt idx="171">
                  <c:v>3.1430000000000002</c:v>
                </c:pt>
                <c:pt idx="172">
                  <c:v>3.1614000000000004</c:v>
                </c:pt>
                <c:pt idx="173">
                  <c:v>3.1798000000000002</c:v>
                </c:pt>
                <c:pt idx="174">
                  <c:v>3.1982000000000004</c:v>
                </c:pt>
                <c:pt idx="175">
                  <c:v>3.2165000000000004</c:v>
                </c:pt>
                <c:pt idx="176">
                  <c:v>3.2349000000000001</c:v>
                </c:pt>
                <c:pt idx="177">
                  <c:v>3.2533000000000003</c:v>
                </c:pt>
                <c:pt idx="178">
                  <c:v>3.2717000000000001</c:v>
                </c:pt>
                <c:pt idx="179">
                  <c:v>3.2901000000000002</c:v>
                </c:pt>
                <c:pt idx="180">
                  <c:v>3.3084000000000002</c:v>
                </c:pt>
                <c:pt idx="181">
                  <c:v>3.3268000000000004</c:v>
                </c:pt>
                <c:pt idx="182">
                  <c:v>3.3452000000000002</c:v>
                </c:pt>
                <c:pt idx="183">
                  <c:v>3.3636000000000004</c:v>
                </c:pt>
                <c:pt idx="184">
                  <c:v>3.3820000000000001</c:v>
                </c:pt>
                <c:pt idx="185">
                  <c:v>3.4003000000000001</c:v>
                </c:pt>
                <c:pt idx="186">
                  <c:v>3.4187000000000003</c:v>
                </c:pt>
                <c:pt idx="187">
                  <c:v>3.4371</c:v>
                </c:pt>
                <c:pt idx="188">
                  <c:v>3.4555000000000002</c:v>
                </c:pt>
                <c:pt idx="189">
                  <c:v>3.4739000000000004</c:v>
                </c:pt>
                <c:pt idx="190">
                  <c:v>3.4922000000000004</c:v>
                </c:pt>
                <c:pt idx="191">
                  <c:v>3.5106000000000002</c:v>
                </c:pt>
                <c:pt idx="192">
                  <c:v>3.5290000000000004</c:v>
                </c:pt>
                <c:pt idx="193">
                  <c:v>3.5474000000000001</c:v>
                </c:pt>
                <c:pt idx="194">
                  <c:v>3.5658000000000003</c:v>
                </c:pt>
                <c:pt idx="195">
                  <c:v>3.5841000000000003</c:v>
                </c:pt>
                <c:pt idx="196">
                  <c:v>3.6025</c:v>
                </c:pt>
                <c:pt idx="197">
                  <c:v>3.6209000000000002</c:v>
                </c:pt>
                <c:pt idx="198">
                  <c:v>3.6393000000000004</c:v>
                </c:pt>
                <c:pt idx="199">
                  <c:v>3.6577000000000002</c:v>
                </c:pt>
              </c:numCache>
            </c:numRef>
          </c:cat>
          <c:val>
            <c:numRef>
              <c:f>Database!$DA$69:$DA$268</c:f>
              <c:numCache>
                <c:formatCode>General</c:formatCode>
                <c:ptCount val="200"/>
                <c:pt idx="0">
                  <c:v>47.7</c:v>
                </c:pt>
                <c:pt idx="1">
                  <c:v>47.817766841644797</c:v>
                </c:pt>
                <c:pt idx="2">
                  <c:v>47.935533683289592</c:v>
                </c:pt>
                <c:pt idx="3">
                  <c:v>48.053300524934386</c:v>
                </c:pt>
                <c:pt idx="4">
                  <c:v>48.17106736657918</c:v>
                </c:pt>
                <c:pt idx="5">
                  <c:v>48.28819417104112</c:v>
                </c:pt>
                <c:pt idx="6">
                  <c:v>48.405961012685914</c:v>
                </c:pt>
                <c:pt idx="7">
                  <c:v>48.523727854330708</c:v>
                </c:pt>
                <c:pt idx="8">
                  <c:v>48.641494695975503</c:v>
                </c:pt>
                <c:pt idx="9">
                  <c:v>48.759261537620297</c:v>
                </c:pt>
                <c:pt idx="10">
                  <c:v>48.876388342082244</c:v>
                </c:pt>
                <c:pt idx="11">
                  <c:v>48.994155183727038</c:v>
                </c:pt>
                <c:pt idx="12">
                  <c:v>49.111922025371832</c:v>
                </c:pt>
                <c:pt idx="13">
                  <c:v>49.229688867016627</c:v>
                </c:pt>
                <c:pt idx="14">
                  <c:v>49.347455708661421</c:v>
                </c:pt>
                <c:pt idx="15">
                  <c:v>49.464582513123361</c:v>
                </c:pt>
                <c:pt idx="16">
                  <c:v>49.582349354768155</c:v>
                </c:pt>
                <c:pt idx="17">
                  <c:v>49.700116196412949</c:v>
                </c:pt>
                <c:pt idx="18">
                  <c:v>49.817883038057744</c:v>
                </c:pt>
                <c:pt idx="19">
                  <c:v>49.935649879702538</c:v>
                </c:pt>
                <c:pt idx="20">
                  <c:v>50.052776684164485</c:v>
                </c:pt>
                <c:pt idx="21">
                  <c:v>50.170543525809279</c:v>
                </c:pt>
                <c:pt idx="22">
                  <c:v>50.288310367454073</c:v>
                </c:pt>
                <c:pt idx="23">
                  <c:v>50.406077209098868</c:v>
                </c:pt>
                <c:pt idx="24">
                  <c:v>50.523844050743662</c:v>
                </c:pt>
                <c:pt idx="25">
                  <c:v>50.640970855205602</c:v>
                </c:pt>
                <c:pt idx="26">
                  <c:v>50.758737696850396</c:v>
                </c:pt>
                <c:pt idx="27">
                  <c:v>50.87650453849519</c:v>
                </c:pt>
                <c:pt idx="28">
                  <c:v>50.994271380139985</c:v>
                </c:pt>
                <c:pt idx="29">
                  <c:v>51.112038221784779</c:v>
                </c:pt>
                <c:pt idx="30">
                  <c:v>51.229165026246719</c:v>
                </c:pt>
                <c:pt idx="31">
                  <c:v>51.346931867891513</c:v>
                </c:pt>
                <c:pt idx="32">
                  <c:v>51.464698709536307</c:v>
                </c:pt>
                <c:pt idx="33">
                  <c:v>51.582465551181102</c:v>
                </c:pt>
                <c:pt idx="34">
                  <c:v>51.700232392825896</c:v>
                </c:pt>
                <c:pt idx="35">
                  <c:v>51.817359197287843</c:v>
                </c:pt>
                <c:pt idx="36">
                  <c:v>51.935126038932637</c:v>
                </c:pt>
                <c:pt idx="37">
                  <c:v>52.052892880577431</c:v>
                </c:pt>
                <c:pt idx="38">
                  <c:v>52.170659722222226</c:v>
                </c:pt>
                <c:pt idx="39">
                  <c:v>52.28842656386702</c:v>
                </c:pt>
                <c:pt idx="40">
                  <c:v>52.40555336832896</c:v>
                </c:pt>
                <c:pt idx="41">
                  <c:v>52.523320209973754</c:v>
                </c:pt>
                <c:pt idx="42">
                  <c:v>52.641087051618548</c:v>
                </c:pt>
                <c:pt idx="43">
                  <c:v>52.758853893263343</c:v>
                </c:pt>
                <c:pt idx="44">
                  <c:v>52.876620734908137</c:v>
                </c:pt>
                <c:pt idx="45">
                  <c:v>52.993747539370077</c:v>
                </c:pt>
                <c:pt idx="46">
                  <c:v>53.111514381014878</c:v>
                </c:pt>
                <c:pt idx="47">
                  <c:v>53.229281222659672</c:v>
                </c:pt>
                <c:pt idx="48">
                  <c:v>53.347048064304467</c:v>
                </c:pt>
                <c:pt idx="49">
                  <c:v>53.464814905949261</c:v>
                </c:pt>
                <c:pt idx="50">
                  <c:v>53.581941710411201</c:v>
                </c:pt>
                <c:pt idx="51">
                  <c:v>53.699708552055995</c:v>
                </c:pt>
                <c:pt idx="52">
                  <c:v>53.817475393700789</c:v>
                </c:pt>
                <c:pt idx="53">
                  <c:v>53.935242235345584</c:v>
                </c:pt>
                <c:pt idx="54">
                  <c:v>54.053009076990378</c:v>
                </c:pt>
                <c:pt idx="55">
                  <c:v>54.170135881452318</c:v>
                </c:pt>
                <c:pt idx="56">
                  <c:v>54.287902723097112</c:v>
                </c:pt>
                <c:pt idx="57">
                  <c:v>54.405669564741913</c:v>
                </c:pt>
                <c:pt idx="58">
                  <c:v>54.523436406386708</c:v>
                </c:pt>
                <c:pt idx="59">
                  <c:v>54.641203248031502</c:v>
                </c:pt>
                <c:pt idx="60">
                  <c:v>54.758330052493442</c:v>
                </c:pt>
                <c:pt idx="61">
                  <c:v>54.876096894138236</c:v>
                </c:pt>
                <c:pt idx="62">
                  <c:v>54.99386373578303</c:v>
                </c:pt>
                <c:pt idx="63">
                  <c:v>55.111630577427825</c:v>
                </c:pt>
                <c:pt idx="64">
                  <c:v>55.229397419072619</c:v>
                </c:pt>
                <c:pt idx="65">
                  <c:v>55.346524223534558</c:v>
                </c:pt>
                <c:pt idx="66">
                  <c:v>55.464291065179353</c:v>
                </c:pt>
                <c:pt idx="67">
                  <c:v>55.582057906824147</c:v>
                </c:pt>
                <c:pt idx="68">
                  <c:v>55.699824748468941</c:v>
                </c:pt>
                <c:pt idx="69">
                  <c:v>55.817591590113736</c:v>
                </c:pt>
                <c:pt idx="70">
                  <c:v>55.934718394575683</c:v>
                </c:pt>
                <c:pt idx="71">
                  <c:v>56.052485236220477</c:v>
                </c:pt>
                <c:pt idx="72">
                  <c:v>56.170252077865271</c:v>
                </c:pt>
                <c:pt idx="73">
                  <c:v>56.288018919510066</c:v>
                </c:pt>
                <c:pt idx="74">
                  <c:v>56.40578576115486</c:v>
                </c:pt>
                <c:pt idx="75">
                  <c:v>56.522912565616799</c:v>
                </c:pt>
                <c:pt idx="76">
                  <c:v>56.640679407261594</c:v>
                </c:pt>
                <c:pt idx="77">
                  <c:v>56.758446248906388</c:v>
                </c:pt>
                <c:pt idx="78">
                  <c:v>56.876213090551182</c:v>
                </c:pt>
                <c:pt idx="79">
                  <c:v>56.993979932195977</c:v>
                </c:pt>
                <c:pt idx="80">
                  <c:v>57.111106736657916</c:v>
                </c:pt>
                <c:pt idx="81">
                  <c:v>57.228873578302711</c:v>
                </c:pt>
                <c:pt idx="82">
                  <c:v>57.346640419947505</c:v>
                </c:pt>
                <c:pt idx="83">
                  <c:v>57.464407261592299</c:v>
                </c:pt>
                <c:pt idx="84">
                  <c:v>57.582174103237094</c:v>
                </c:pt>
                <c:pt idx="85">
                  <c:v>57.69930090769904</c:v>
                </c:pt>
                <c:pt idx="86">
                  <c:v>57.817067749343835</c:v>
                </c:pt>
                <c:pt idx="87">
                  <c:v>57.934834590988629</c:v>
                </c:pt>
                <c:pt idx="88">
                  <c:v>58.052601432633423</c:v>
                </c:pt>
                <c:pt idx="89">
                  <c:v>58.170368274278218</c:v>
                </c:pt>
                <c:pt idx="90">
                  <c:v>58.287495078740157</c:v>
                </c:pt>
                <c:pt idx="91">
                  <c:v>58.405261920384959</c:v>
                </c:pt>
                <c:pt idx="92">
                  <c:v>58.523028762029746</c:v>
                </c:pt>
                <c:pt idx="93">
                  <c:v>58.64079560367454</c:v>
                </c:pt>
                <c:pt idx="94">
                  <c:v>58.758562445319335</c:v>
                </c:pt>
                <c:pt idx="95">
                  <c:v>58.875689249781274</c:v>
                </c:pt>
                <c:pt idx="96">
                  <c:v>58.993456091426069</c:v>
                </c:pt>
                <c:pt idx="97">
                  <c:v>59.111222933070863</c:v>
                </c:pt>
                <c:pt idx="98">
                  <c:v>59.228989774715657</c:v>
                </c:pt>
                <c:pt idx="99">
                  <c:v>59.346756616360459</c:v>
                </c:pt>
                <c:pt idx="100">
                  <c:v>59.463883420822398</c:v>
                </c:pt>
                <c:pt idx="101">
                  <c:v>59.581650262467193</c:v>
                </c:pt>
                <c:pt idx="102">
                  <c:v>59.699417104111987</c:v>
                </c:pt>
                <c:pt idx="103">
                  <c:v>59.817183945756781</c:v>
                </c:pt>
                <c:pt idx="104">
                  <c:v>59.934950787401576</c:v>
                </c:pt>
                <c:pt idx="105">
                  <c:v>60.052077591863522</c:v>
                </c:pt>
                <c:pt idx="106">
                  <c:v>60.169844433508317</c:v>
                </c:pt>
                <c:pt idx="107">
                  <c:v>60.287611275153104</c:v>
                </c:pt>
                <c:pt idx="108">
                  <c:v>60.405378116797905</c:v>
                </c:pt>
                <c:pt idx="109">
                  <c:v>60.5231449584427</c:v>
                </c:pt>
                <c:pt idx="110">
                  <c:v>60.640271762904639</c:v>
                </c:pt>
                <c:pt idx="111">
                  <c:v>60.758038604549434</c:v>
                </c:pt>
                <c:pt idx="112">
                  <c:v>60.875805446194228</c:v>
                </c:pt>
                <c:pt idx="113">
                  <c:v>60.993572287839022</c:v>
                </c:pt>
                <c:pt idx="114">
                  <c:v>61.111339129483817</c:v>
                </c:pt>
                <c:pt idx="115">
                  <c:v>61.228465933945756</c:v>
                </c:pt>
                <c:pt idx="116">
                  <c:v>61.346232775590558</c:v>
                </c:pt>
                <c:pt idx="117">
                  <c:v>61.463999617235345</c:v>
                </c:pt>
                <c:pt idx="118">
                  <c:v>61.581766458880139</c:v>
                </c:pt>
                <c:pt idx="119">
                  <c:v>61.699533300524934</c:v>
                </c:pt>
                <c:pt idx="120">
                  <c:v>61.81666010498688</c:v>
                </c:pt>
                <c:pt idx="121">
                  <c:v>61.934426946631675</c:v>
                </c:pt>
                <c:pt idx="122">
                  <c:v>62.052193788276469</c:v>
                </c:pt>
                <c:pt idx="123">
                  <c:v>62.169960629921263</c:v>
                </c:pt>
                <c:pt idx="124">
                  <c:v>62.287727471566058</c:v>
                </c:pt>
                <c:pt idx="125">
                  <c:v>62.404854276027997</c:v>
                </c:pt>
                <c:pt idx="126">
                  <c:v>62.522621117672792</c:v>
                </c:pt>
                <c:pt idx="127">
                  <c:v>62.640387959317586</c:v>
                </c:pt>
                <c:pt idx="128">
                  <c:v>62.75815480096238</c:v>
                </c:pt>
                <c:pt idx="129">
                  <c:v>62.875921642607175</c:v>
                </c:pt>
                <c:pt idx="130">
                  <c:v>62.993048447069114</c:v>
                </c:pt>
                <c:pt idx="131">
                  <c:v>63.110815288713916</c:v>
                </c:pt>
                <c:pt idx="132">
                  <c:v>63.228582130358703</c:v>
                </c:pt>
                <c:pt idx="133">
                  <c:v>63.346348972003504</c:v>
                </c:pt>
                <c:pt idx="134">
                  <c:v>63.464115813648291</c:v>
                </c:pt>
                <c:pt idx="135">
                  <c:v>63.581242618110238</c:v>
                </c:pt>
                <c:pt idx="136">
                  <c:v>63.699009459755032</c:v>
                </c:pt>
                <c:pt idx="137">
                  <c:v>63.816776301399827</c:v>
                </c:pt>
                <c:pt idx="138">
                  <c:v>63.934543143044621</c:v>
                </c:pt>
                <c:pt idx="139">
                  <c:v>64.052309984689416</c:v>
                </c:pt>
                <c:pt idx="140">
                  <c:v>64.169436789151362</c:v>
                </c:pt>
                <c:pt idx="141">
                  <c:v>64.287203630796142</c:v>
                </c:pt>
                <c:pt idx="142">
                  <c:v>64.404970472440951</c:v>
                </c:pt>
                <c:pt idx="143">
                  <c:v>64.522737314085745</c:v>
                </c:pt>
                <c:pt idx="144">
                  <c:v>64.64050415573054</c:v>
                </c:pt>
                <c:pt idx="145">
                  <c:v>64.757630960192472</c:v>
                </c:pt>
                <c:pt idx="146">
                  <c:v>64.875397801837266</c:v>
                </c:pt>
                <c:pt idx="147">
                  <c:v>64.993164643482061</c:v>
                </c:pt>
                <c:pt idx="148">
                  <c:v>65.110931485126855</c:v>
                </c:pt>
                <c:pt idx="149">
                  <c:v>65.228698326771649</c:v>
                </c:pt>
                <c:pt idx="150">
                  <c:v>65.345825131233596</c:v>
                </c:pt>
                <c:pt idx="151">
                  <c:v>65.46359197287839</c:v>
                </c:pt>
                <c:pt idx="152">
                  <c:v>65.581358814523185</c:v>
                </c:pt>
                <c:pt idx="153">
                  <c:v>65.699125656167979</c:v>
                </c:pt>
                <c:pt idx="154">
                  <c:v>65.816892497812773</c:v>
                </c:pt>
                <c:pt idx="155">
                  <c:v>65.93401930227472</c:v>
                </c:pt>
                <c:pt idx="156">
                  <c:v>66.051786143919514</c:v>
                </c:pt>
                <c:pt idx="157">
                  <c:v>66.169552985564309</c:v>
                </c:pt>
                <c:pt idx="158">
                  <c:v>66.287319827209103</c:v>
                </c:pt>
                <c:pt idx="159">
                  <c:v>66.405086668853897</c:v>
                </c:pt>
                <c:pt idx="160">
                  <c:v>66.522213473315844</c:v>
                </c:pt>
                <c:pt idx="161">
                  <c:v>66.639980314960638</c:v>
                </c:pt>
                <c:pt idx="162">
                  <c:v>66.757747156605433</c:v>
                </c:pt>
                <c:pt idx="163">
                  <c:v>66.875513998250227</c:v>
                </c:pt>
                <c:pt idx="164">
                  <c:v>66.993280839895021</c:v>
                </c:pt>
                <c:pt idx="165">
                  <c:v>67.110407644356954</c:v>
                </c:pt>
                <c:pt idx="166">
                  <c:v>67.228174486001748</c:v>
                </c:pt>
                <c:pt idx="167">
                  <c:v>67.345941327646543</c:v>
                </c:pt>
                <c:pt idx="168">
                  <c:v>67.463708169291337</c:v>
                </c:pt>
                <c:pt idx="169">
                  <c:v>67.581475010936131</c:v>
                </c:pt>
                <c:pt idx="170">
                  <c:v>67.698601815398078</c:v>
                </c:pt>
                <c:pt idx="171">
                  <c:v>67.816368657042872</c:v>
                </c:pt>
                <c:pt idx="172">
                  <c:v>67.934135498687667</c:v>
                </c:pt>
                <c:pt idx="173">
                  <c:v>68.051902340332461</c:v>
                </c:pt>
                <c:pt idx="174">
                  <c:v>68.169669181977255</c:v>
                </c:pt>
                <c:pt idx="175">
                  <c:v>68.286795986439202</c:v>
                </c:pt>
                <c:pt idx="176">
                  <c:v>68.404562828083996</c:v>
                </c:pt>
                <c:pt idx="177">
                  <c:v>68.522329669728776</c:v>
                </c:pt>
                <c:pt idx="178">
                  <c:v>68.640096511373571</c:v>
                </c:pt>
                <c:pt idx="179">
                  <c:v>68.757863353018379</c:v>
                </c:pt>
                <c:pt idx="180">
                  <c:v>68.874990157480312</c:v>
                </c:pt>
                <c:pt idx="181">
                  <c:v>68.992756999125106</c:v>
                </c:pt>
                <c:pt idx="182">
                  <c:v>69.110523840769901</c:v>
                </c:pt>
                <c:pt idx="183">
                  <c:v>69.228290682414695</c:v>
                </c:pt>
                <c:pt idx="184">
                  <c:v>69.346057524059489</c:v>
                </c:pt>
                <c:pt idx="185">
                  <c:v>69.463184328521436</c:v>
                </c:pt>
                <c:pt idx="186">
                  <c:v>69.58095117016623</c:v>
                </c:pt>
                <c:pt idx="187">
                  <c:v>69.698718011811025</c:v>
                </c:pt>
                <c:pt idx="188">
                  <c:v>69.816484853455819</c:v>
                </c:pt>
                <c:pt idx="189">
                  <c:v>69.934251695100613</c:v>
                </c:pt>
                <c:pt idx="190">
                  <c:v>70.05137849956256</c:v>
                </c:pt>
                <c:pt idx="191">
                  <c:v>70.169145341207354</c:v>
                </c:pt>
                <c:pt idx="192">
                  <c:v>70.286912182852149</c:v>
                </c:pt>
                <c:pt idx="193">
                  <c:v>70.404679024496943</c:v>
                </c:pt>
                <c:pt idx="194">
                  <c:v>70.522445866141737</c:v>
                </c:pt>
                <c:pt idx="195">
                  <c:v>70.639572670603684</c:v>
                </c:pt>
                <c:pt idx="196">
                  <c:v>70.757339512248464</c:v>
                </c:pt>
                <c:pt idx="197">
                  <c:v>70.875106353893273</c:v>
                </c:pt>
                <c:pt idx="198">
                  <c:v>70.992873195538067</c:v>
                </c:pt>
                <c:pt idx="199">
                  <c:v>71.111000000000004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FB-451C-B9C6-23CB38CBB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673279"/>
        <c:axId val="1802667999"/>
      </c:lineChart>
      <c:catAx>
        <c:axId val="1802673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667999"/>
        <c:crosses val="autoZero"/>
        <c:auto val="1"/>
        <c:lblAlgn val="ctr"/>
        <c:lblOffset val="100"/>
        <c:noMultiLvlLbl val="0"/>
      </c:catAx>
      <c:valAx>
        <c:axId val="180266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673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jpeg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6.png"/><Relationship Id="rId7" Type="http://schemas.openxmlformats.org/officeDocument/2006/relationships/chart" Target="../charts/chart4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11" Type="http://schemas.openxmlformats.org/officeDocument/2006/relationships/chart" Target="../charts/chart6.xml"/><Relationship Id="rId5" Type="http://schemas.openxmlformats.org/officeDocument/2006/relationships/chart" Target="../charts/chart2.xml"/><Relationship Id="rId10" Type="http://schemas.openxmlformats.org/officeDocument/2006/relationships/image" Target="../media/image9.jpeg"/><Relationship Id="rId4" Type="http://schemas.openxmlformats.org/officeDocument/2006/relationships/image" Target="../media/image7.png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10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9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1.png"/><Relationship Id="rId1" Type="http://schemas.openxmlformats.org/officeDocument/2006/relationships/chart" Target="../charts/chart9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chart" Target="../charts/chart14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1391652</xdr:colOff>
      <xdr:row>0</xdr:row>
      <xdr:rowOff>56305</xdr:rowOff>
    </xdr:from>
    <xdr:to>
      <xdr:col>6</xdr:col>
      <xdr:colOff>16041</xdr:colOff>
      <xdr:row>0</xdr:row>
      <xdr:rowOff>242740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9299BC8-DEC9-4292-9B52-C0D861466901}"/>
            </a:ext>
          </a:extLst>
        </xdr:cNvPr>
        <xdr:cNvSpPr txBox="1"/>
      </xdr:nvSpPr>
      <xdr:spPr>
        <a:xfrm>
          <a:off x="1391652" y="56305"/>
          <a:ext cx="3028749" cy="186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PH" sz="1100">
              <a:solidFill>
                <a:schemeClr val="bg1"/>
              </a:solidFill>
              <a:latin typeface="Gill Sans Ultra Bold Condensed" panose="020B0A06020104020203" pitchFamily="34" charset="0"/>
            </a:rPr>
            <a:t>QuantumChem Engineering Services</a:t>
          </a:r>
        </a:p>
      </xdr:txBody>
    </xdr:sp>
    <xdr:clientData/>
  </xdr:twoCellAnchor>
  <xdr:twoCellAnchor>
    <xdr:from>
      <xdr:col>7</xdr:col>
      <xdr:colOff>595745</xdr:colOff>
      <xdr:row>0</xdr:row>
      <xdr:rowOff>27709</xdr:rowOff>
    </xdr:from>
    <xdr:to>
      <xdr:col>14</xdr:col>
      <xdr:colOff>0</xdr:colOff>
      <xdr:row>0</xdr:row>
      <xdr:rowOff>256307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CCC0034-C64F-4A0D-84D7-AD0DFBD91B78}"/>
            </a:ext>
          </a:extLst>
        </xdr:cNvPr>
        <xdr:cNvSpPr txBox="1"/>
      </xdr:nvSpPr>
      <xdr:spPr>
        <a:xfrm>
          <a:off x="5350625" y="27709"/>
          <a:ext cx="4060075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HEAT EXCHANGER</a:t>
          </a:r>
          <a:r>
            <a:rPr lang="en-PH" sz="1100" b="1" baseline="0">
              <a:solidFill>
                <a:schemeClr val="bg1"/>
              </a:solidFill>
              <a:latin typeface="Gill Sans Ultra Bold Condensed" panose="020B0A06020104020203" pitchFamily="34" charset="0"/>
            </a:rPr>
            <a:t> CALCULATION DASHBOARD</a:t>
          </a: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34636</xdr:colOff>
      <xdr:row>0</xdr:row>
      <xdr:rowOff>27708</xdr:rowOff>
    </xdr:from>
    <xdr:to>
      <xdr:col>19</xdr:col>
      <xdr:colOff>581890</xdr:colOff>
      <xdr:row>0</xdr:row>
      <xdr:rowOff>256306</xdr:rowOff>
    </xdr:to>
    <xdr:sp macro="[0]!CloseThisWorkbook_Ask" textlink="">
      <xdr:nvSpPr>
        <xdr:cNvPr id="16" name="TextBox 15">
          <a:extLst>
            <a:ext uri="{FF2B5EF4-FFF2-40B4-BE49-F238E27FC236}">
              <a16:creationId xmlns:a16="http://schemas.microsoft.com/office/drawing/2014/main" id="{F0112B97-E05B-417E-B9FB-3F46552FDF24}"/>
            </a:ext>
          </a:extLst>
        </xdr:cNvPr>
        <xdr:cNvSpPr txBox="1"/>
      </xdr:nvSpPr>
      <xdr:spPr>
        <a:xfrm>
          <a:off x="12500956" y="27708"/>
          <a:ext cx="547254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Exit</a:t>
          </a:r>
          <a:endParaRPr lang="en-PH" sz="1100" b="1" baseline="0">
            <a:solidFill>
              <a:schemeClr val="bg1"/>
            </a:solidFill>
            <a:latin typeface="Gill Sans Ultra Bold Condensed" panose="020B0A06020104020203" pitchFamily="34" charset="0"/>
          </a:endParaRP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574963</xdr:colOff>
      <xdr:row>0</xdr:row>
      <xdr:rowOff>27708</xdr:rowOff>
    </xdr:from>
    <xdr:to>
      <xdr:col>19</xdr:col>
      <xdr:colOff>62345</xdr:colOff>
      <xdr:row>0</xdr:row>
      <xdr:rowOff>256306</xdr:rowOff>
    </xdr:to>
    <xdr:sp macro="[0]!OpenExcelOptions" textlink="">
      <xdr:nvSpPr>
        <xdr:cNvPr id="17" name="TextBox 16">
          <a:extLst>
            <a:ext uri="{FF2B5EF4-FFF2-40B4-BE49-F238E27FC236}">
              <a16:creationId xmlns:a16="http://schemas.microsoft.com/office/drawing/2014/main" id="{7FB593B0-A69E-4AA2-A947-658C7B22B0D0}"/>
            </a:ext>
          </a:extLst>
        </xdr:cNvPr>
        <xdr:cNvSpPr txBox="1"/>
      </xdr:nvSpPr>
      <xdr:spPr>
        <a:xfrm>
          <a:off x="11814463" y="27708"/>
          <a:ext cx="714202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Options</a:t>
          </a:r>
          <a:endParaRPr lang="en-PH" sz="1100" b="1" baseline="0">
            <a:solidFill>
              <a:schemeClr val="bg1"/>
            </a:solidFill>
            <a:latin typeface="Gill Sans Ultra Bold Condensed" panose="020B0A06020104020203" pitchFamily="34" charset="0"/>
          </a:endParaRP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561110</xdr:colOff>
      <xdr:row>0</xdr:row>
      <xdr:rowOff>27708</xdr:rowOff>
    </xdr:from>
    <xdr:to>
      <xdr:col>18</xdr:col>
      <xdr:colOff>48492</xdr:colOff>
      <xdr:row>0</xdr:row>
      <xdr:rowOff>256306</xdr:rowOff>
    </xdr:to>
    <xdr:sp macro="[0]!SaveWorkbook" textlink="">
      <xdr:nvSpPr>
        <xdr:cNvPr id="18" name="TextBox 17">
          <a:extLst>
            <a:ext uri="{FF2B5EF4-FFF2-40B4-BE49-F238E27FC236}">
              <a16:creationId xmlns:a16="http://schemas.microsoft.com/office/drawing/2014/main" id="{751CAFC4-56B5-475B-948C-C099122833F8}"/>
            </a:ext>
          </a:extLst>
        </xdr:cNvPr>
        <xdr:cNvSpPr txBox="1"/>
      </xdr:nvSpPr>
      <xdr:spPr>
        <a:xfrm>
          <a:off x="11191010" y="27708"/>
          <a:ext cx="714202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Save</a:t>
          </a:r>
          <a:endParaRPr lang="en-PH" sz="1100" b="1" baseline="0">
            <a:solidFill>
              <a:schemeClr val="bg1"/>
            </a:solidFill>
            <a:latin typeface="Gill Sans Ultra Bold Condensed" panose="020B0A06020104020203" pitchFamily="34" charset="0"/>
          </a:endParaRP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485655</xdr:colOff>
      <xdr:row>0</xdr:row>
      <xdr:rowOff>139928</xdr:rowOff>
    </xdr:from>
    <xdr:to>
      <xdr:col>0</xdr:col>
      <xdr:colOff>909723</xdr:colOff>
      <xdr:row>1</xdr:row>
      <xdr:rowOff>261276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52BB132-9D85-4387-8D63-445C7324DE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8047" y1="22656" x2="48047" y2="22656"/>
                      <a14:foregroundMark x1="50781" y1="20703" x2="50781" y2="20703"/>
                      <a14:foregroundMark x1="50000" y1="23047" x2="50000" y2="23047"/>
                      <a14:foregroundMark x1="48828" y1="25781" x2="48828" y2="25781"/>
                      <a14:foregroundMark x1="51172" y1="30078" x2="51172" y2="30078"/>
                      <a14:foregroundMark x1="53125" y1="20313" x2="53125" y2="20313"/>
                      <a14:foregroundMark x1="52734" y1="20508" x2="52734" y2="20508"/>
                      <a14:foregroundMark x1="52930" y1="19727" x2="52930" y2="19727"/>
                      <a14:foregroundMark x1="53516" y1="19727" x2="53516" y2="19727"/>
                      <a14:foregroundMark x1="51563" y1="27734" x2="51563" y2="27734"/>
                      <a14:foregroundMark x1="50781" y1="46484" x2="50781" y2="46484"/>
                      <a14:foregroundMark x1="51563" y1="44922" x2="51563" y2="44922"/>
                      <a14:foregroundMark x1="51758" y1="46094" x2="51758" y2="46680"/>
                      <a14:foregroundMark x1="51953" y1="35156" x2="51953" y2="35156"/>
                      <a14:foregroundMark x1="52344" y1="44727" x2="52344" y2="44727"/>
                      <a14:foregroundMark x1="52539" y1="46484" x2="52539" y2="46484"/>
                      <a14:foregroundMark x1="52734" y1="45898" x2="52734" y2="45898"/>
                      <a14:foregroundMark x1="61914" y1="51367" x2="61914" y2="51367"/>
                      <a14:foregroundMark x1="55664" y1="51953" x2="55664" y2="51953"/>
                      <a14:foregroundMark x1="55273" y1="51172" x2="55273" y2="51172"/>
                      <a14:foregroundMark x1="55469" y1="51172" x2="55469" y2="51172"/>
                      <a14:foregroundMark x1="53320" y1="52734" x2="53320" y2="52734"/>
                      <a14:foregroundMark x1="50781" y1="55664" x2="50781" y2="55664"/>
                      <a14:foregroundMark x1="49219" y1="55273" x2="49219" y2="55273"/>
                      <a14:foregroundMark x1="47656" y1="55078" x2="47656" y2="55078"/>
                      <a14:foregroundMark x1="51758" y1="38086" x2="51758" y2="38086"/>
                      <a14:foregroundMark x1="59961" y1="31055" x2="59961" y2="31055"/>
                      <a14:foregroundMark x1="55664" y1="51563" x2="55664" y2="51563"/>
                      <a14:foregroundMark x1="51367" y1="50586" x2="51367" y2="50586"/>
                      <a14:foregroundMark x1="52539" y1="44727" x2="52539" y2="44727"/>
                      <a14:foregroundMark x1="52539" y1="44727" x2="52539" y2="44727"/>
                      <a14:foregroundMark x1="52539" y1="44336" x2="52539" y2="44336"/>
                      <a14:foregroundMark x1="52344" y1="44336" x2="52344" y2="44336"/>
                      <a14:foregroundMark x1="52344" y1="43945" x2="52344" y2="43945"/>
                      <a14:foregroundMark x1="52344" y1="43359" x2="52344" y2="43359"/>
                      <a14:foregroundMark x1="52539" y1="42969" x2="52539" y2="42969"/>
                      <a14:foregroundMark x1="52344" y1="42383" x2="52344" y2="42383"/>
                      <a14:foregroundMark x1="52344" y1="41602" x2="52344" y2="41602"/>
                      <a14:foregroundMark x1="51758" y1="40625" x2="51758" y2="40625"/>
                      <a14:foregroundMark x1="48047" y1="43945" x2="48047" y2="43945"/>
                      <a14:foregroundMark x1="47656" y1="45898" x2="47852" y2="46289"/>
                      <a14:foregroundMark x1="47656" y1="46875" x2="47656" y2="46875"/>
                      <a14:foregroundMark x1="48047" y1="48242" x2="48047" y2="48242"/>
                      <a14:foregroundMark x1="48633" y1="49023" x2="49023" y2="49414"/>
                      <a14:foregroundMark x1="49609" y1="50391" x2="49609" y2="50391"/>
                      <a14:foregroundMark x1="51172" y1="49609" x2="51172" y2="49609"/>
                      <a14:foregroundMark x1="51563" y1="44922" x2="51563" y2="44922"/>
                      <a14:foregroundMark x1="52344" y1="43945" x2="52344" y2="43945"/>
                      <a14:foregroundMark x1="53320" y1="19922" x2="53320" y2="19922"/>
                      <a14:foregroundMark x1="46680" y1="20313" x2="46680" y2="20313"/>
                      <a14:foregroundMark x1="52734" y1="19922" x2="52734" y2="19922"/>
                      <a14:foregroundMark x1="50781" y1="26172" x2="50781" y2="26367"/>
                      <a14:foregroundMark x1="49219" y1="45898" x2="49219" y2="45898"/>
                      <a14:foregroundMark x1="49219" y1="48438" x2="49219" y2="48438"/>
                      <a14:foregroundMark x1="50977" y1="40039" x2="50977" y2="40039"/>
                      <a14:foregroundMark x1="48633" y1="44922" x2="48633" y2="44922"/>
                      <a14:foregroundMark x1="48828" y1="47070" x2="48828" y2="47070"/>
                      <a14:foregroundMark x1="49219" y1="47656" x2="49219" y2="47656"/>
                      <a14:foregroundMark x1="49219" y1="47266" x2="49219" y2="47266"/>
                      <a14:foregroundMark x1="48828" y1="47070" x2="48828" y2="47070"/>
                      <a14:foregroundMark x1="49219" y1="48047" x2="49219" y2="48047"/>
                      <a14:foregroundMark x1="48633" y1="47266" x2="47656" y2="44727"/>
                      <a14:foregroundMark x1="48242" y1="46289" x2="48242" y2="46289"/>
                      <a14:foregroundMark x1="49023" y1="47266" x2="49023" y2="47266"/>
                      <a14:foregroundMark x1="48242" y1="45898" x2="48242" y2="45898"/>
                      <a14:foregroundMark x1="48828" y1="47266" x2="48828" y2="47266"/>
                      <a14:foregroundMark x1="49219" y1="47852" x2="49609" y2="48828"/>
                      <a14:foregroundMark x1="48242" y1="45313" x2="48242" y2="45313"/>
                      <a14:foregroundMark x1="48242" y1="45508" x2="48633" y2="46875"/>
                      <a14:foregroundMark x1="48438" y1="46875" x2="48633" y2="47266"/>
                      <a14:foregroundMark x1="49023" y1="47656" x2="49219" y2="48242"/>
                      <a14:foregroundMark x1="49219" y1="47656" x2="48438" y2="47656"/>
                      <a14:foregroundMark x1="48633" y1="46875" x2="48633" y2="47852"/>
                      <a14:foregroundMark x1="47852" y1="45703" x2="46680" y2="45117"/>
                      <a14:foregroundMark x1="47266" y1="45508" x2="48047" y2="45898"/>
                      <a14:backgroundMark x1="52734" y1="43555" x2="52734" y2="43555"/>
                      <a14:backgroundMark x1="52734" y1="45508" x2="52734" y2="455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656" t="16996" r="24219" b="18972"/>
        <a:stretch>
          <a:fillRect/>
        </a:stretch>
      </xdr:blipFill>
      <xdr:spPr>
        <a:xfrm>
          <a:off x="485655" y="139928"/>
          <a:ext cx="424068" cy="418528"/>
        </a:xfrm>
        <a:prstGeom prst="rect">
          <a:avLst/>
        </a:prstGeom>
      </xdr:spPr>
    </xdr:pic>
    <xdr:clientData/>
  </xdr:twoCellAnchor>
  <xdr:twoCellAnchor>
    <xdr:from>
      <xdr:col>8</xdr:col>
      <xdr:colOff>225347</xdr:colOff>
      <xdr:row>37</xdr:row>
      <xdr:rowOff>66262</xdr:rowOff>
    </xdr:from>
    <xdr:to>
      <xdr:col>11</xdr:col>
      <xdr:colOff>602974</xdr:colOff>
      <xdr:row>50</xdr:row>
      <xdr:rowOff>160020</xdr:rowOff>
    </xdr:to>
    <xdr:graphicFrame macro="">
      <xdr:nvGraphicFramePr>
        <xdr:cNvPr id="183" name="Chart 182">
          <a:extLst>
            <a:ext uri="{FF2B5EF4-FFF2-40B4-BE49-F238E27FC236}">
              <a16:creationId xmlns:a16="http://schemas.microsoft.com/office/drawing/2014/main" id="{9C7A4603-C733-4D80-A419-14E6FFF9A4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167739</xdr:colOff>
      <xdr:row>75</xdr:row>
      <xdr:rowOff>40375</xdr:rowOff>
    </xdr:from>
    <xdr:to>
      <xdr:col>0</xdr:col>
      <xdr:colOff>1231989</xdr:colOff>
      <xdr:row>80</xdr:row>
      <xdr:rowOff>88174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id="{0903BEB5-30DB-419E-A731-8C4AC95AC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739" y="15143215"/>
          <a:ext cx="1064250" cy="963287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2</xdr:col>
      <xdr:colOff>349175</xdr:colOff>
      <xdr:row>8</xdr:row>
      <xdr:rowOff>128196</xdr:rowOff>
    </xdr:from>
    <xdr:to>
      <xdr:col>18</xdr:col>
      <xdr:colOff>593015</xdr:colOff>
      <xdr:row>12</xdr:row>
      <xdr:rowOff>71718</xdr:rowOff>
    </xdr:to>
    <xdr:sp macro="" textlink="">
      <xdr:nvSpPr>
        <xdr:cNvPr id="568" name="Rectangle: Rounded Corners 567">
          <a:extLst>
            <a:ext uri="{FF2B5EF4-FFF2-40B4-BE49-F238E27FC236}">
              <a16:creationId xmlns:a16="http://schemas.microsoft.com/office/drawing/2014/main" id="{22A379B2-B29D-431F-8762-E3F32F3830CF}"/>
            </a:ext>
          </a:extLst>
        </xdr:cNvPr>
        <xdr:cNvSpPr/>
      </xdr:nvSpPr>
      <xdr:spPr>
        <a:xfrm>
          <a:off x="2052469" y="2629349"/>
          <a:ext cx="10400852" cy="795169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500" b="0">
              <a:latin typeface="Franklin Gothic Demi" panose="020B0703020102020204" pitchFamily="34" charset="0"/>
            </a:rPr>
            <a:t>Shell and</a:t>
          </a:r>
          <a:r>
            <a:rPr lang="en-PH" sz="3500" b="0" baseline="0">
              <a:latin typeface="Franklin Gothic Demi" panose="020B0703020102020204" pitchFamily="34" charset="0"/>
            </a:rPr>
            <a:t> Tube Heat Exchanger Design Calculation</a:t>
          </a:r>
          <a:endParaRPr lang="en-PH" sz="35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5</xdr:col>
      <xdr:colOff>744072</xdr:colOff>
      <xdr:row>6</xdr:row>
      <xdr:rowOff>71717</xdr:rowOff>
    </xdr:from>
    <xdr:to>
      <xdr:col>15</xdr:col>
      <xdr:colOff>188261</xdr:colOff>
      <xdr:row>7</xdr:row>
      <xdr:rowOff>259976</xdr:rowOff>
    </xdr:to>
    <xdr:sp macro="" textlink="">
      <xdr:nvSpPr>
        <xdr:cNvPr id="570" name="TextBox 569">
          <a:extLst>
            <a:ext uri="{FF2B5EF4-FFF2-40B4-BE49-F238E27FC236}">
              <a16:creationId xmlns:a16="http://schemas.microsoft.com/office/drawing/2014/main" id="{C27801DD-AB6E-4104-9008-5D90DD799466}"/>
            </a:ext>
          </a:extLst>
        </xdr:cNvPr>
        <xdr:cNvSpPr txBox="1"/>
      </xdr:nvSpPr>
      <xdr:spPr>
        <a:xfrm>
          <a:off x="4276166" y="1945341"/>
          <a:ext cx="5934636" cy="502023"/>
        </a:xfrm>
        <a:prstGeom prst="rect">
          <a:avLst/>
        </a:prstGeom>
        <a:solidFill>
          <a:srgbClr val="000036"/>
        </a:solidFill>
        <a:ln w="9525" cmpd="sng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2800">
              <a:solidFill>
                <a:schemeClr val="bg1"/>
              </a:solidFill>
              <a:latin typeface="Gill Sans Ultra Bold Condensed" panose="020B0A06020104020203" pitchFamily="34" charset="0"/>
            </a:rPr>
            <a:t>QuantumChem Engineering Services</a:t>
          </a:r>
        </a:p>
      </xdr:txBody>
    </xdr:sp>
    <xdr:clientData/>
  </xdr:twoCellAnchor>
  <xdr:twoCellAnchor editAs="oneCell">
    <xdr:from>
      <xdr:col>9</xdr:col>
      <xdr:colOff>73277</xdr:colOff>
      <xdr:row>1</xdr:row>
      <xdr:rowOff>247504</xdr:rowOff>
    </xdr:from>
    <xdr:to>
      <xdr:col>11</xdr:col>
      <xdr:colOff>340657</xdr:colOff>
      <xdr:row>6</xdr:row>
      <xdr:rowOff>167436</xdr:rowOff>
    </xdr:to>
    <xdr:pic>
      <xdr:nvPicPr>
        <xdr:cNvPr id="569" name="Picture 568">
          <a:extLst>
            <a:ext uri="{FF2B5EF4-FFF2-40B4-BE49-F238E27FC236}">
              <a16:creationId xmlns:a16="http://schemas.microsoft.com/office/drawing/2014/main" id="{826568E4-FEAE-41B8-AE50-F78D79C48E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8047" y1="22656" x2="48047" y2="22656"/>
                      <a14:foregroundMark x1="50781" y1="20703" x2="50781" y2="20703"/>
                      <a14:foregroundMark x1="50000" y1="23047" x2="50000" y2="23047"/>
                      <a14:foregroundMark x1="48828" y1="25781" x2="48828" y2="25781"/>
                      <a14:foregroundMark x1="51172" y1="30078" x2="51172" y2="30078"/>
                      <a14:foregroundMark x1="53125" y1="20313" x2="53125" y2="20313"/>
                      <a14:foregroundMark x1="52734" y1="20508" x2="52734" y2="20508"/>
                      <a14:foregroundMark x1="52930" y1="19727" x2="52930" y2="19727"/>
                      <a14:foregroundMark x1="53516" y1="19727" x2="53516" y2="19727"/>
                      <a14:foregroundMark x1="51563" y1="27734" x2="51563" y2="27734"/>
                      <a14:foregroundMark x1="50781" y1="46484" x2="50781" y2="46484"/>
                      <a14:foregroundMark x1="51563" y1="44922" x2="51563" y2="44922"/>
                      <a14:foregroundMark x1="51758" y1="46094" x2="51758" y2="46680"/>
                      <a14:foregroundMark x1="51953" y1="35156" x2="51953" y2="35156"/>
                      <a14:foregroundMark x1="52344" y1="44727" x2="52344" y2="44727"/>
                      <a14:foregroundMark x1="52539" y1="46484" x2="52539" y2="46484"/>
                      <a14:foregroundMark x1="52734" y1="45898" x2="52734" y2="45898"/>
                      <a14:foregroundMark x1="61914" y1="51367" x2="61914" y2="51367"/>
                      <a14:foregroundMark x1="55664" y1="51953" x2="55664" y2="51953"/>
                      <a14:foregroundMark x1="55273" y1="51172" x2="55273" y2="51172"/>
                      <a14:foregroundMark x1="55469" y1="51172" x2="55469" y2="51172"/>
                      <a14:foregroundMark x1="53320" y1="52734" x2="53320" y2="52734"/>
                      <a14:foregroundMark x1="50781" y1="55664" x2="50781" y2="55664"/>
                      <a14:foregroundMark x1="49219" y1="55273" x2="49219" y2="55273"/>
                      <a14:foregroundMark x1="47656" y1="55078" x2="47656" y2="55078"/>
                      <a14:foregroundMark x1="51758" y1="38086" x2="51758" y2="38086"/>
                      <a14:foregroundMark x1="59961" y1="31055" x2="59961" y2="31055"/>
                      <a14:foregroundMark x1="55664" y1="51563" x2="55664" y2="51563"/>
                      <a14:foregroundMark x1="51367" y1="50586" x2="51367" y2="50586"/>
                      <a14:foregroundMark x1="52539" y1="44727" x2="52539" y2="44727"/>
                      <a14:foregroundMark x1="52539" y1="44727" x2="52539" y2="44727"/>
                      <a14:foregroundMark x1="52539" y1="44336" x2="52539" y2="44336"/>
                      <a14:foregroundMark x1="52344" y1="44336" x2="52344" y2="44336"/>
                      <a14:foregroundMark x1="52344" y1="43945" x2="52344" y2="43945"/>
                      <a14:foregroundMark x1="52344" y1="43359" x2="52344" y2="43359"/>
                      <a14:foregroundMark x1="52539" y1="42969" x2="52539" y2="42969"/>
                      <a14:foregroundMark x1="52344" y1="42383" x2="52344" y2="42383"/>
                      <a14:foregroundMark x1="52344" y1="41602" x2="52344" y2="41602"/>
                      <a14:foregroundMark x1="51758" y1="40625" x2="51758" y2="40625"/>
                      <a14:foregroundMark x1="48047" y1="43945" x2="48047" y2="43945"/>
                      <a14:foregroundMark x1="47656" y1="45898" x2="47852" y2="46289"/>
                      <a14:foregroundMark x1="47656" y1="46875" x2="47656" y2="46875"/>
                      <a14:foregroundMark x1="48047" y1="48242" x2="48047" y2="48242"/>
                      <a14:foregroundMark x1="48633" y1="49023" x2="49023" y2="49414"/>
                      <a14:foregroundMark x1="49609" y1="50391" x2="49609" y2="50391"/>
                      <a14:foregroundMark x1="51172" y1="49609" x2="51172" y2="49609"/>
                      <a14:foregroundMark x1="51563" y1="44922" x2="51563" y2="44922"/>
                      <a14:foregroundMark x1="52344" y1="43945" x2="52344" y2="43945"/>
                      <a14:foregroundMark x1="53320" y1="19922" x2="53320" y2="19922"/>
                      <a14:foregroundMark x1="46680" y1="20313" x2="46680" y2="20313"/>
                      <a14:foregroundMark x1="52734" y1="19922" x2="52734" y2="19922"/>
                      <a14:foregroundMark x1="50781" y1="26172" x2="50781" y2="26367"/>
                      <a14:foregroundMark x1="49219" y1="45898" x2="49219" y2="45898"/>
                      <a14:foregroundMark x1="49219" y1="48438" x2="49219" y2="48438"/>
                      <a14:foregroundMark x1="50977" y1="40039" x2="50977" y2="40039"/>
                      <a14:foregroundMark x1="48633" y1="44922" x2="48633" y2="44922"/>
                      <a14:foregroundMark x1="48828" y1="47070" x2="48828" y2="47070"/>
                      <a14:foregroundMark x1="49219" y1="47656" x2="49219" y2="47656"/>
                      <a14:foregroundMark x1="49219" y1="47266" x2="49219" y2="47266"/>
                      <a14:foregroundMark x1="48828" y1="47070" x2="48828" y2="47070"/>
                      <a14:foregroundMark x1="49219" y1="48047" x2="49219" y2="48047"/>
                      <a14:foregroundMark x1="48633" y1="47266" x2="47656" y2="44727"/>
                      <a14:foregroundMark x1="48242" y1="46289" x2="48242" y2="46289"/>
                      <a14:foregroundMark x1="49023" y1="47266" x2="49023" y2="47266"/>
                      <a14:foregroundMark x1="48242" y1="45898" x2="48242" y2="45898"/>
                      <a14:foregroundMark x1="48828" y1="47266" x2="48828" y2="47266"/>
                      <a14:foregroundMark x1="49219" y1="47852" x2="49609" y2="48828"/>
                      <a14:foregroundMark x1="48242" y1="45313" x2="48242" y2="45313"/>
                      <a14:foregroundMark x1="48242" y1="45508" x2="48633" y2="46875"/>
                      <a14:foregroundMark x1="48438" y1="46875" x2="48633" y2="47266"/>
                      <a14:foregroundMark x1="49023" y1="47656" x2="49219" y2="48242"/>
                      <a14:foregroundMark x1="49219" y1="47656" x2="48438" y2="47656"/>
                      <a14:foregroundMark x1="48633" y1="46875" x2="48633" y2="47852"/>
                      <a14:foregroundMark x1="47852" y1="45703" x2="46680" y2="45117"/>
                      <a14:foregroundMark x1="47266" y1="45508" x2="48047" y2="45898"/>
                      <a14:backgroundMark x1="52734" y1="43555" x2="52734" y2="43555"/>
                      <a14:backgroundMark x1="52734" y1="45508" x2="52734" y2="455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656" t="16996" r="24219" b="18972"/>
        <a:stretch>
          <a:fillRect/>
        </a:stretch>
      </xdr:blipFill>
      <xdr:spPr>
        <a:xfrm>
          <a:off x="6483042" y="543339"/>
          <a:ext cx="1522439" cy="1497721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476250</xdr:colOff>
      <xdr:row>15</xdr:row>
      <xdr:rowOff>133350</xdr:rowOff>
    </xdr:from>
    <xdr:to>
      <xdr:col>19</xdr:col>
      <xdr:colOff>19050</xdr:colOff>
      <xdr:row>52</xdr:row>
      <xdr:rowOff>1680</xdr:rowOff>
    </xdr:to>
    <xdr:pic>
      <xdr:nvPicPr>
        <xdr:cNvPr id="572" name="Picture 571" descr="Rules of Thumb: Heat Exchanger Selection - Features - The Chemical Engineer">
          <a:extLst>
            <a:ext uri="{FF2B5EF4-FFF2-40B4-BE49-F238E27FC236}">
              <a16:creationId xmlns:a16="http://schemas.microsoft.com/office/drawing/2014/main" id="{25755026-13C1-2BD6-A94B-465F4B2CC9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1700" y="4038600"/>
          <a:ext cx="10306050" cy="6610349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466725</xdr:colOff>
      <xdr:row>67</xdr:row>
      <xdr:rowOff>30481</xdr:rowOff>
    </xdr:from>
    <xdr:to>
      <xdr:col>19</xdr:col>
      <xdr:colOff>28574</xdr:colOff>
      <xdr:row>81</xdr:row>
      <xdr:rowOff>140497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CA556A-9427-245F-868C-5090E742F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62175" y="13394056"/>
          <a:ext cx="10325099" cy="2786541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476250</xdr:colOff>
      <xdr:row>51</xdr:row>
      <xdr:rowOff>116032</xdr:rowOff>
    </xdr:from>
    <xdr:to>
      <xdr:col>19</xdr:col>
      <xdr:colOff>19050</xdr:colOff>
      <xdr:row>67</xdr:row>
      <xdr:rowOff>27709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C248880-53CA-FEAA-A77B-720EB47A9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71700" y="10584007"/>
          <a:ext cx="10306050" cy="2807277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60556</xdr:colOff>
      <xdr:row>31</xdr:row>
      <xdr:rowOff>840</xdr:rowOff>
    </xdr:from>
    <xdr:to>
      <xdr:col>12</xdr:col>
      <xdr:colOff>335965</xdr:colOff>
      <xdr:row>35</xdr:row>
      <xdr:rowOff>73850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735BADE-B42C-7BB0-DA81-E645B12D806D}"/>
            </a:ext>
          </a:extLst>
        </xdr:cNvPr>
        <xdr:cNvGrpSpPr/>
      </xdr:nvGrpSpPr>
      <xdr:grpSpPr>
        <a:xfrm>
          <a:off x="5529027" y="6822981"/>
          <a:ext cx="3000679" cy="808116"/>
          <a:chOff x="5633357" y="6913332"/>
          <a:chExt cx="3005546" cy="823887"/>
        </a:xfrm>
      </xdr:grpSpPr>
      <xdr:sp macro="" textlink="">
        <xdr:nvSpPr>
          <xdr:cNvPr id="58" name="Rectangle: Rounded Corners 57">
            <a:extLst>
              <a:ext uri="{FF2B5EF4-FFF2-40B4-BE49-F238E27FC236}">
                <a16:creationId xmlns:a16="http://schemas.microsoft.com/office/drawing/2014/main" id="{CA693DEE-FC64-469E-B503-DCCFDF458FED}"/>
              </a:ext>
            </a:extLst>
          </xdr:cNvPr>
          <xdr:cNvSpPr/>
        </xdr:nvSpPr>
        <xdr:spPr>
          <a:xfrm>
            <a:off x="5637711" y="6913332"/>
            <a:ext cx="3001192" cy="345261"/>
          </a:xfrm>
          <a:prstGeom prst="roundRect">
            <a:avLst>
              <a:gd name="adj" fmla="val 12735"/>
            </a:avLst>
          </a:prstGeom>
          <a:solidFill>
            <a:schemeClr val="bg1"/>
          </a:solidFill>
          <a:ln w="50800"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PH" sz="1000" b="1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EEC68E15-91EA-4720-ADFA-52EBD574BC02}"/>
              </a:ext>
            </a:extLst>
          </xdr:cNvPr>
          <xdr:cNvSpPr/>
        </xdr:nvSpPr>
        <xdr:spPr>
          <a:xfrm>
            <a:off x="7785873" y="6923314"/>
            <a:ext cx="853030" cy="609144"/>
          </a:xfrm>
          <a:prstGeom prst="roundRect">
            <a:avLst>
              <a:gd name="adj" fmla="val 12735"/>
            </a:avLst>
          </a:prstGeom>
          <a:solidFill>
            <a:schemeClr val="bg1"/>
          </a:solidFill>
          <a:ln w="50800"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PH" sz="1000" b="1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">
        <xdr:nvSpPr>
          <xdr:cNvPr id="56" name="Rectangle: Rounded Corners 55">
            <a:extLst>
              <a:ext uri="{FF2B5EF4-FFF2-40B4-BE49-F238E27FC236}">
                <a16:creationId xmlns:a16="http://schemas.microsoft.com/office/drawing/2014/main" id="{425A3C35-A01D-466A-A6B5-87989BA04678}"/>
              </a:ext>
            </a:extLst>
          </xdr:cNvPr>
          <xdr:cNvSpPr/>
        </xdr:nvSpPr>
        <xdr:spPr>
          <a:xfrm>
            <a:off x="5633357" y="6935104"/>
            <a:ext cx="873597" cy="636542"/>
          </a:xfrm>
          <a:prstGeom prst="roundRect">
            <a:avLst>
              <a:gd name="adj" fmla="val 12735"/>
            </a:avLst>
          </a:prstGeom>
          <a:solidFill>
            <a:schemeClr val="bg1"/>
          </a:solidFill>
          <a:ln w="50800"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PH" sz="1000" b="1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">
        <xdr:nvSpPr>
          <xdr:cNvPr id="59" name="Rectangle: Rounded Corners 58">
            <a:extLst>
              <a:ext uri="{FF2B5EF4-FFF2-40B4-BE49-F238E27FC236}">
                <a16:creationId xmlns:a16="http://schemas.microsoft.com/office/drawing/2014/main" id="{3A70E29B-5526-4099-899C-8AA98BD77452}"/>
              </a:ext>
            </a:extLst>
          </xdr:cNvPr>
          <xdr:cNvSpPr/>
        </xdr:nvSpPr>
        <xdr:spPr>
          <a:xfrm>
            <a:off x="5637711" y="7492105"/>
            <a:ext cx="3001192" cy="245114"/>
          </a:xfrm>
          <a:prstGeom prst="roundRect">
            <a:avLst>
              <a:gd name="adj" fmla="val 12735"/>
            </a:avLst>
          </a:prstGeom>
          <a:solidFill>
            <a:schemeClr val="bg1"/>
          </a:solidFill>
          <a:ln w="50800"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PH" sz="1000" b="1" i="0" u="none" strike="noStrike">
              <a:solidFill>
                <a:srgbClr val="000000"/>
              </a:solidFill>
              <a:latin typeface="Franklin Gothic Demi"/>
            </a:endParaRPr>
          </a:p>
        </xdr:txBody>
      </xdr:sp>
    </xdr:grpSp>
    <xdr:clientData/>
  </xdr:twoCellAnchor>
  <xdr:twoCellAnchor>
    <xdr:from>
      <xdr:col>2</xdr:col>
      <xdr:colOff>17929</xdr:colOff>
      <xdr:row>58</xdr:row>
      <xdr:rowOff>182879</xdr:rowOff>
    </xdr:from>
    <xdr:to>
      <xdr:col>7</xdr:col>
      <xdr:colOff>564777</xdr:colOff>
      <xdr:row>67</xdr:row>
      <xdr:rowOff>74022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32EAF0CC-DF20-48F0-9EE9-D198AA479A12}"/>
            </a:ext>
          </a:extLst>
        </xdr:cNvPr>
        <xdr:cNvSpPr/>
      </xdr:nvSpPr>
      <xdr:spPr>
        <a:xfrm>
          <a:off x="1703038" y="12057016"/>
          <a:ext cx="3603556" cy="1537063"/>
        </a:xfrm>
        <a:prstGeom prst="roundRect">
          <a:avLst>
            <a:gd name="adj" fmla="val 4951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1000" b="1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5</xdr:col>
      <xdr:colOff>646771</xdr:colOff>
      <xdr:row>40</xdr:row>
      <xdr:rowOff>39756</xdr:rowOff>
    </xdr:from>
    <xdr:to>
      <xdr:col>7</xdr:col>
      <xdr:colOff>535258</xdr:colOff>
      <xdr:row>57</xdr:row>
      <xdr:rowOff>159026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EF80C58A-40DB-468F-9DE1-1544181BAE22}"/>
            </a:ext>
          </a:extLst>
        </xdr:cNvPr>
        <xdr:cNvSpPr/>
      </xdr:nvSpPr>
      <xdr:spPr>
        <a:xfrm>
          <a:off x="4159405" y="8555571"/>
          <a:ext cx="1115121" cy="3215592"/>
        </a:xfrm>
        <a:prstGeom prst="roundRect">
          <a:avLst>
            <a:gd name="adj" fmla="val 4951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1000" b="1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8</xdr:col>
      <xdr:colOff>82062</xdr:colOff>
      <xdr:row>16</xdr:row>
      <xdr:rowOff>76200</xdr:rowOff>
    </xdr:from>
    <xdr:to>
      <xdr:col>12</xdr:col>
      <xdr:colOff>351692</xdr:colOff>
      <xdr:row>20</xdr:row>
      <xdr:rowOff>35169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740172E3-56BC-4BED-85AA-2D34CAE737D1}"/>
            </a:ext>
          </a:extLst>
        </xdr:cNvPr>
        <xdr:cNvSpPr/>
      </xdr:nvSpPr>
      <xdr:spPr>
        <a:xfrm>
          <a:off x="5492262" y="4161692"/>
          <a:ext cx="2725615" cy="685800"/>
        </a:xfrm>
        <a:prstGeom prst="roundRect">
          <a:avLst>
            <a:gd name="adj" fmla="val 12735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1000" b="1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</xdr:col>
      <xdr:colOff>245164</xdr:colOff>
      <xdr:row>2</xdr:row>
      <xdr:rowOff>119269</xdr:rowOff>
    </xdr:from>
    <xdr:to>
      <xdr:col>7</xdr:col>
      <xdr:colOff>510208</xdr:colOff>
      <xdr:row>5</xdr:row>
      <xdr:rowOff>99392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4A8FEF54-F8F3-4E80-8336-4AA889C27D9A}"/>
            </a:ext>
          </a:extLst>
        </xdr:cNvPr>
        <xdr:cNvSpPr/>
      </xdr:nvSpPr>
      <xdr:spPr>
        <a:xfrm>
          <a:off x="1669773" y="735495"/>
          <a:ext cx="3578087" cy="914401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2</xdr:col>
      <xdr:colOff>219022</xdr:colOff>
      <xdr:row>3</xdr:row>
      <xdr:rowOff>189497</xdr:rowOff>
    </xdr:from>
    <xdr:to>
      <xdr:col>3</xdr:col>
      <xdr:colOff>441647</xdr:colOff>
      <xdr:row>4</xdr:row>
      <xdr:rowOff>271623</xdr:rowOff>
    </xdr:to>
    <xdr:sp macro="[0]!ShowUserForm3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4D97A89-D82B-CBE6-3CB0-32FA12A142B0}"/>
            </a:ext>
          </a:extLst>
        </xdr:cNvPr>
        <xdr:cNvSpPr/>
      </xdr:nvSpPr>
      <xdr:spPr>
        <a:xfrm>
          <a:off x="1902048" y="1117149"/>
          <a:ext cx="832225" cy="393552"/>
        </a:xfrm>
        <a:prstGeom prst="roundRect">
          <a:avLst/>
        </a:prstGeom>
        <a:solidFill>
          <a:schemeClr val="accent5">
            <a:lumMod val="75000"/>
          </a:schemeClr>
        </a:solidFill>
        <a:ln w="19050"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>
              <a:latin typeface="Franklin Gothic Demi" panose="020B0703020102020204" pitchFamily="34" charset="0"/>
            </a:rPr>
            <a:t>Conversion</a:t>
          </a:r>
          <a:r>
            <a:rPr lang="en-PH" sz="800" baseline="0">
              <a:latin typeface="Franklin Gothic Demi" panose="020B0703020102020204" pitchFamily="34" charset="0"/>
            </a:rPr>
            <a:t> Table</a:t>
          </a:r>
        </a:p>
      </xdr:txBody>
    </xdr:sp>
    <xdr:clientData/>
  </xdr:twoCellAnchor>
  <xdr:twoCellAnchor>
    <xdr:from>
      <xdr:col>0</xdr:col>
      <xdr:colOff>1391652</xdr:colOff>
      <xdr:row>0</xdr:row>
      <xdr:rowOff>56305</xdr:rowOff>
    </xdr:from>
    <xdr:to>
      <xdr:col>6</xdr:col>
      <xdr:colOff>16041</xdr:colOff>
      <xdr:row>0</xdr:row>
      <xdr:rowOff>242740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471D1D75-93A0-7799-E5D4-C95E14838DD5}"/>
            </a:ext>
          </a:extLst>
        </xdr:cNvPr>
        <xdr:cNvSpPr txBox="1"/>
      </xdr:nvSpPr>
      <xdr:spPr>
        <a:xfrm>
          <a:off x="1391652" y="56305"/>
          <a:ext cx="2999873" cy="186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PH" sz="1100">
              <a:solidFill>
                <a:schemeClr val="bg1"/>
              </a:solidFill>
              <a:latin typeface="Gill Sans Ultra Bold Condensed" panose="020B0A06020104020203" pitchFamily="34" charset="0"/>
            </a:rPr>
            <a:t>QuantumChem Engineering Services</a:t>
          </a:r>
        </a:p>
      </xdr:txBody>
    </xdr:sp>
    <xdr:clientData/>
  </xdr:twoCellAnchor>
  <xdr:twoCellAnchor>
    <xdr:from>
      <xdr:col>4</xdr:col>
      <xdr:colOff>90157</xdr:colOff>
      <xdr:row>3</xdr:row>
      <xdr:rowOff>195236</xdr:rowOff>
    </xdr:from>
    <xdr:to>
      <xdr:col>5</xdr:col>
      <xdr:colOff>317707</xdr:colOff>
      <xdr:row>4</xdr:row>
      <xdr:rowOff>287387</xdr:rowOff>
    </xdr:to>
    <xdr:sp macro="[0]!ShowUserForm2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D6ABB5E-AB5D-4498-98C5-DBC705628EB9}"/>
            </a:ext>
          </a:extLst>
        </xdr:cNvPr>
        <xdr:cNvSpPr/>
      </xdr:nvSpPr>
      <xdr:spPr>
        <a:xfrm>
          <a:off x="2992383" y="1122888"/>
          <a:ext cx="837150" cy="403577"/>
        </a:xfrm>
        <a:prstGeom prst="roundRect">
          <a:avLst/>
        </a:prstGeom>
        <a:solidFill>
          <a:schemeClr val="accent5">
            <a:lumMod val="75000"/>
          </a:schemeClr>
        </a:solidFill>
        <a:ln w="19050"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>
              <a:latin typeface="Franklin Gothic Demi" panose="020B0703020102020204" pitchFamily="34" charset="0"/>
            </a:rPr>
            <a:t>Initial Input</a:t>
          </a:r>
        </a:p>
        <a:p>
          <a:pPr algn="ctr"/>
          <a:endParaRPr lang="en-PH" sz="1100" baseline="0"/>
        </a:p>
      </xdr:txBody>
    </xdr:sp>
    <xdr:clientData/>
  </xdr:twoCellAnchor>
  <xdr:twoCellAnchor>
    <xdr:from>
      <xdr:col>5</xdr:col>
      <xdr:colOff>622204</xdr:colOff>
      <xdr:row>3</xdr:row>
      <xdr:rowOff>194627</xdr:rowOff>
    </xdr:from>
    <xdr:to>
      <xdr:col>7</xdr:col>
      <xdr:colOff>223855</xdr:colOff>
      <xdr:row>4</xdr:row>
      <xdr:rowOff>292640</xdr:rowOff>
    </xdr:to>
    <xdr:sp macro="[0]!ShowUserForm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A0C4E50A-48A1-4750-82D9-D1F5FD6010AC}"/>
            </a:ext>
          </a:extLst>
        </xdr:cNvPr>
        <xdr:cNvSpPr/>
      </xdr:nvSpPr>
      <xdr:spPr>
        <a:xfrm>
          <a:off x="4134030" y="1122279"/>
          <a:ext cx="847355" cy="409439"/>
        </a:xfrm>
        <a:prstGeom prst="roundRect">
          <a:avLst/>
        </a:prstGeom>
        <a:solidFill>
          <a:schemeClr val="accent5">
            <a:lumMod val="75000"/>
            <a:alpha val="99000"/>
          </a:schemeClr>
        </a:solidFill>
        <a:ln w="19050"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>
              <a:latin typeface="Franklin Gothic Demi" panose="020B0703020102020204" pitchFamily="34" charset="0"/>
            </a:rPr>
            <a:t>Tube</a:t>
          </a:r>
          <a:r>
            <a:rPr lang="en-PH" sz="800" baseline="0">
              <a:latin typeface="Franklin Gothic Demi" panose="020B0703020102020204" pitchFamily="34" charset="0"/>
            </a:rPr>
            <a:t> Sizing</a:t>
          </a:r>
        </a:p>
        <a:p>
          <a:pPr algn="ctr"/>
          <a:endParaRPr lang="en-PH" sz="1100"/>
        </a:p>
        <a:p>
          <a:pPr algn="ctr"/>
          <a:endParaRPr lang="en-PH" sz="1100" baseline="0"/>
        </a:p>
      </xdr:txBody>
    </xdr:sp>
    <xdr:clientData/>
  </xdr:twoCellAnchor>
  <xdr:twoCellAnchor>
    <xdr:from>
      <xdr:col>7</xdr:col>
      <xdr:colOff>595745</xdr:colOff>
      <xdr:row>0</xdr:row>
      <xdr:rowOff>27709</xdr:rowOff>
    </xdr:from>
    <xdr:to>
      <xdr:col>14</xdr:col>
      <xdr:colOff>0</xdr:colOff>
      <xdr:row>0</xdr:row>
      <xdr:rowOff>256307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68F7A08-2B31-918D-DBD1-C6E7F8C21292}"/>
            </a:ext>
          </a:extLst>
        </xdr:cNvPr>
        <xdr:cNvSpPr txBox="1"/>
      </xdr:nvSpPr>
      <xdr:spPr>
        <a:xfrm>
          <a:off x="5320145" y="27709"/>
          <a:ext cx="3671455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HEAT EXCHANGER</a:t>
          </a:r>
          <a:r>
            <a:rPr lang="en-PH" sz="1100" b="1" baseline="0">
              <a:solidFill>
                <a:schemeClr val="bg1"/>
              </a:solidFill>
              <a:latin typeface="Gill Sans Ultra Bold Condensed" panose="020B0A06020104020203" pitchFamily="34" charset="0"/>
            </a:rPr>
            <a:t> CALCULATION DASHBOARD</a:t>
          </a: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34636</xdr:colOff>
      <xdr:row>0</xdr:row>
      <xdr:rowOff>27708</xdr:rowOff>
    </xdr:from>
    <xdr:to>
      <xdr:col>19</xdr:col>
      <xdr:colOff>581890</xdr:colOff>
      <xdr:row>0</xdr:row>
      <xdr:rowOff>256306</xdr:rowOff>
    </xdr:to>
    <xdr:sp macro="[0]!CloseThisWorkbook_Ask" textlink="">
      <xdr:nvSpPr>
        <xdr:cNvPr id="6" name="TextBox 5">
          <a:extLst>
            <a:ext uri="{FF2B5EF4-FFF2-40B4-BE49-F238E27FC236}">
              <a16:creationId xmlns:a16="http://schemas.microsoft.com/office/drawing/2014/main" id="{9D276AF6-26B5-496A-9891-A69924F6EB8D}"/>
            </a:ext>
          </a:extLst>
        </xdr:cNvPr>
        <xdr:cNvSpPr txBox="1"/>
      </xdr:nvSpPr>
      <xdr:spPr>
        <a:xfrm>
          <a:off x="12074236" y="27708"/>
          <a:ext cx="547254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Exit</a:t>
          </a:r>
          <a:endParaRPr lang="en-PH" sz="1100" b="1" baseline="0">
            <a:solidFill>
              <a:schemeClr val="bg1"/>
            </a:solidFill>
            <a:latin typeface="Gill Sans Ultra Bold Condensed" panose="020B0A06020104020203" pitchFamily="34" charset="0"/>
          </a:endParaRP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574963</xdr:colOff>
      <xdr:row>0</xdr:row>
      <xdr:rowOff>27708</xdr:rowOff>
    </xdr:from>
    <xdr:to>
      <xdr:col>19</xdr:col>
      <xdr:colOff>62345</xdr:colOff>
      <xdr:row>0</xdr:row>
      <xdr:rowOff>256306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208A535-19C4-4962-954A-77F8C5C6A1C6}"/>
            </a:ext>
          </a:extLst>
        </xdr:cNvPr>
        <xdr:cNvSpPr txBox="1"/>
      </xdr:nvSpPr>
      <xdr:spPr>
        <a:xfrm>
          <a:off x="11395363" y="27708"/>
          <a:ext cx="706582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Options</a:t>
          </a:r>
          <a:endParaRPr lang="en-PH" sz="1100" b="1" baseline="0">
            <a:solidFill>
              <a:schemeClr val="bg1"/>
            </a:solidFill>
            <a:latin typeface="Gill Sans Ultra Bold Condensed" panose="020B0A06020104020203" pitchFamily="34" charset="0"/>
          </a:endParaRP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561110</xdr:colOff>
      <xdr:row>0</xdr:row>
      <xdr:rowOff>27708</xdr:rowOff>
    </xdr:from>
    <xdr:to>
      <xdr:col>18</xdr:col>
      <xdr:colOff>48492</xdr:colOff>
      <xdr:row>0</xdr:row>
      <xdr:rowOff>256306</xdr:rowOff>
    </xdr:to>
    <xdr:sp macro="[0]!SaveWorkbook" textlink="">
      <xdr:nvSpPr>
        <xdr:cNvPr id="8" name="TextBox 7">
          <a:extLst>
            <a:ext uri="{FF2B5EF4-FFF2-40B4-BE49-F238E27FC236}">
              <a16:creationId xmlns:a16="http://schemas.microsoft.com/office/drawing/2014/main" id="{D24CDBB6-4F05-46A5-A71C-62624BE9F38F}"/>
            </a:ext>
          </a:extLst>
        </xdr:cNvPr>
        <xdr:cNvSpPr txBox="1"/>
      </xdr:nvSpPr>
      <xdr:spPr>
        <a:xfrm>
          <a:off x="10771910" y="27708"/>
          <a:ext cx="706582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Save</a:t>
          </a:r>
          <a:endParaRPr lang="en-PH" sz="1100" b="1" baseline="0">
            <a:solidFill>
              <a:schemeClr val="bg1"/>
            </a:solidFill>
            <a:latin typeface="Gill Sans Ultra Bold Condensed" panose="020B0A06020104020203" pitchFamily="34" charset="0"/>
          </a:endParaRP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485655</xdr:colOff>
      <xdr:row>0</xdr:row>
      <xdr:rowOff>139928</xdr:rowOff>
    </xdr:from>
    <xdr:to>
      <xdr:col>0</xdr:col>
      <xdr:colOff>909723</xdr:colOff>
      <xdr:row>1</xdr:row>
      <xdr:rowOff>261276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A5F1362-98EA-4016-AC34-A8D176B9EC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8047" y1="22656" x2="48047" y2="22656"/>
                      <a14:foregroundMark x1="50781" y1="20703" x2="50781" y2="20703"/>
                      <a14:foregroundMark x1="50000" y1="23047" x2="50000" y2="23047"/>
                      <a14:foregroundMark x1="48828" y1="25781" x2="48828" y2="25781"/>
                      <a14:foregroundMark x1="51172" y1="30078" x2="51172" y2="30078"/>
                      <a14:foregroundMark x1="53125" y1="20313" x2="53125" y2="20313"/>
                      <a14:foregroundMark x1="52734" y1="20508" x2="52734" y2="20508"/>
                      <a14:foregroundMark x1="52930" y1="19727" x2="52930" y2="19727"/>
                      <a14:foregroundMark x1="53516" y1="19727" x2="53516" y2="19727"/>
                      <a14:foregroundMark x1="51563" y1="27734" x2="51563" y2="27734"/>
                      <a14:foregroundMark x1="50781" y1="46484" x2="50781" y2="46484"/>
                      <a14:foregroundMark x1="51563" y1="44922" x2="51563" y2="44922"/>
                      <a14:foregroundMark x1="51758" y1="46094" x2="51758" y2="46680"/>
                      <a14:foregroundMark x1="51953" y1="35156" x2="51953" y2="35156"/>
                      <a14:foregroundMark x1="52344" y1="44727" x2="52344" y2="44727"/>
                      <a14:foregroundMark x1="52539" y1="46484" x2="52539" y2="46484"/>
                      <a14:foregroundMark x1="52734" y1="45898" x2="52734" y2="45898"/>
                      <a14:foregroundMark x1="61914" y1="51367" x2="61914" y2="51367"/>
                      <a14:foregroundMark x1="55664" y1="51953" x2="55664" y2="51953"/>
                      <a14:foregroundMark x1="55273" y1="51172" x2="55273" y2="51172"/>
                      <a14:foregroundMark x1="55469" y1="51172" x2="55469" y2="51172"/>
                      <a14:foregroundMark x1="53320" y1="52734" x2="53320" y2="52734"/>
                      <a14:foregroundMark x1="50781" y1="55664" x2="50781" y2="55664"/>
                      <a14:foregroundMark x1="49219" y1="55273" x2="49219" y2="55273"/>
                      <a14:foregroundMark x1="47656" y1="55078" x2="47656" y2="55078"/>
                      <a14:foregroundMark x1="51758" y1="38086" x2="51758" y2="38086"/>
                      <a14:foregroundMark x1="59961" y1="31055" x2="59961" y2="31055"/>
                      <a14:foregroundMark x1="55664" y1="51563" x2="55664" y2="51563"/>
                      <a14:foregroundMark x1="51367" y1="50586" x2="51367" y2="50586"/>
                      <a14:foregroundMark x1="52539" y1="44727" x2="52539" y2="44727"/>
                      <a14:foregroundMark x1="52539" y1="44727" x2="52539" y2="44727"/>
                      <a14:foregroundMark x1="52539" y1="44336" x2="52539" y2="44336"/>
                      <a14:foregroundMark x1="52344" y1="44336" x2="52344" y2="44336"/>
                      <a14:foregroundMark x1="52344" y1="43945" x2="52344" y2="43945"/>
                      <a14:foregroundMark x1="52344" y1="43359" x2="52344" y2="43359"/>
                      <a14:foregroundMark x1="52539" y1="42969" x2="52539" y2="42969"/>
                      <a14:foregroundMark x1="52344" y1="42383" x2="52344" y2="42383"/>
                      <a14:foregroundMark x1="52344" y1="41602" x2="52344" y2="41602"/>
                      <a14:foregroundMark x1="51758" y1="40625" x2="51758" y2="40625"/>
                      <a14:foregroundMark x1="48047" y1="43945" x2="48047" y2="43945"/>
                      <a14:foregroundMark x1="47656" y1="45898" x2="47852" y2="46289"/>
                      <a14:foregroundMark x1="47656" y1="46875" x2="47656" y2="46875"/>
                      <a14:foregroundMark x1="48047" y1="48242" x2="48047" y2="48242"/>
                      <a14:foregroundMark x1="48633" y1="49023" x2="49023" y2="49414"/>
                      <a14:foregroundMark x1="49609" y1="50391" x2="49609" y2="50391"/>
                      <a14:foregroundMark x1="51172" y1="49609" x2="51172" y2="49609"/>
                      <a14:foregroundMark x1="51563" y1="44922" x2="51563" y2="44922"/>
                      <a14:foregroundMark x1="52344" y1="43945" x2="52344" y2="43945"/>
                      <a14:foregroundMark x1="53320" y1="19922" x2="53320" y2="19922"/>
                      <a14:foregroundMark x1="46680" y1="20313" x2="46680" y2="20313"/>
                      <a14:foregroundMark x1="52734" y1="19922" x2="52734" y2="19922"/>
                      <a14:foregroundMark x1="50781" y1="26172" x2="50781" y2="26367"/>
                      <a14:foregroundMark x1="49219" y1="45898" x2="49219" y2="45898"/>
                      <a14:foregroundMark x1="49219" y1="48438" x2="49219" y2="48438"/>
                      <a14:foregroundMark x1="50977" y1="40039" x2="50977" y2="40039"/>
                      <a14:foregroundMark x1="48633" y1="44922" x2="48633" y2="44922"/>
                      <a14:foregroundMark x1="48828" y1="47070" x2="48828" y2="47070"/>
                      <a14:foregroundMark x1="49219" y1="47656" x2="49219" y2="47656"/>
                      <a14:foregroundMark x1="49219" y1="47266" x2="49219" y2="47266"/>
                      <a14:foregroundMark x1="48828" y1="47070" x2="48828" y2="47070"/>
                      <a14:foregroundMark x1="49219" y1="48047" x2="49219" y2="48047"/>
                      <a14:foregroundMark x1="48633" y1="47266" x2="47656" y2="44727"/>
                      <a14:foregroundMark x1="48242" y1="46289" x2="48242" y2="46289"/>
                      <a14:foregroundMark x1="49023" y1="47266" x2="49023" y2="47266"/>
                      <a14:foregroundMark x1="48242" y1="45898" x2="48242" y2="45898"/>
                      <a14:foregroundMark x1="48828" y1="47266" x2="48828" y2="47266"/>
                      <a14:foregroundMark x1="49219" y1="47852" x2="49609" y2="48828"/>
                      <a14:foregroundMark x1="48242" y1="45313" x2="48242" y2="45313"/>
                      <a14:foregroundMark x1="48242" y1="45508" x2="48633" y2="46875"/>
                      <a14:foregroundMark x1="48438" y1="46875" x2="48633" y2="47266"/>
                      <a14:foregroundMark x1="49023" y1="47656" x2="49219" y2="48242"/>
                      <a14:foregroundMark x1="49219" y1="47656" x2="48438" y2="47656"/>
                      <a14:foregroundMark x1="48633" y1="46875" x2="48633" y2="47852"/>
                      <a14:foregroundMark x1="47852" y1="45703" x2="46680" y2="45117"/>
                      <a14:foregroundMark x1="47266" y1="45508" x2="48047" y2="45898"/>
                      <a14:backgroundMark x1="52734" y1="43555" x2="52734" y2="43555"/>
                      <a14:backgroundMark x1="52734" y1="45508" x2="52734" y2="455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656" t="16996" r="24219" b="18972"/>
        <a:stretch>
          <a:fillRect/>
        </a:stretch>
      </xdr:blipFill>
      <xdr:spPr>
        <a:xfrm>
          <a:off x="485655" y="139928"/>
          <a:ext cx="424068" cy="417183"/>
        </a:xfrm>
        <a:prstGeom prst="rect">
          <a:avLst/>
        </a:prstGeom>
      </xdr:spPr>
    </xdr:pic>
    <xdr:clientData/>
  </xdr:twoCellAnchor>
  <xdr:twoCellAnchor>
    <xdr:from>
      <xdr:col>8</xdr:col>
      <xdr:colOff>83820</xdr:colOff>
      <xdr:row>1</xdr:row>
      <xdr:rowOff>217337</xdr:rowOff>
    </xdr:from>
    <xdr:to>
      <xdr:col>19</xdr:col>
      <xdr:colOff>350519</xdr:colOff>
      <xdr:row>14</xdr:row>
      <xdr:rowOff>167127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8E3DAD29-B61F-7BB6-2583-A802C0365D87}"/>
            </a:ext>
          </a:extLst>
        </xdr:cNvPr>
        <xdr:cNvSpPr/>
      </xdr:nvSpPr>
      <xdr:spPr>
        <a:xfrm>
          <a:off x="5541645" y="512612"/>
          <a:ext cx="7267574" cy="3397840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8</xdr:col>
      <xdr:colOff>266700</xdr:colOff>
      <xdr:row>4</xdr:row>
      <xdr:rowOff>94095</xdr:rowOff>
    </xdr:from>
    <xdr:to>
      <xdr:col>18</xdr:col>
      <xdr:colOff>462050</xdr:colOff>
      <xdr:row>8</xdr:row>
      <xdr:rowOff>159571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28E2B01-0625-0A5B-2391-F9BAE05E0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3587" y="1333173"/>
          <a:ext cx="6588318" cy="1311181"/>
        </a:xfrm>
        <a:prstGeom prst="rect">
          <a:avLst/>
        </a:prstGeom>
      </xdr:spPr>
    </xdr:pic>
    <xdr:clientData/>
  </xdr:twoCellAnchor>
  <xdr:twoCellAnchor>
    <xdr:from>
      <xdr:col>8</xdr:col>
      <xdr:colOff>76199</xdr:colOff>
      <xdr:row>13</xdr:row>
      <xdr:rowOff>94554</xdr:rowOff>
    </xdr:from>
    <xdr:to>
      <xdr:col>19</xdr:col>
      <xdr:colOff>357808</xdr:colOff>
      <xdr:row>14</xdr:row>
      <xdr:rowOff>174825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40E73198-5FAB-8248-5227-20FF889A37DC}"/>
            </a:ext>
          </a:extLst>
        </xdr:cNvPr>
        <xdr:cNvSpPr txBox="1"/>
      </xdr:nvSpPr>
      <xdr:spPr>
        <a:xfrm>
          <a:off x="5534024" y="3656904"/>
          <a:ext cx="7282484" cy="261246"/>
        </a:xfrm>
        <a:prstGeom prst="rect">
          <a:avLst/>
        </a:prstGeom>
        <a:solidFill>
          <a:srgbClr val="00003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Franklin Gothic Demi" panose="020B0703020102020204" pitchFamily="34" charset="0"/>
            </a:rPr>
            <a:t>Figure</a:t>
          </a:r>
          <a:r>
            <a:rPr lang="en-PH" sz="1400" b="1" baseline="0">
              <a:solidFill>
                <a:schemeClr val="bg1"/>
              </a:solidFill>
              <a:latin typeface="Franklin Gothic Demi" panose="020B0703020102020204" pitchFamily="34" charset="0"/>
            </a:rPr>
            <a:t> of Heat Exchanger</a:t>
          </a:r>
          <a:endParaRPr lang="en-PH" sz="1400" b="1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518160</xdr:colOff>
      <xdr:row>16</xdr:row>
      <xdr:rowOff>5417</xdr:rowOff>
    </xdr:from>
    <xdr:to>
      <xdr:col>19</xdr:col>
      <xdr:colOff>349623</xdr:colOff>
      <xdr:row>35</xdr:row>
      <xdr:rowOff>70184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1F6974F9-EA7B-4ED6-BBFD-D13900B0997A}"/>
            </a:ext>
          </a:extLst>
        </xdr:cNvPr>
        <xdr:cNvSpPr/>
      </xdr:nvSpPr>
      <xdr:spPr>
        <a:xfrm>
          <a:off x="8389172" y="4093323"/>
          <a:ext cx="4107627" cy="347135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 </a:t>
          </a:r>
        </a:p>
      </xdr:txBody>
    </xdr:sp>
    <xdr:clientData/>
  </xdr:twoCellAnchor>
  <xdr:twoCellAnchor editAs="oneCell">
    <xdr:from>
      <xdr:col>14</xdr:col>
      <xdr:colOff>394445</xdr:colOff>
      <xdr:row>17</xdr:row>
      <xdr:rowOff>114866</xdr:rowOff>
    </xdr:from>
    <xdr:to>
      <xdr:col>19</xdr:col>
      <xdr:colOff>261361</xdr:colOff>
      <xdr:row>31</xdr:row>
      <xdr:rowOff>72021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EF40C359-0057-529A-461C-54F15DA04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7386" y="4382066"/>
          <a:ext cx="2923881" cy="2512096"/>
        </a:xfrm>
        <a:prstGeom prst="rect">
          <a:avLst/>
        </a:prstGeom>
      </xdr:spPr>
    </xdr:pic>
    <xdr:clientData/>
  </xdr:twoCellAnchor>
  <xdr:twoCellAnchor>
    <xdr:from>
      <xdr:col>12</xdr:col>
      <xdr:colOff>516835</xdr:colOff>
      <xdr:row>33</xdr:row>
      <xdr:rowOff>173085</xdr:rowOff>
    </xdr:from>
    <xdr:to>
      <xdr:col>19</xdr:col>
      <xdr:colOff>351182</xdr:colOff>
      <xdr:row>35</xdr:row>
      <xdr:rowOff>71374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3D959F3F-A17E-4FA2-BA0A-C28390E016A4}"/>
            </a:ext>
          </a:extLst>
        </xdr:cNvPr>
        <xdr:cNvSpPr txBox="1"/>
      </xdr:nvSpPr>
      <xdr:spPr>
        <a:xfrm>
          <a:off x="8842229" y="7444742"/>
          <a:ext cx="4110256" cy="272758"/>
        </a:xfrm>
        <a:prstGeom prst="rect">
          <a:avLst/>
        </a:prstGeom>
        <a:solidFill>
          <a:srgbClr val="00003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400" b="1" baseline="0">
              <a:solidFill>
                <a:schemeClr val="bg1"/>
              </a:solidFill>
              <a:latin typeface="Franklin Gothic Demi" panose="020B0703020102020204" pitchFamily="34" charset="0"/>
            </a:rPr>
            <a:t>Heat Exchanger Cross-section</a:t>
          </a:r>
          <a:endParaRPr lang="en-PH" sz="1400" b="1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</xdr:col>
      <xdr:colOff>223963</xdr:colOff>
      <xdr:row>2</xdr:row>
      <xdr:rowOff>193143</xdr:rowOff>
    </xdr:from>
    <xdr:to>
      <xdr:col>7</xdr:col>
      <xdr:colOff>493928</xdr:colOff>
      <xdr:row>3</xdr:row>
      <xdr:rowOff>48080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CE6BF109-A44F-4618-9BB3-A72282B96BBF}"/>
            </a:ext>
          </a:extLst>
        </xdr:cNvPr>
        <xdr:cNvSpPr txBox="1"/>
      </xdr:nvSpPr>
      <xdr:spPr>
        <a:xfrm>
          <a:off x="1648572" y="809369"/>
          <a:ext cx="3602886" cy="1663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000" b="0">
              <a:latin typeface="+mn-lt"/>
            </a:rPr>
            <a:t>Click the buttons below to open its</a:t>
          </a:r>
          <a:r>
            <a:rPr lang="en-PH" sz="1000" b="0" baseline="0">
              <a:latin typeface="+mn-lt"/>
            </a:rPr>
            <a:t> window.</a:t>
          </a:r>
          <a:endParaRPr lang="en-PH" sz="1000" b="0">
            <a:latin typeface="+mn-lt"/>
          </a:endParaRPr>
        </a:p>
      </xdr:txBody>
    </xdr:sp>
    <xdr:clientData/>
  </xdr:twoCellAnchor>
  <xdr:twoCellAnchor>
    <xdr:from>
      <xdr:col>8</xdr:col>
      <xdr:colOff>78378</xdr:colOff>
      <xdr:row>15</xdr:row>
      <xdr:rowOff>184511</xdr:rowOff>
    </xdr:from>
    <xdr:to>
      <xdr:col>12</xdr:col>
      <xdr:colOff>357051</xdr:colOff>
      <xdr:row>16</xdr:row>
      <xdr:rowOff>175845</xdr:rowOff>
    </xdr:to>
    <xdr:sp macro="" textlink="">
      <xdr:nvSpPr>
        <xdr:cNvPr id="67" name="Rectangle: Rounded Corners 66">
          <a:extLst>
            <a:ext uri="{FF2B5EF4-FFF2-40B4-BE49-F238E27FC236}">
              <a16:creationId xmlns:a16="http://schemas.microsoft.com/office/drawing/2014/main" id="{7C124DAB-A776-14C0-950A-245AB9FEECE4}"/>
            </a:ext>
          </a:extLst>
        </xdr:cNvPr>
        <xdr:cNvSpPr/>
      </xdr:nvSpPr>
      <xdr:spPr>
        <a:xfrm>
          <a:off x="5488578" y="4146911"/>
          <a:ext cx="2734658" cy="184765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0">
              <a:latin typeface="Franklin Gothic Demi" panose="020B0703020102020204" pitchFamily="34" charset="0"/>
            </a:rPr>
            <a:t>Overall</a:t>
          </a:r>
          <a:r>
            <a:rPr lang="en-PH" sz="1200" b="0" baseline="0">
              <a:latin typeface="Franklin Gothic Demi" panose="020B0703020102020204" pitchFamily="34" charset="0"/>
            </a:rPr>
            <a:t> Heat Transfer Coefficient (U)</a:t>
          </a:r>
          <a:endParaRPr lang="en-PH" sz="12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</xdr:col>
      <xdr:colOff>245165</xdr:colOff>
      <xdr:row>1</xdr:row>
      <xdr:rowOff>178904</xdr:rowOff>
    </xdr:from>
    <xdr:to>
      <xdr:col>7</xdr:col>
      <xdr:colOff>511123</xdr:colOff>
      <xdr:row>2</xdr:row>
      <xdr:rowOff>40445</xdr:rowOff>
    </xdr:to>
    <xdr:sp macro="" textlink="">
      <xdr:nvSpPr>
        <xdr:cNvPr id="115" name="Rectangle: Rounded Corners 114">
          <a:extLst>
            <a:ext uri="{FF2B5EF4-FFF2-40B4-BE49-F238E27FC236}">
              <a16:creationId xmlns:a16="http://schemas.microsoft.com/office/drawing/2014/main" id="{7AC2EF77-C2CB-4679-BDA6-03795C8A725C}"/>
            </a:ext>
          </a:extLst>
        </xdr:cNvPr>
        <xdr:cNvSpPr/>
      </xdr:nvSpPr>
      <xdr:spPr>
        <a:xfrm>
          <a:off x="1669774" y="477078"/>
          <a:ext cx="3598879" cy="179593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0">
              <a:latin typeface="Franklin Gothic Demi" panose="020B0703020102020204" pitchFamily="34" charset="0"/>
            </a:rPr>
            <a:t>Main Inputs</a:t>
          </a:r>
          <a:endParaRPr lang="en-PH" sz="12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8</xdr:col>
      <xdr:colOff>86868</xdr:colOff>
      <xdr:row>21</xdr:row>
      <xdr:rowOff>9273</xdr:rowOff>
    </xdr:from>
    <xdr:to>
      <xdr:col>12</xdr:col>
      <xdr:colOff>365541</xdr:colOff>
      <xdr:row>25</xdr:row>
      <xdr:rowOff>53766</xdr:rowOff>
    </xdr:to>
    <xdr:grpSp>
      <xdr:nvGrpSpPr>
        <xdr:cNvPr id="131" name="Group 130">
          <a:extLst>
            <a:ext uri="{FF2B5EF4-FFF2-40B4-BE49-F238E27FC236}">
              <a16:creationId xmlns:a16="http://schemas.microsoft.com/office/drawing/2014/main" id="{CA789260-8198-4565-D0BF-C82D9967AAE5}"/>
            </a:ext>
          </a:extLst>
        </xdr:cNvPr>
        <xdr:cNvGrpSpPr/>
      </xdr:nvGrpSpPr>
      <xdr:grpSpPr>
        <a:xfrm>
          <a:off x="5555339" y="4993649"/>
          <a:ext cx="3003943" cy="761670"/>
          <a:chOff x="5678775" y="5026750"/>
          <a:chExt cx="3010150" cy="771324"/>
        </a:xfrm>
      </xdr:grpSpPr>
      <xdr:sp macro="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F4E9F72E-37D5-43C1-BA75-4FC64EE41305}"/>
              </a:ext>
            </a:extLst>
          </xdr:cNvPr>
          <xdr:cNvSpPr/>
        </xdr:nvSpPr>
        <xdr:spPr>
          <a:xfrm>
            <a:off x="5679830" y="5112274"/>
            <a:ext cx="3001107" cy="685800"/>
          </a:xfrm>
          <a:prstGeom prst="roundRect">
            <a:avLst>
              <a:gd name="adj" fmla="val 12735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PH" sz="1000" b="1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F88EB937-F2CF-4E56-B7A0-C26E8EA3CC9B}"/>
              </a:ext>
            </a:extLst>
          </xdr:cNvPr>
          <xdr:cNvSpPr/>
        </xdr:nvSpPr>
        <xdr:spPr>
          <a:xfrm>
            <a:off x="5780069" y="5303149"/>
            <a:ext cx="1026714" cy="134083"/>
          </a:xfrm>
          <a:prstGeom prst="roundRect">
            <a:avLst>
              <a:gd name="adj" fmla="val 5159"/>
            </a:avLst>
          </a:prstGeom>
          <a:solidFill>
            <a:schemeClr val="bg1">
              <a:lumMod val="95000"/>
            </a:schemeClr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i="0" u="none" strike="noStrike">
                <a:solidFill>
                  <a:srgbClr val="000000"/>
                </a:solidFill>
                <a:latin typeface="Franklin Gothic Demi"/>
              </a:rPr>
              <a:t>Estimate</a:t>
            </a:r>
          </a:p>
        </xdr:txBody>
      </xdr:sp>
      <xdr:sp macro="" textlink="">
        <xdr:nvSpPr>
          <xdr:cNvPr id="41" name="Rectangle: Rounded Corners 40">
            <a:extLst>
              <a:ext uri="{FF2B5EF4-FFF2-40B4-BE49-F238E27FC236}">
                <a16:creationId xmlns:a16="http://schemas.microsoft.com/office/drawing/2014/main" id="{6D391D3E-FD7D-4D38-8515-1190CFAE8D01}"/>
              </a:ext>
            </a:extLst>
          </xdr:cNvPr>
          <xdr:cNvSpPr/>
        </xdr:nvSpPr>
        <xdr:spPr>
          <a:xfrm>
            <a:off x="7006295" y="5305240"/>
            <a:ext cx="751222" cy="134083"/>
          </a:xfrm>
          <a:prstGeom prst="roundRect">
            <a:avLst>
              <a:gd name="adj" fmla="val 5159"/>
            </a:avLst>
          </a:prstGeom>
          <a:solidFill>
            <a:schemeClr val="bg1">
              <a:lumMod val="95000"/>
            </a:schemeClr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800" b="0" i="0" u="none" strike="noStrike">
                <a:solidFill>
                  <a:schemeClr val="tx1"/>
                </a:solidFill>
                <a:latin typeface="Franklin Gothic Demi" panose="020B0703020102020204" pitchFamily="34" charset="0"/>
              </a:rPr>
              <a:t>Corrected</a:t>
            </a:r>
            <a:endParaRPr lang="en-US" sz="800" b="0" i="0" u="none" strike="noStrike">
              <a:solidFill>
                <a:schemeClr val="tx1"/>
              </a:solidFill>
              <a:latin typeface="Franklin Gothic Demi" panose="020B0703020102020204" pitchFamily="34" charset="0"/>
            </a:endParaRPr>
          </a:p>
        </xdr:txBody>
      </xdr:sp>
      <xdr:sp macro="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81D68F17-2DDC-40DA-B28B-43C23EC80B3C}"/>
              </a:ext>
            </a:extLst>
          </xdr:cNvPr>
          <xdr:cNvSpPr/>
        </xdr:nvSpPr>
        <xdr:spPr>
          <a:xfrm>
            <a:off x="7950953" y="5311861"/>
            <a:ext cx="630417" cy="134083"/>
          </a:xfrm>
          <a:prstGeom prst="roundRect">
            <a:avLst>
              <a:gd name="adj" fmla="val 5159"/>
            </a:avLst>
          </a:prstGeom>
          <a:solidFill>
            <a:schemeClr val="bg1">
              <a:lumMod val="95000"/>
            </a:schemeClr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800" b="0">
                <a:solidFill>
                  <a:schemeClr val="tx1"/>
                </a:solidFill>
                <a:effectLst/>
                <a:latin typeface="Franklin Gothic Demi" panose="020B0703020102020204" pitchFamily="34" charset="0"/>
                <a:ea typeface="+mn-ea"/>
                <a:cs typeface="+mn-cs"/>
              </a:rPr>
              <a:t>% Error</a:t>
            </a:r>
            <a:endParaRPr lang="en-PH" sz="800">
              <a:solidFill>
                <a:schemeClr val="tx1"/>
              </a:solidFill>
              <a:effectLst/>
              <a:latin typeface="Franklin Gothic Demi" panose="020B0703020102020204" pitchFamily="34" charset="0"/>
            </a:endParaRPr>
          </a:p>
        </xdr:txBody>
      </xdr:sp>
      <xdr:sp macro="" textlink="X10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FEB92379-B819-4E26-B1BA-9D69F130A10F}"/>
              </a:ext>
            </a:extLst>
          </xdr:cNvPr>
          <xdr:cNvSpPr/>
        </xdr:nvSpPr>
        <xdr:spPr>
          <a:xfrm>
            <a:off x="5764509" y="5526699"/>
            <a:ext cx="1034927" cy="197459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B422421-D209-45FE-B981-E3D03D2F0776}" type="TxLink">
              <a:rPr lang="en-US" sz="950" b="0" i="0" u="none" strike="noStrike">
                <a:solidFill>
                  <a:srgbClr val="000000"/>
                </a:solidFill>
                <a:latin typeface="Franklin Gothic Demi"/>
              </a:rPr>
              <a:pPr algn="ctr"/>
              <a:t>99.9886</a:t>
            </a:fld>
            <a:endParaRPr lang="en-US" sz="900" b="0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X47">
        <xdr:nvSpPr>
          <xdr:cNvPr id="46" name="Rectangle: Rounded Corners 45">
            <a:extLst>
              <a:ext uri="{FF2B5EF4-FFF2-40B4-BE49-F238E27FC236}">
                <a16:creationId xmlns:a16="http://schemas.microsoft.com/office/drawing/2014/main" id="{3C905740-2308-46FB-8BCA-5A63FEAA3FDD}"/>
              </a:ext>
            </a:extLst>
          </xdr:cNvPr>
          <xdr:cNvSpPr/>
        </xdr:nvSpPr>
        <xdr:spPr>
          <a:xfrm>
            <a:off x="6999786" y="5526700"/>
            <a:ext cx="759435" cy="197459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4060BB6-36A8-48E2-BD65-C726D4966F77}" type="TxLink">
              <a:rPr lang="en-US" sz="950" b="0" i="0" u="none" strike="noStrike">
                <a:solidFill>
                  <a:srgbClr val="000000"/>
                </a:solidFill>
                <a:latin typeface="Franklin Gothic Demi"/>
              </a:rPr>
              <a:pPr algn="ctr"/>
              <a:t>189.1276</a:t>
            </a:fld>
            <a:endParaRPr lang="en-US" sz="900" b="0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AA10">
        <xdr:nvSpPr>
          <xdr:cNvPr id="50" name="Rectangle: Rounded Corners 49">
            <a:extLst>
              <a:ext uri="{FF2B5EF4-FFF2-40B4-BE49-F238E27FC236}">
                <a16:creationId xmlns:a16="http://schemas.microsoft.com/office/drawing/2014/main" id="{4E722C17-EEF9-4E19-B07C-8C99AC830FC7}"/>
              </a:ext>
            </a:extLst>
          </xdr:cNvPr>
          <xdr:cNvSpPr/>
        </xdr:nvSpPr>
        <xdr:spPr>
          <a:xfrm>
            <a:off x="7946173" y="5524250"/>
            <a:ext cx="635338" cy="195554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4180BE-AE8D-4884-8614-518CE964A162}" type="TxLink">
              <a:rPr lang="en-US" sz="1100" b="0" i="0" u="none" strike="noStrike">
                <a:solidFill>
                  <a:srgbClr val="000000"/>
                </a:solidFill>
                <a:latin typeface="Franklin Gothic Demi"/>
              </a:rPr>
              <a:pPr algn="ctr"/>
              <a:t>89.15</a:t>
            </a:fld>
            <a:endParaRPr lang="en-US" sz="900" b="0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">
        <xdr:nvSpPr>
          <xdr:cNvPr id="116" name="Rectangle: Rounded Corners 115">
            <a:extLst>
              <a:ext uri="{FF2B5EF4-FFF2-40B4-BE49-F238E27FC236}">
                <a16:creationId xmlns:a16="http://schemas.microsoft.com/office/drawing/2014/main" id="{36C2AEEB-B28D-45C1-9CA6-D86FB57EED16}"/>
              </a:ext>
            </a:extLst>
          </xdr:cNvPr>
          <xdr:cNvSpPr/>
        </xdr:nvSpPr>
        <xdr:spPr>
          <a:xfrm>
            <a:off x="5678775" y="5026750"/>
            <a:ext cx="3010150" cy="173042"/>
          </a:xfrm>
          <a:prstGeom prst="roundRect">
            <a:avLst>
              <a:gd name="adj" fmla="val 22162"/>
            </a:avLst>
          </a:prstGeom>
          <a:solidFill>
            <a:srgbClr val="000036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0" baseline="0">
                <a:latin typeface="Franklin Gothic Demi" panose="020B0703020102020204" pitchFamily="34" charset="0"/>
              </a:rPr>
              <a:t>Heat Exchangeer Area (m</a:t>
            </a:r>
            <a:r>
              <a:rPr lang="en-PH" sz="1200" b="0" baseline="30000">
                <a:latin typeface="Franklin Gothic Demi" panose="020B0703020102020204" pitchFamily="34" charset="0"/>
              </a:rPr>
              <a:t>2</a:t>
            </a:r>
            <a:r>
              <a:rPr lang="en-PH" sz="1200" b="0" baseline="0">
                <a:latin typeface="Franklin Gothic Demi" panose="020B0703020102020204" pitchFamily="34" charset="0"/>
              </a:rPr>
              <a:t>)</a:t>
            </a:r>
            <a:endParaRPr lang="en-PH" sz="1200" b="0" baseline="-25000"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>
    <xdr:from>
      <xdr:col>1</xdr:col>
      <xdr:colOff>235113</xdr:colOff>
      <xdr:row>6</xdr:row>
      <xdr:rowOff>179799</xdr:rowOff>
    </xdr:from>
    <xdr:to>
      <xdr:col>7</xdr:col>
      <xdr:colOff>501094</xdr:colOff>
      <xdr:row>18</xdr:row>
      <xdr:rowOff>122875</xdr:rowOff>
    </xdr:to>
    <xdr:grpSp>
      <xdr:nvGrpSpPr>
        <xdr:cNvPr id="77" name="Group 76">
          <a:extLst>
            <a:ext uri="{FF2B5EF4-FFF2-40B4-BE49-F238E27FC236}">
              <a16:creationId xmlns:a16="http://schemas.microsoft.com/office/drawing/2014/main" id="{23124F73-660A-9A23-8BC6-0AA784F957C9}"/>
            </a:ext>
          </a:extLst>
        </xdr:cNvPr>
        <xdr:cNvGrpSpPr/>
      </xdr:nvGrpSpPr>
      <xdr:grpSpPr>
        <a:xfrm>
          <a:off x="1678431" y="2053423"/>
          <a:ext cx="3582922" cy="2515946"/>
          <a:chOff x="1670730" y="1831116"/>
          <a:chExt cx="3591496" cy="2672705"/>
        </a:xfrm>
      </xdr:grpSpPr>
      <xdr:sp macro="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A2B389F8-A6F6-4C5A-91AC-147702DEDB25}"/>
              </a:ext>
            </a:extLst>
          </xdr:cNvPr>
          <xdr:cNvSpPr/>
        </xdr:nvSpPr>
        <xdr:spPr>
          <a:xfrm>
            <a:off x="1670730" y="1831116"/>
            <a:ext cx="3591496" cy="2672705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graphicFrame macro="">
        <xdr:nvGraphicFramePr>
          <xdr:cNvPr id="28" name="Chart 27">
            <a:extLst>
              <a:ext uri="{FF2B5EF4-FFF2-40B4-BE49-F238E27FC236}">
                <a16:creationId xmlns:a16="http://schemas.microsoft.com/office/drawing/2014/main" id="{3535769A-C616-DF2A-6B3C-40E4EB8813F5}"/>
              </a:ext>
            </a:extLst>
          </xdr:cNvPr>
          <xdr:cNvGraphicFramePr>
            <a:graphicFrameLocks/>
          </xdr:cNvGraphicFramePr>
        </xdr:nvGraphicFramePr>
        <xdr:xfrm>
          <a:off x="1734093" y="1902364"/>
          <a:ext cx="3479411" cy="2555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1</xdr:col>
      <xdr:colOff>245211</xdr:colOff>
      <xdr:row>5</xdr:row>
      <xdr:rowOff>213983</xdr:rowOff>
    </xdr:from>
    <xdr:to>
      <xdr:col>7</xdr:col>
      <xdr:colOff>517752</xdr:colOff>
      <xdr:row>6</xdr:row>
      <xdr:rowOff>81849</xdr:rowOff>
    </xdr:to>
    <xdr:sp macro="" textlink="">
      <xdr:nvSpPr>
        <xdr:cNvPr id="132" name="Rectangle: Rounded Corners 131">
          <a:extLst>
            <a:ext uri="{FF2B5EF4-FFF2-40B4-BE49-F238E27FC236}">
              <a16:creationId xmlns:a16="http://schemas.microsoft.com/office/drawing/2014/main" id="{B082CE3E-4E91-4373-BF22-767ACD104499}"/>
            </a:ext>
          </a:extLst>
        </xdr:cNvPr>
        <xdr:cNvSpPr/>
      </xdr:nvSpPr>
      <xdr:spPr>
        <a:xfrm>
          <a:off x="1669565" y="1767291"/>
          <a:ext cx="3590172" cy="178527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0">
              <a:latin typeface="Franklin Gothic Demi" panose="020B0703020102020204" pitchFamily="34" charset="0"/>
            </a:rPr>
            <a:t>F</a:t>
          </a:r>
          <a:r>
            <a:rPr lang="en-PH" sz="1200" b="0" baseline="-25000">
              <a:latin typeface="Franklin Gothic Demi" panose="020B0703020102020204" pitchFamily="34" charset="0"/>
            </a:rPr>
            <a:t>T</a:t>
          </a:r>
          <a:r>
            <a:rPr lang="en-PH" sz="1200" b="0">
              <a:latin typeface="Franklin Gothic Demi" panose="020B0703020102020204" pitchFamily="34" charset="0"/>
            </a:rPr>
            <a:t> Correction Value</a:t>
          </a:r>
          <a:endParaRPr lang="en-PH" sz="12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</xdr:col>
      <xdr:colOff>251966</xdr:colOff>
      <xdr:row>39</xdr:row>
      <xdr:rowOff>165757</xdr:rowOff>
    </xdr:from>
    <xdr:to>
      <xdr:col>5</xdr:col>
      <xdr:colOff>534037</xdr:colOff>
      <xdr:row>40</xdr:row>
      <xdr:rowOff>160653</xdr:rowOff>
    </xdr:to>
    <xdr:sp macro="" textlink="">
      <xdr:nvSpPr>
        <xdr:cNvPr id="78" name="Rectangle: Rounded Corners 77">
          <a:extLst>
            <a:ext uri="{FF2B5EF4-FFF2-40B4-BE49-F238E27FC236}">
              <a16:creationId xmlns:a16="http://schemas.microsoft.com/office/drawing/2014/main" id="{DC069372-7357-4F07-A3D2-7027B7DE7220}"/>
            </a:ext>
          </a:extLst>
        </xdr:cNvPr>
        <xdr:cNvSpPr/>
      </xdr:nvSpPr>
      <xdr:spPr>
        <a:xfrm>
          <a:off x="1676906" y="8471557"/>
          <a:ext cx="2369951" cy="177776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0">
              <a:latin typeface="Franklin Gothic Demi" panose="020B0703020102020204" pitchFamily="34" charset="0"/>
            </a:rPr>
            <a:t>Tube and Shell Sizing Data</a:t>
          </a:r>
          <a:endParaRPr lang="en-PH" sz="12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</xdr:col>
      <xdr:colOff>245349</xdr:colOff>
      <xdr:row>23</xdr:row>
      <xdr:rowOff>38941</xdr:rowOff>
    </xdr:from>
    <xdr:to>
      <xdr:col>7</xdr:col>
      <xdr:colOff>511342</xdr:colOff>
      <xdr:row>24</xdr:row>
      <xdr:rowOff>38934</xdr:rowOff>
    </xdr:to>
    <xdr:sp macro="" textlink="">
      <xdr:nvSpPr>
        <xdr:cNvPr id="79" name="Rectangle: Rounded Corners 78">
          <a:extLst>
            <a:ext uri="{FF2B5EF4-FFF2-40B4-BE49-F238E27FC236}">
              <a16:creationId xmlns:a16="http://schemas.microsoft.com/office/drawing/2014/main" id="{60633218-8200-45B5-9802-D0AD80BD1154}"/>
            </a:ext>
          </a:extLst>
        </xdr:cNvPr>
        <xdr:cNvSpPr/>
      </xdr:nvSpPr>
      <xdr:spPr>
        <a:xfrm>
          <a:off x="1670289" y="5418661"/>
          <a:ext cx="3580693" cy="182873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0">
              <a:latin typeface="Franklin Gothic Demi" panose="020B0703020102020204" pitchFamily="34" charset="0"/>
            </a:rPr>
            <a:t>General</a:t>
          </a:r>
          <a:r>
            <a:rPr lang="en-PH" sz="1200" b="0" baseline="0">
              <a:latin typeface="Franklin Gothic Demi" panose="020B0703020102020204" pitchFamily="34" charset="0"/>
            </a:rPr>
            <a:t> </a:t>
          </a:r>
          <a:r>
            <a:rPr lang="en-PH" sz="1200" b="0">
              <a:latin typeface="Franklin Gothic Demi" panose="020B0703020102020204" pitchFamily="34" charset="0"/>
            </a:rPr>
            <a:t>Data</a:t>
          </a:r>
          <a:endParaRPr lang="en-PH" sz="12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5</xdr:col>
      <xdr:colOff>630619</xdr:colOff>
      <xdr:row>24</xdr:row>
      <xdr:rowOff>92578</xdr:rowOff>
    </xdr:from>
    <xdr:to>
      <xdr:col>7</xdr:col>
      <xdr:colOff>516590</xdr:colOff>
      <xdr:row>25</xdr:row>
      <xdr:rowOff>92572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453DAB22-7394-4675-A803-F38CA8C40134}"/>
            </a:ext>
          </a:extLst>
        </xdr:cNvPr>
        <xdr:cNvSpPr/>
      </xdr:nvSpPr>
      <xdr:spPr>
        <a:xfrm>
          <a:off x="4143439" y="5655178"/>
          <a:ext cx="1112791" cy="182874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0">
              <a:latin typeface="Franklin Gothic Demi" panose="020B0703020102020204" pitchFamily="34" charset="0"/>
            </a:rPr>
            <a:t>Hot</a:t>
          </a:r>
          <a:r>
            <a:rPr lang="en-PH" sz="1000" b="0" baseline="0">
              <a:latin typeface="Franklin Gothic Demi" panose="020B0703020102020204" pitchFamily="34" charset="0"/>
            </a:rPr>
            <a:t> Fluid</a:t>
          </a:r>
          <a:endParaRPr lang="en-PH" sz="10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4</xdr:col>
      <xdr:colOff>7115</xdr:colOff>
      <xdr:row>24</xdr:row>
      <xdr:rowOff>92579</xdr:rowOff>
    </xdr:from>
    <xdr:to>
      <xdr:col>5</xdr:col>
      <xdr:colOff>525673</xdr:colOff>
      <xdr:row>25</xdr:row>
      <xdr:rowOff>92573</xdr:rowOff>
    </xdr:to>
    <xdr:sp macro="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449E01AF-501B-4AB6-8E62-B97DD9ACC480}"/>
            </a:ext>
          </a:extLst>
        </xdr:cNvPr>
        <xdr:cNvSpPr/>
      </xdr:nvSpPr>
      <xdr:spPr>
        <a:xfrm>
          <a:off x="2910335" y="5655179"/>
          <a:ext cx="1128158" cy="182874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0">
              <a:latin typeface="Franklin Gothic Demi" panose="020B0703020102020204" pitchFamily="34" charset="0"/>
            </a:rPr>
            <a:t>Cold Fluid</a:t>
          </a:r>
          <a:endParaRPr lang="en-PH" sz="10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</xdr:col>
      <xdr:colOff>248544</xdr:colOff>
      <xdr:row>24</xdr:row>
      <xdr:rowOff>97806</xdr:rowOff>
    </xdr:from>
    <xdr:to>
      <xdr:col>3</xdr:col>
      <xdr:colOff>511771</xdr:colOff>
      <xdr:row>25</xdr:row>
      <xdr:rowOff>97800</xdr:rowOff>
    </xdr:to>
    <xdr:sp macro="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02E8D12A-E45A-4117-94B0-6F545B9E3E5F}"/>
            </a:ext>
          </a:extLst>
        </xdr:cNvPr>
        <xdr:cNvSpPr/>
      </xdr:nvSpPr>
      <xdr:spPr>
        <a:xfrm>
          <a:off x="1673484" y="5660406"/>
          <a:ext cx="1131907" cy="182874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0">
              <a:latin typeface="Franklin Gothic Demi" panose="020B0703020102020204" pitchFamily="34" charset="0"/>
            </a:rPr>
            <a:t>Parameters</a:t>
          </a:r>
          <a:endParaRPr lang="en-PH" sz="10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</xdr:col>
      <xdr:colOff>259037</xdr:colOff>
      <xdr:row>25</xdr:row>
      <xdr:rowOff>173702</xdr:rowOff>
    </xdr:from>
    <xdr:to>
      <xdr:col>3</xdr:col>
      <xdr:colOff>506523</xdr:colOff>
      <xdr:row>27</xdr:row>
      <xdr:rowOff>6574</xdr:rowOff>
    </xdr:to>
    <xdr:sp macro="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38B355FB-3E14-4A47-9542-EB817FBFEA9D}"/>
            </a:ext>
          </a:extLst>
        </xdr:cNvPr>
        <xdr:cNvSpPr/>
      </xdr:nvSpPr>
      <xdr:spPr>
        <a:xfrm>
          <a:off x="1683977" y="5919182"/>
          <a:ext cx="1116166" cy="198632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Fluid Type</a:t>
          </a:r>
        </a:p>
      </xdr:txBody>
    </xdr:sp>
    <xdr:clientData/>
  </xdr:twoCellAnchor>
  <xdr:twoCellAnchor>
    <xdr:from>
      <xdr:col>1</xdr:col>
      <xdr:colOff>259038</xdr:colOff>
      <xdr:row>27</xdr:row>
      <xdr:rowOff>90582</xdr:rowOff>
    </xdr:from>
    <xdr:to>
      <xdr:col>3</xdr:col>
      <xdr:colOff>506524</xdr:colOff>
      <xdr:row>28</xdr:row>
      <xdr:rowOff>106334</xdr:rowOff>
    </xdr:to>
    <xdr:sp macro="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7C76D81F-3308-4249-ADD9-7B6BB91C8ED5}"/>
            </a:ext>
          </a:extLst>
        </xdr:cNvPr>
        <xdr:cNvSpPr/>
      </xdr:nvSpPr>
      <xdr:spPr>
        <a:xfrm>
          <a:off x="1683978" y="6201822"/>
          <a:ext cx="1116166" cy="198632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Substance</a:t>
          </a:r>
        </a:p>
      </xdr:txBody>
    </xdr:sp>
    <xdr:clientData/>
  </xdr:twoCellAnchor>
  <xdr:twoCellAnchor>
    <xdr:from>
      <xdr:col>1</xdr:col>
      <xdr:colOff>259038</xdr:colOff>
      <xdr:row>29</xdr:row>
      <xdr:rowOff>17914</xdr:rowOff>
    </xdr:from>
    <xdr:to>
      <xdr:col>3</xdr:col>
      <xdr:colOff>506524</xdr:colOff>
      <xdr:row>30</xdr:row>
      <xdr:rowOff>29933</xdr:rowOff>
    </xdr:to>
    <xdr:sp macro="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11A2A8BE-CFC4-4F0A-A134-9135131CEC6E}"/>
            </a:ext>
          </a:extLst>
        </xdr:cNvPr>
        <xdr:cNvSpPr/>
      </xdr:nvSpPr>
      <xdr:spPr>
        <a:xfrm>
          <a:off x="1683978" y="6494914"/>
          <a:ext cx="1116166" cy="194899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Fouling Factor</a:t>
          </a:r>
        </a:p>
      </xdr:txBody>
    </xdr:sp>
    <xdr:clientData/>
  </xdr:twoCellAnchor>
  <xdr:twoCellAnchor>
    <xdr:from>
      <xdr:col>1</xdr:col>
      <xdr:colOff>259038</xdr:colOff>
      <xdr:row>30</xdr:row>
      <xdr:rowOff>113567</xdr:rowOff>
    </xdr:from>
    <xdr:to>
      <xdr:col>3</xdr:col>
      <xdr:colOff>506524</xdr:colOff>
      <xdr:row>31</xdr:row>
      <xdr:rowOff>125212</xdr:rowOff>
    </xdr:to>
    <xdr:sp macro="" textlink="">
      <xdr:nvSpPr>
        <xdr:cNvPr id="91" name="Rectangle: Rounded Corners 90">
          <a:extLst>
            <a:ext uri="{FF2B5EF4-FFF2-40B4-BE49-F238E27FC236}">
              <a16:creationId xmlns:a16="http://schemas.microsoft.com/office/drawing/2014/main" id="{C3AF2634-EA7C-400F-A9FA-85CF776806AA}"/>
            </a:ext>
          </a:extLst>
        </xdr:cNvPr>
        <xdr:cNvSpPr/>
      </xdr:nvSpPr>
      <xdr:spPr>
        <a:xfrm>
          <a:off x="1683978" y="6773447"/>
          <a:ext cx="1116166" cy="194525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Mass flow (kg/hr)</a:t>
          </a:r>
        </a:p>
      </xdr:txBody>
    </xdr:sp>
    <xdr:clientData/>
  </xdr:twoCellAnchor>
  <xdr:twoCellAnchor>
    <xdr:from>
      <xdr:col>2</xdr:col>
      <xdr:colOff>5204</xdr:colOff>
      <xdr:row>32</xdr:row>
      <xdr:rowOff>21859</xdr:rowOff>
    </xdr:from>
    <xdr:to>
      <xdr:col>3</xdr:col>
      <xdr:colOff>511770</xdr:colOff>
      <xdr:row>33</xdr:row>
      <xdr:rowOff>33504</xdr:rowOff>
    </xdr:to>
    <xdr:sp macro="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43833513-9F07-4EDF-87D4-400354E3B5F3}"/>
            </a:ext>
          </a:extLst>
        </xdr:cNvPr>
        <xdr:cNvSpPr/>
      </xdr:nvSpPr>
      <xdr:spPr>
        <a:xfrm>
          <a:off x="1689224" y="7047499"/>
          <a:ext cx="1116166" cy="194525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Operating</a:t>
          </a:r>
          <a:r>
            <a:rPr lang="en-US" sz="800" b="0" i="0" u="none" strike="noStrike" baseline="0">
              <a:solidFill>
                <a:srgbClr val="000000"/>
              </a:solidFill>
              <a:latin typeface="Franklin Gothic Demi"/>
            </a:rPr>
            <a:t> Pres. (bar)</a:t>
          </a:r>
          <a:endParaRPr lang="en-US" sz="8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2</xdr:col>
      <xdr:colOff>8954</xdr:colOff>
      <xdr:row>33</xdr:row>
      <xdr:rowOff>111912</xdr:rowOff>
    </xdr:from>
    <xdr:to>
      <xdr:col>3</xdr:col>
      <xdr:colOff>511771</xdr:colOff>
      <xdr:row>34</xdr:row>
      <xdr:rowOff>123557</xdr:rowOff>
    </xdr:to>
    <xdr:sp macro="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CD6D4B7A-F1F3-4732-93D3-C64B4B347C3D}"/>
            </a:ext>
          </a:extLst>
        </xdr:cNvPr>
        <xdr:cNvSpPr/>
      </xdr:nvSpPr>
      <xdr:spPr>
        <a:xfrm>
          <a:off x="1692974" y="7320432"/>
          <a:ext cx="1112417" cy="194525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Viscosity (cP)</a:t>
          </a:r>
        </a:p>
      </xdr:txBody>
    </xdr:sp>
    <xdr:clientData/>
  </xdr:twoCellAnchor>
  <xdr:twoCellAnchor>
    <xdr:from>
      <xdr:col>2</xdr:col>
      <xdr:colOff>8954</xdr:colOff>
      <xdr:row>35</xdr:row>
      <xdr:rowOff>25432</xdr:rowOff>
    </xdr:from>
    <xdr:to>
      <xdr:col>3</xdr:col>
      <xdr:colOff>511771</xdr:colOff>
      <xdr:row>36</xdr:row>
      <xdr:rowOff>37077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DA731C43-1011-47C8-80D4-7A38FD753267}"/>
            </a:ext>
          </a:extLst>
        </xdr:cNvPr>
        <xdr:cNvSpPr/>
      </xdr:nvSpPr>
      <xdr:spPr>
        <a:xfrm>
          <a:off x="1692974" y="7599712"/>
          <a:ext cx="1112417" cy="194525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Density (kg/m</a:t>
          </a:r>
          <a:r>
            <a:rPr lang="en-US" sz="800" b="0" i="0" u="none" strike="noStrike" baseline="30000">
              <a:solidFill>
                <a:srgbClr val="000000"/>
              </a:solidFill>
              <a:latin typeface="Franklin Gothic Demi"/>
            </a:rPr>
            <a:t>3</a:t>
          </a:r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)</a:t>
          </a:r>
        </a:p>
      </xdr:txBody>
    </xdr:sp>
    <xdr:clientData/>
  </xdr:twoCellAnchor>
  <xdr:twoCellAnchor>
    <xdr:from>
      <xdr:col>2</xdr:col>
      <xdr:colOff>8954</xdr:colOff>
      <xdr:row>36</xdr:row>
      <xdr:rowOff>120711</xdr:rowOff>
    </xdr:from>
    <xdr:to>
      <xdr:col>3</xdr:col>
      <xdr:colOff>511771</xdr:colOff>
      <xdr:row>37</xdr:row>
      <xdr:rowOff>132355</xdr:rowOff>
    </xdr:to>
    <xdr:sp macro="" textlink="">
      <xdr:nvSpPr>
        <xdr:cNvPr id="95" name="Rectangle: Rounded Corners 94">
          <a:extLst>
            <a:ext uri="{FF2B5EF4-FFF2-40B4-BE49-F238E27FC236}">
              <a16:creationId xmlns:a16="http://schemas.microsoft.com/office/drawing/2014/main" id="{C1E842D1-1D39-4C6F-AB01-EF3DC1900DFD}"/>
            </a:ext>
          </a:extLst>
        </xdr:cNvPr>
        <xdr:cNvSpPr/>
      </xdr:nvSpPr>
      <xdr:spPr>
        <a:xfrm>
          <a:off x="1692974" y="7877871"/>
          <a:ext cx="1112417" cy="194524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Conductivity </a:t>
          </a:r>
          <a:r>
            <a:rPr lang="en-US" sz="700" b="0" i="0" u="none" strike="noStrike">
              <a:solidFill>
                <a:srgbClr val="000000"/>
              </a:solidFill>
              <a:latin typeface="Franklin Gothic Demi"/>
            </a:rPr>
            <a:t>(W/m-K)</a:t>
          </a:r>
        </a:p>
      </xdr:txBody>
    </xdr:sp>
    <xdr:clientData/>
  </xdr:twoCellAnchor>
  <xdr:twoCellAnchor>
    <xdr:from>
      <xdr:col>4</xdr:col>
      <xdr:colOff>17609</xdr:colOff>
      <xdr:row>25</xdr:row>
      <xdr:rowOff>168475</xdr:rowOff>
    </xdr:from>
    <xdr:to>
      <xdr:col>5</xdr:col>
      <xdr:colOff>520426</xdr:colOff>
      <xdr:row>27</xdr:row>
      <xdr:rowOff>1347</xdr:rowOff>
    </xdr:to>
    <xdr:sp macro="" textlink="X22">
      <xdr:nvSpPr>
        <xdr:cNvPr id="97" name="Rectangle: Rounded Corners 96">
          <a:extLst>
            <a:ext uri="{FF2B5EF4-FFF2-40B4-BE49-F238E27FC236}">
              <a16:creationId xmlns:a16="http://schemas.microsoft.com/office/drawing/2014/main" id="{3B62482D-7440-40C3-BD9B-D4C658942FA2}"/>
            </a:ext>
          </a:extLst>
        </xdr:cNvPr>
        <xdr:cNvSpPr/>
      </xdr:nvSpPr>
      <xdr:spPr>
        <a:xfrm>
          <a:off x="2920829" y="5913955"/>
          <a:ext cx="1112417" cy="198632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6AFAF41-B017-4E5C-BFC0-6FD811A626B0}" type="TxLink">
            <a:rPr lang="en-US" sz="900" b="0" i="0" u="none" strike="noStrike">
              <a:solidFill>
                <a:srgbClr val="000000"/>
              </a:solidFill>
              <a:latin typeface="Franklin Gothic Demi"/>
            </a:rPr>
            <a:pPr algn="ctr"/>
            <a:t>Liquid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17610</xdr:colOff>
      <xdr:row>27</xdr:row>
      <xdr:rowOff>85355</xdr:rowOff>
    </xdr:from>
    <xdr:to>
      <xdr:col>5</xdr:col>
      <xdr:colOff>520427</xdr:colOff>
      <xdr:row>28</xdr:row>
      <xdr:rowOff>101107</xdr:rowOff>
    </xdr:to>
    <xdr:sp macro="" textlink="X24">
      <xdr:nvSpPr>
        <xdr:cNvPr id="98" name="Rectangle: Rounded Corners 97">
          <a:extLst>
            <a:ext uri="{FF2B5EF4-FFF2-40B4-BE49-F238E27FC236}">
              <a16:creationId xmlns:a16="http://schemas.microsoft.com/office/drawing/2014/main" id="{7F49D909-407B-45A6-B680-979DF9CEF8D9}"/>
            </a:ext>
          </a:extLst>
        </xdr:cNvPr>
        <xdr:cNvSpPr/>
      </xdr:nvSpPr>
      <xdr:spPr>
        <a:xfrm>
          <a:off x="2920830" y="6196595"/>
          <a:ext cx="1112417" cy="198632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A7E2091-D79E-49ED-AF97-063AD1A01C66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Water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17610</xdr:colOff>
      <xdr:row>29</xdr:row>
      <xdr:rowOff>12687</xdr:rowOff>
    </xdr:from>
    <xdr:to>
      <xdr:col>5</xdr:col>
      <xdr:colOff>520427</xdr:colOff>
      <xdr:row>30</xdr:row>
      <xdr:rowOff>24706</xdr:rowOff>
    </xdr:to>
    <xdr:sp macro="" textlink="X11">
      <xdr:nvSpPr>
        <xdr:cNvPr id="99" name="Rectangle: Rounded Corners 98">
          <a:extLst>
            <a:ext uri="{FF2B5EF4-FFF2-40B4-BE49-F238E27FC236}">
              <a16:creationId xmlns:a16="http://schemas.microsoft.com/office/drawing/2014/main" id="{19F8BA01-870F-4E14-A365-C854EB70E75F}"/>
            </a:ext>
          </a:extLst>
        </xdr:cNvPr>
        <xdr:cNvSpPr/>
      </xdr:nvSpPr>
      <xdr:spPr>
        <a:xfrm>
          <a:off x="2920830" y="6489687"/>
          <a:ext cx="1112417" cy="194899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0DD0DD1-4922-4442-8D40-354B61F2B747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0.0003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17610</xdr:colOff>
      <xdr:row>30</xdr:row>
      <xdr:rowOff>108340</xdr:rowOff>
    </xdr:from>
    <xdr:to>
      <xdr:col>5</xdr:col>
      <xdr:colOff>520427</xdr:colOff>
      <xdr:row>31</xdr:row>
      <xdr:rowOff>119985</xdr:rowOff>
    </xdr:to>
    <xdr:sp macro="" textlink="X26">
      <xdr:nvSpPr>
        <xdr:cNvPr id="100" name="Rectangle: Rounded Corners 99">
          <a:extLst>
            <a:ext uri="{FF2B5EF4-FFF2-40B4-BE49-F238E27FC236}">
              <a16:creationId xmlns:a16="http://schemas.microsoft.com/office/drawing/2014/main" id="{1897D2F2-2D3B-488B-A951-7992EFDBCC44}"/>
            </a:ext>
          </a:extLst>
        </xdr:cNvPr>
        <xdr:cNvSpPr/>
      </xdr:nvSpPr>
      <xdr:spPr>
        <a:xfrm>
          <a:off x="2920830" y="6768220"/>
          <a:ext cx="1112417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EF33920-D1CB-46AE-AAEC-A39EF21D4478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200000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22856</xdr:colOff>
      <xdr:row>32</xdr:row>
      <xdr:rowOff>16632</xdr:rowOff>
    </xdr:from>
    <xdr:to>
      <xdr:col>5</xdr:col>
      <xdr:colOff>525673</xdr:colOff>
      <xdr:row>33</xdr:row>
      <xdr:rowOff>28277</xdr:rowOff>
    </xdr:to>
    <xdr:sp macro="" textlink="X28">
      <xdr:nvSpPr>
        <xdr:cNvPr id="101" name="Rectangle: Rounded Corners 100">
          <a:extLst>
            <a:ext uri="{FF2B5EF4-FFF2-40B4-BE49-F238E27FC236}">
              <a16:creationId xmlns:a16="http://schemas.microsoft.com/office/drawing/2014/main" id="{21BD5AC4-C1C2-4F71-87AB-F3171DFF7EBA}"/>
            </a:ext>
          </a:extLst>
        </xdr:cNvPr>
        <xdr:cNvSpPr/>
      </xdr:nvSpPr>
      <xdr:spPr>
        <a:xfrm>
          <a:off x="2926076" y="7042272"/>
          <a:ext cx="1112417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2B418A-B1D4-4878-AA2E-C63E7972BDB5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1.1146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22857</xdr:colOff>
      <xdr:row>33</xdr:row>
      <xdr:rowOff>106685</xdr:rowOff>
    </xdr:from>
    <xdr:to>
      <xdr:col>5</xdr:col>
      <xdr:colOff>525674</xdr:colOff>
      <xdr:row>34</xdr:row>
      <xdr:rowOff>118330</xdr:rowOff>
    </xdr:to>
    <xdr:sp macro="" textlink="X30">
      <xdr:nvSpPr>
        <xdr:cNvPr id="102" name="Rectangle: Rounded Corners 101">
          <a:extLst>
            <a:ext uri="{FF2B5EF4-FFF2-40B4-BE49-F238E27FC236}">
              <a16:creationId xmlns:a16="http://schemas.microsoft.com/office/drawing/2014/main" id="{6A042F2A-2A0C-42EB-A066-766C44F0621E}"/>
            </a:ext>
          </a:extLst>
        </xdr:cNvPr>
        <xdr:cNvSpPr/>
      </xdr:nvSpPr>
      <xdr:spPr>
        <a:xfrm>
          <a:off x="2926077" y="7315205"/>
          <a:ext cx="1112417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AF8BDD2-65E5-4391-B80C-CECBE7D43629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0.6958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22857</xdr:colOff>
      <xdr:row>35</xdr:row>
      <xdr:rowOff>20205</xdr:rowOff>
    </xdr:from>
    <xdr:to>
      <xdr:col>5</xdr:col>
      <xdr:colOff>525674</xdr:colOff>
      <xdr:row>36</xdr:row>
      <xdr:rowOff>31850</xdr:rowOff>
    </xdr:to>
    <xdr:sp macro="" textlink="X32">
      <xdr:nvSpPr>
        <xdr:cNvPr id="103" name="Rectangle: Rounded Corners 102">
          <a:extLst>
            <a:ext uri="{FF2B5EF4-FFF2-40B4-BE49-F238E27FC236}">
              <a16:creationId xmlns:a16="http://schemas.microsoft.com/office/drawing/2014/main" id="{BDB19A26-FFCB-430E-B5E3-D6A7B98B9DD9}"/>
            </a:ext>
          </a:extLst>
        </xdr:cNvPr>
        <xdr:cNvSpPr/>
      </xdr:nvSpPr>
      <xdr:spPr>
        <a:xfrm>
          <a:off x="2926077" y="7594485"/>
          <a:ext cx="1112417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A0953F7-999E-4907-B1E8-C7F362DB895A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993.1435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22857</xdr:colOff>
      <xdr:row>36</xdr:row>
      <xdr:rowOff>115484</xdr:rowOff>
    </xdr:from>
    <xdr:to>
      <xdr:col>5</xdr:col>
      <xdr:colOff>525674</xdr:colOff>
      <xdr:row>37</xdr:row>
      <xdr:rowOff>127128</xdr:rowOff>
    </xdr:to>
    <xdr:sp macro="" textlink="X34">
      <xdr:nvSpPr>
        <xdr:cNvPr id="104" name="Rectangle: Rounded Corners 103">
          <a:extLst>
            <a:ext uri="{FF2B5EF4-FFF2-40B4-BE49-F238E27FC236}">
              <a16:creationId xmlns:a16="http://schemas.microsoft.com/office/drawing/2014/main" id="{E2DAA377-2990-4442-9F37-31C79139345B}"/>
            </a:ext>
          </a:extLst>
        </xdr:cNvPr>
        <xdr:cNvSpPr/>
      </xdr:nvSpPr>
      <xdr:spPr>
        <a:xfrm>
          <a:off x="2926077" y="7872644"/>
          <a:ext cx="1112417" cy="194524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01BCCD3-CCD6-43E8-A66F-FEDD8F4EE386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0.6236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5</xdr:col>
      <xdr:colOff>641112</xdr:colOff>
      <xdr:row>25</xdr:row>
      <xdr:rowOff>178929</xdr:rowOff>
    </xdr:from>
    <xdr:to>
      <xdr:col>7</xdr:col>
      <xdr:colOff>511341</xdr:colOff>
      <xdr:row>27</xdr:row>
      <xdr:rowOff>11801</xdr:rowOff>
    </xdr:to>
    <xdr:sp macro="" textlink="X23">
      <xdr:nvSpPr>
        <xdr:cNvPr id="106" name="Rectangle: Rounded Corners 105">
          <a:extLst>
            <a:ext uri="{FF2B5EF4-FFF2-40B4-BE49-F238E27FC236}">
              <a16:creationId xmlns:a16="http://schemas.microsoft.com/office/drawing/2014/main" id="{A9478F58-CFAE-4B6E-A70A-FEFDD5E8AA6A}"/>
            </a:ext>
          </a:extLst>
        </xdr:cNvPr>
        <xdr:cNvSpPr/>
      </xdr:nvSpPr>
      <xdr:spPr>
        <a:xfrm>
          <a:off x="4153932" y="5924409"/>
          <a:ext cx="1097049" cy="198632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B9C5AEA-3066-4202-9A3F-13E97F118546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Liquid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5</xdr:col>
      <xdr:colOff>641113</xdr:colOff>
      <xdr:row>27</xdr:row>
      <xdr:rowOff>95809</xdr:rowOff>
    </xdr:from>
    <xdr:to>
      <xdr:col>7</xdr:col>
      <xdr:colOff>511342</xdr:colOff>
      <xdr:row>28</xdr:row>
      <xdr:rowOff>111561</xdr:rowOff>
    </xdr:to>
    <xdr:sp macro="" textlink="X25">
      <xdr:nvSpPr>
        <xdr:cNvPr id="107" name="Rectangle: Rounded Corners 106">
          <a:extLst>
            <a:ext uri="{FF2B5EF4-FFF2-40B4-BE49-F238E27FC236}">
              <a16:creationId xmlns:a16="http://schemas.microsoft.com/office/drawing/2014/main" id="{44BD9C65-3893-4751-96E8-9BE7B465928F}"/>
            </a:ext>
          </a:extLst>
        </xdr:cNvPr>
        <xdr:cNvSpPr/>
      </xdr:nvSpPr>
      <xdr:spPr>
        <a:xfrm>
          <a:off x="4153933" y="6207049"/>
          <a:ext cx="1097049" cy="198632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3B33F7F-7134-417E-96FE-E41395596322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Water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5</xdr:col>
      <xdr:colOff>641113</xdr:colOff>
      <xdr:row>29</xdr:row>
      <xdr:rowOff>23141</xdr:rowOff>
    </xdr:from>
    <xdr:to>
      <xdr:col>7</xdr:col>
      <xdr:colOff>511342</xdr:colOff>
      <xdr:row>30</xdr:row>
      <xdr:rowOff>35160</xdr:rowOff>
    </xdr:to>
    <xdr:sp macro="" textlink="X12">
      <xdr:nvSpPr>
        <xdr:cNvPr id="108" name="Rectangle: Rounded Corners 107">
          <a:extLst>
            <a:ext uri="{FF2B5EF4-FFF2-40B4-BE49-F238E27FC236}">
              <a16:creationId xmlns:a16="http://schemas.microsoft.com/office/drawing/2014/main" id="{C461D6C8-00F1-4579-9983-33FBA0A45DC7}"/>
            </a:ext>
          </a:extLst>
        </xdr:cNvPr>
        <xdr:cNvSpPr/>
      </xdr:nvSpPr>
      <xdr:spPr>
        <a:xfrm>
          <a:off x="4153933" y="6500141"/>
          <a:ext cx="1097049" cy="194899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7E1C4AD-A60E-46DC-B281-469065ECFCA4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0.0003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5</xdr:col>
      <xdr:colOff>641113</xdr:colOff>
      <xdr:row>30</xdr:row>
      <xdr:rowOff>118794</xdr:rowOff>
    </xdr:from>
    <xdr:to>
      <xdr:col>7</xdr:col>
      <xdr:colOff>511342</xdr:colOff>
      <xdr:row>31</xdr:row>
      <xdr:rowOff>130439</xdr:rowOff>
    </xdr:to>
    <xdr:sp macro="" textlink="X27">
      <xdr:nvSpPr>
        <xdr:cNvPr id="109" name="Rectangle: Rounded Corners 108">
          <a:extLst>
            <a:ext uri="{FF2B5EF4-FFF2-40B4-BE49-F238E27FC236}">
              <a16:creationId xmlns:a16="http://schemas.microsoft.com/office/drawing/2014/main" id="{EFA843C6-E00C-4928-AC18-2DAE8165EB2C}"/>
            </a:ext>
          </a:extLst>
        </xdr:cNvPr>
        <xdr:cNvSpPr/>
      </xdr:nvSpPr>
      <xdr:spPr>
        <a:xfrm>
          <a:off x="4153933" y="6778674"/>
          <a:ext cx="1097049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829C0AA-5DAB-4ACF-ADF8-BB803BF23193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100000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5</xdr:col>
      <xdr:colOff>646359</xdr:colOff>
      <xdr:row>32</xdr:row>
      <xdr:rowOff>27086</xdr:rowOff>
    </xdr:from>
    <xdr:to>
      <xdr:col>7</xdr:col>
      <xdr:colOff>516588</xdr:colOff>
      <xdr:row>33</xdr:row>
      <xdr:rowOff>38731</xdr:rowOff>
    </xdr:to>
    <xdr:sp macro="" textlink="X29">
      <xdr:nvSpPr>
        <xdr:cNvPr id="110" name="Rectangle: Rounded Corners 109">
          <a:extLst>
            <a:ext uri="{FF2B5EF4-FFF2-40B4-BE49-F238E27FC236}">
              <a16:creationId xmlns:a16="http://schemas.microsoft.com/office/drawing/2014/main" id="{3F9881C8-6FB4-4D3D-8258-05C041768554}"/>
            </a:ext>
          </a:extLst>
        </xdr:cNvPr>
        <xdr:cNvSpPr/>
      </xdr:nvSpPr>
      <xdr:spPr>
        <a:xfrm>
          <a:off x="4159179" y="7052726"/>
          <a:ext cx="1097049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920AF56-673B-4F12-BA12-6FE9AB567FEB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1.1146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5</xdr:col>
      <xdr:colOff>646360</xdr:colOff>
      <xdr:row>33</xdr:row>
      <xdr:rowOff>117139</xdr:rowOff>
    </xdr:from>
    <xdr:to>
      <xdr:col>7</xdr:col>
      <xdr:colOff>516589</xdr:colOff>
      <xdr:row>34</xdr:row>
      <xdr:rowOff>128784</xdr:rowOff>
    </xdr:to>
    <xdr:sp macro="" textlink="X31">
      <xdr:nvSpPr>
        <xdr:cNvPr id="111" name="Rectangle: Rounded Corners 110">
          <a:extLst>
            <a:ext uri="{FF2B5EF4-FFF2-40B4-BE49-F238E27FC236}">
              <a16:creationId xmlns:a16="http://schemas.microsoft.com/office/drawing/2014/main" id="{3F8C524F-764C-4418-853E-629D0FA8828B}"/>
            </a:ext>
          </a:extLst>
        </xdr:cNvPr>
        <xdr:cNvSpPr/>
      </xdr:nvSpPr>
      <xdr:spPr>
        <a:xfrm>
          <a:off x="4159180" y="7325659"/>
          <a:ext cx="1097049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4FAAC03-69A4-4683-876C-FF237645F418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0.4787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5</xdr:col>
      <xdr:colOff>646360</xdr:colOff>
      <xdr:row>35</xdr:row>
      <xdr:rowOff>30659</xdr:rowOff>
    </xdr:from>
    <xdr:to>
      <xdr:col>7</xdr:col>
      <xdr:colOff>516589</xdr:colOff>
      <xdr:row>36</xdr:row>
      <xdr:rowOff>42304</xdr:rowOff>
    </xdr:to>
    <xdr:sp macro="" textlink="X33">
      <xdr:nvSpPr>
        <xdr:cNvPr id="112" name="Rectangle: Rounded Corners 111">
          <a:extLst>
            <a:ext uri="{FF2B5EF4-FFF2-40B4-BE49-F238E27FC236}">
              <a16:creationId xmlns:a16="http://schemas.microsoft.com/office/drawing/2014/main" id="{205859AD-2752-435F-A20B-669D0A9BBB03}"/>
            </a:ext>
          </a:extLst>
        </xdr:cNvPr>
        <xdr:cNvSpPr/>
      </xdr:nvSpPr>
      <xdr:spPr>
        <a:xfrm>
          <a:off x="4159180" y="7604939"/>
          <a:ext cx="1097049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14D115B-21BB-4004-8A6D-00B624B263CA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983.7267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5</xdr:col>
      <xdr:colOff>646360</xdr:colOff>
      <xdr:row>36</xdr:row>
      <xdr:rowOff>125938</xdr:rowOff>
    </xdr:from>
    <xdr:to>
      <xdr:col>7</xdr:col>
      <xdr:colOff>516589</xdr:colOff>
      <xdr:row>37</xdr:row>
      <xdr:rowOff>137582</xdr:rowOff>
    </xdr:to>
    <xdr:sp macro="" textlink="X35">
      <xdr:nvSpPr>
        <xdr:cNvPr id="113" name="Rectangle: Rounded Corners 112">
          <a:extLst>
            <a:ext uri="{FF2B5EF4-FFF2-40B4-BE49-F238E27FC236}">
              <a16:creationId xmlns:a16="http://schemas.microsoft.com/office/drawing/2014/main" id="{71D34DC3-ACA8-4822-853F-05C69535A9E1}"/>
            </a:ext>
          </a:extLst>
        </xdr:cNvPr>
        <xdr:cNvSpPr/>
      </xdr:nvSpPr>
      <xdr:spPr>
        <a:xfrm>
          <a:off x="4159180" y="7883098"/>
          <a:ext cx="1097049" cy="194524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5BBBE58-2B6D-4F35-B937-D82784CDF2D1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0.6471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2</xdr:col>
      <xdr:colOff>4749</xdr:colOff>
      <xdr:row>38</xdr:row>
      <xdr:rowOff>37637</xdr:rowOff>
    </xdr:from>
    <xdr:to>
      <xdr:col>3</xdr:col>
      <xdr:colOff>510402</xdr:colOff>
      <xdr:row>39</xdr:row>
      <xdr:rowOff>49282</xdr:rowOff>
    </xdr:to>
    <xdr:sp macro="" textlink="">
      <xdr:nvSpPr>
        <xdr:cNvPr id="126" name="Rectangle: Rounded Corners 125">
          <a:extLst>
            <a:ext uri="{FF2B5EF4-FFF2-40B4-BE49-F238E27FC236}">
              <a16:creationId xmlns:a16="http://schemas.microsoft.com/office/drawing/2014/main" id="{CF13073A-00F7-426B-B73D-C670C45BC617}"/>
            </a:ext>
          </a:extLst>
        </xdr:cNvPr>
        <xdr:cNvSpPr/>
      </xdr:nvSpPr>
      <xdr:spPr>
        <a:xfrm>
          <a:off x="1688769" y="8160557"/>
          <a:ext cx="1115253" cy="194525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Heat</a:t>
          </a:r>
          <a:r>
            <a:rPr lang="en-US" sz="800" b="0" i="0" u="none" strike="noStrike" baseline="0">
              <a:solidFill>
                <a:srgbClr val="000000"/>
              </a:solidFill>
              <a:latin typeface="Franklin Gothic Demi"/>
            </a:rPr>
            <a:t> Capacity </a:t>
          </a:r>
          <a:r>
            <a:rPr lang="en-US" sz="500" b="0" i="0" u="none" strike="noStrike" baseline="0">
              <a:solidFill>
                <a:srgbClr val="000000"/>
              </a:solidFill>
              <a:latin typeface="Franklin Gothic Demi"/>
            </a:rPr>
            <a:t>(kJ/kg-K)</a:t>
          </a:r>
          <a:endParaRPr lang="en-US" sz="5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21488</xdr:colOff>
      <xdr:row>38</xdr:row>
      <xdr:rowOff>32410</xdr:rowOff>
    </xdr:from>
    <xdr:to>
      <xdr:col>5</xdr:col>
      <xdr:colOff>524305</xdr:colOff>
      <xdr:row>39</xdr:row>
      <xdr:rowOff>44055</xdr:rowOff>
    </xdr:to>
    <xdr:sp macro="" textlink="X36">
      <xdr:nvSpPr>
        <xdr:cNvPr id="127" name="Rectangle: Rounded Corners 126">
          <a:extLst>
            <a:ext uri="{FF2B5EF4-FFF2-40B4-BE49-F238E27FC236}">
              <a16:creationId xmlns:a16="http://schemas.microsoft.com/office/drawing/2014/main" id="{1FF4D2FB-29CC-463B-998F-73C977171FB1}"/>
            </a:ext>
          </a:extLst>
        </xdr:cNvPr>
        <xdr:cNvSpPr/>
      </xdr:nvSpPr>
      <xdr:spPr>
        <a:xfrm>
          <a:off x="2924708" y="8155330"/>
          <a:ext cx="1112417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90DB742-3B1A-4CE4-972B-96C398F9D840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4.1759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5</xdr:col>
      <xdr:colOff>644991</xdr:colOff>
      <xdr:row>38</xdr:row>
      <xdr:rowOff>42864</xdr:rowOff>
    </xdr:from>
    <xdr:to>
      <xdr:col>7</xdr:col>
      <xdr:colOff>515220</xdr:colOff>
      <xdr:row>39</xdr:row>
      <xdr:rowOff>54509</xdr:rowOff>
    </xdr:to>
    <xdr:sp macro="" textlink="X37">
      <xdr:nvSpPr>
        <xdr:cNvPr id="128" name="Rectangle: Rounded Corners 127">
          <a:extLst>
            <a:ext uri="{FF2B5EF4-FFF2-40B4-BE49-F238E27FC236}">
              <a16:creationId xmlns:a16="http://schemas.microsoft.com/office/drawing/2014/main" id="{3DFCA3F1-76AE-4C9E-88F6-2F254873B13E}"/>
            </a:ext>
          </a:extLst>
        </xdr:cNvPr>
        <xdr:cNvSpPr/>
      </xdr:nvSpPr>
      <xdr:spPr>
        <a:xfrm>
          <a:off x="4157811" y="8165784"/>
          <a:ext cx="1097049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821F5A5-3619-49D8-874E-EC0645DA2EF1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4.179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2</xdr:col>
      <xdr:colOff>4749</xdr:colOff>
      <xdr:row>41</xdr:row>
      <xdr:rowOff>67572</xdr:rowOff>
    </xdr:from>
    <xdr:to>
      <xdr:col>3</xdr:col>
      <xdr:colOff>510402</xdr:colOff>
      <xdr:row>42</xdr:row>
      <xdr:rowOff>79217</xdr:rowOff>
    </xdr:to>
    <xdr:sp macro="" textlink="">
      <xdr:nvSpPr>
        <xdr:cNvPr id="129" name="Rectangle: Rounded Corners 128">
          <a:extLst>
            <a:ext uri="{FF2B5EF4-FFF2-40B4-BE49-F238E27FC236}">
              <a16:creationId xmlns:a16="http://schemas.microsoft.com/office/drawing/2014/main" id="{51619470-D5E4-4C1F-8F14-97AE9BD5796E}"/>
            </a:ext>
          </a:extLst>
        </xdr:cNvPr>
        <xdr:cNvSpPr/>
      </xdr:nvSpPr>
      <xdr:spPr>
        <a:xfrm>
          <a:off x="1688769" y="8739132"/>
          <a:ext cx="1115253" cy="194525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Material</a:t>
          </a:r>
          <a:r>
            <a:rPr lang="en-US" sz="800" b="0" i="0" u="none" strike="noStrike" baseline="0">
              <a:solidFill>
                <a:srgbClr val="000000"/>
              </a:solidFill>
              <a:latin typeface="Franklin Gothic Demi"/>
            </a:rPr>
            <a:t> Type</a:t>
          </a:r>
          <a:endParaRPr lang="en-US" sz="5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21488</xdr:colOff>
      <xdr:row>41</xdr:row>
      <xdr:rowOff>62345</xdr:rowOff>
    </xdr:from>
    <xdr:to>
      <xdr:col>5</xdr:col>
      <xdr:colOff>524305</xdr:colOff>
      <xdr:row>42</xdr:row>
      <xdr:rowOff>73990</xdr:rowOff>
    </xdr:to>
    <xdr:sp macro="" textlink="X14">
      <xdr:nvSpPr>
        <xdr:cNvPr id="130" name="Rectangle: Rounded Corners 129">
          <a:extLst>
            <a:ext uri="{FF2B5EF4-FFF2-40B4-BE49-F238E27FC236}">
              <a16:creationId xmlns:a16="http://schemas.microsoft.com/office/drawing/2014/main" id="{CFE1955E-DC17-4267-86F2-955C0374F0CD}"/>
            </a:ext>
          </a:extLst>
        </xdr:cNvPr>
        <xdr:cNvSpPr/>
      </xdr:nvSpPr>
      <xdr:spPr>
        <a:xfrm>
          <a:off x="2924708" y="8733905"/>
          <a:ext cx="1112417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DF1DC20-2C2B-4886-A40E-D7CD46740B60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Carbon Steel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2</xdr:col>
      <xdr:colOff>2320</xdr:colOff>
      <xdr:row>42</xdr:row>
      <xdr:rowOff>159477</xdr:rowOff>
    </xdr:from>
    <xdr:to>
      <xdr:col>3</xdr:col>
      <xdr:colOff>510460</xdr:colOff>
      <xdr:row>43</xdr:row>
      <xdr:rowOff>175827</xdr:rowOff>
    </xdr:to>
    <xdr:sp macro="" textlink="">
      <xdr:nvSpPr>
        <xdr:cNvPr id="144" name="Rectangle: Rounded Corners 143">
          <a:extLst>
            <a:ext uri="{FF2B5EF4-FFF2-40B4-BE49-F238E27FC236}">
              <a16:creationId xmlns:a16="http://schemas.microsoft.com/office/drawing/2014/main" id="{913E73DB-ACF1-4B58-A56B-63F727684F1B}"/>
            </a:ext>
          </a:extLst>
        </xdr:cNvPr>
        <xdr:cNvSpPr/>
      </xdr:nvSpPr>
      <xdr:spPr>
        <a:xfrm>
          <a:off x="1686340" y="9013917"/>
          <a:ext cx="1117740" cy="199230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Corrosivity</a:t>
          </a:r>
        </a:p>
      </xdr:txBody>
    </xdr:sp>
    <xdr:clientData/>
  </xdr:twoCellAnchor>
  <xdr:twoCellAnchor>
    <xdr:from>
      <xdr:col>2</xdr:col>
      <xdr:colOff>2320</xdr:colOff>
      <xdr:row>44</xdr:row>
      <xdr:rowOff>78746</xdr:rowOff>
    </xdr:from>
    <xdr:to>
      <xdr:col>3</xdr:col>
      <xdr:colOff>510460</xdr:colOff>
      <xdr:row>45</xdr:row>
      <xdr:rowOff>90391</xdr:rowOff>
    </xdr:to>
    <xdr:sp macro="" textlink="">
      <xdr:nvSpPr>
        <xdr:cNvPr id="145" name="Rectangle: Rounded Corners 144">
          <a:extLst>
            <a:ext uri="{FF2B5EF4-FFF2-40B4-BE49-F238E27FC236}">
              <a16:creationId xmlns:a16="http://schemas.microsoft.com/office/drawing/2014/main" id="{FB17D978-F9E2-4178-AA49-1223EE56F13F}"/>
            </a:ext>
          </a:extLst>
        </xdr:cNvPr>
        <xdr:cNvSpPr/>
      </xdr:nvSpPr>
      <xdr:spPr>
        <a:xfrm>
          <a:off x="1686340" y="9298946"/>
          <a:ext cx="1117740" cy="194525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0" i="0" u="none" strike="noStrike">
              <a:solidFill>
                <a:srgbClr val="000000"/>
              </a:solidFill>
              <a:latin typeface="Franklin Gothic Demi"/>
            </a:rPr>
            <a:t>Outside</a:t>
          </a:r>
          <a:r>
            <a:rPr lang="en-US" sz="700" b="0" i="0" u="none" strike="noStrike" baseline="0">
              <a:solidFill>
                <a:srgbClr val="000000"/>
              </a:solidFill>
              <a:latin typeface="Franklin Gothic Demi"/>
            </a:rPr>
            <a:t> Diameter (mm)</a:t>
          </a:r>
          <a:endParaRPr lang="en-US" sz="7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2</xdr:col>
      <xdr:colOff>11314</xdr:colOff>
      <xdr:row>45</xdr:row>
      <xdr:rowOff>167752</xdr:rowOff>
    </xdr:from>
    <xdr:to>
      <xdr:col>3</xdr:col>
      <xdr:colOff>515706</xdr:colOff>
      <xdr:row>46</xdr:row>
      <xdr:rowOff>179397</xdr:rowOff>
    </xdr:to>
    <xdr:sp macro="" textlink="">
      <xdr:nvSpPr>
        <xdr:cNvPr id="146" name="Rectangle: Rounded Corners 145">
          <a:extLst>
            <a:ext uri="{FF2B5EF4-FFF2-40B4-BE49-F238E27FC236}">
              <a16:creationId xmlns:a16="http://schemas.microsoft.com/office/drawing/2014/main" id="{FC095195-92F3-4201-B334-B1139AECC22B}"/>
            </a:ext>
          </a:extLst>
        </xdr:cNvPr>
        <xdr:cNvSpPr/>
      </xdr:nvSpPr>
      <xdr:spPr>
        <a:xfrm>
          <a:off x="1695334" y="9570832"/>
          <a:ext cx="1113992" cy="194525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Thickness (mm)</a:t>
          </a:r>
        </a:p>
      </xdr:txBody>
    </xdr:sp>
    <xdr:clientData/>
  </xdr:twoCellAnchor>
  <xdr:twoCellAnchor>
    <xdr:from>
      <xdr:col>2</xdr:col>
      <xdr:colOff>12890</xdr:colOff>
      <xdr:row>47</xdr:row>
      <xdr:rowOff>77091</xdr:rowOff>
    </xdr:from>
    <xdr:to>
      <xdr:col>3</xdr:col>
      <xdr:colOff>515707</xdr:colOff>
      <xdr:row>48</xdr:row>
      <xdr:rowOff>88736</xdr:rowOff>
    </xdr:to>
    <xdr:sp macro="" textlink="">
      <xdr:nvSpPr>
        <xdr:cNvPr id="147" name="Rectangle: Rounded Corners 146">
          <a:extLst>
            <a:ext uri="{FF2B5EF4-FFF2-40B4-BE49-F238E27FC236}">
              <a16:creationId xmlns:a16="http://schemas.microsoft.com/office/drawing/2014/main" id="{5ECCEF54-5E36-42DE-9CD8-12EFBBC3B6A7}"/>
            </a:ext>
          </a:extLst>
        </xdr:cNvPr>
        <xdr:cNvSpPr/>
      </xdr:nvSpPr>
      <xdr:spPr>
        <a:xfrm>
          <a:off x="1696910" y="9845931"/>
          <a:ext cx="1112417" cy="194525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Tube Length</a:t>
          </a:r>
          <a:r>
            <a:rPr lang="en-US" sz="800" b="0" i="0" u="none" strike="noStrike" baseline="0">
              <a:solidFill>
                <a:srgbClr val="000000"/>
              </a:solidFill>
              <a:latin typeface="Franklin Gothic Demi"/>
            </a:rPr>
            <a:t> (m)</a:t>
          </a:r>
          <a:endParaRPr lang="en-US" sz="8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2</xdr:col>
      <xdr:colOff>12890</xdr:colOff>
      <xdr:row>48</xdr:row>
      <xdr:rowOff>171324</xdr:rowOff>
    </xdr:from>
    <xdr:to>
      <xdr:col>3</xdr:col>
      <xdr:colOff>515707</xdr:colOff>
      <xdr:row>50</xdr:row>
      <xdr:rowOff>90</xdr:rowOff>
    </xdr:to>
    <xdr:sp macro="" textlink="">
      <xdr:nvSpPr>
        <xdr:cNvPr id="148" name="Rectangle: Rounded Corners 147">
          <a:extLst>
            <a:ext uri="{FF2B5EF4-FFF2-40B4-BE49-F238E27FC236}">
              <a16:creationId xmlns:a16="http://schemas.microsoft.com/office/drawing/2014/main" id="{51C7471C-15A2-4163-BE6D-12BFCD0E6408}"/>
            </a:ext>
          </a:extLst>
        </xdr:cNvPr>
        <xdr:cNvSpPr/>
      </xdr:nvSpPr>
      <xdr:spPr>
        <a:xfrm>
          <a:off x="1696910" y="10123044"/>
          <a:ext cx="1112417" cy="194526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0" i="0" u="none" strike="noStrike">
              <a:solidFill>
                <a:srgbClr val="000000"/>
              </a:solidFill>
              <a:latin typeface="Franklin Gothic Demi"/>
            </a:rPr>
            <a:t>Inside</a:t>
          </a:r>
          <a:r>
            <a:rPr lang="en-US" sz="700" b="0" i="0" u="none" strike="noStrike" baseline="0">
              <a:solidFill>
                <a:srgbClr val="000000"/>
              </a:solidFill>
              <a:latin typeface="Franklin Gothic Demi"/>
            </a:rPr>
            <a:t> Diameter (mm)</a:t>
          </a:r>
          <a:endParaRPr lang="en-US" sz="7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2</xdr:col>
      <xdr:colOff>12890</xdr:colOff>
      <xdr:row>50</xdr:row>
      <xdr:rowOff>85889</xdr:rowOff>
    </xdr:from>
    <xdr:to>
      <xdr:col>3</xdr:col>
      <xdr:colOff>515707</xdr:colOff>
      <xdr:row>51</xdr:row>
      <xdr:rowOff>97533</xdr:rowOff>
    </xdr:to>
    <xdr:sp macro="" textlink="">
      <xdr:nvSpPr>
        <xdr:cNvPr id="149" name="Rectangle: Rounded Corners 148">
          <a:extLst>
            <a:ext uri="{FF2B5EF4-FFF2-40B4-BE49-F238E27FC236}">
              <a16:creationId xmlns:a16="http://schemas.microsoft.com/office/drawing/2014/main" id="{2716D678-F211-44C4-9BFE-0897D2D905FD}"/>
            </a:ext>
          </a:extLst>
        </xdr:cNvPr>
        <xdr:cNvSpPr/>
      </xdr:nvSpPr>
      <xdr:spPr>
        <a:xfrm>
          <a:off x="1696910" y="10403369"/>
          <a:ext cx="1112417" cy="194524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Initial no.</a:t>
          </a:r>
          <a:r>
            <a:rPr lang="en-US" sz="800" b="0" i="0" u="none" strike="noStrike" baseline="0">
              <a:solidFill>
                <a:srgbClr val="000000"/>
              </a:solidFill>
              <a:latin typeface="Franklin Gothic Demi"/>
            </a:rPr>
            <a:t> of Tubes</a:t>
          </a:r>
          <a:endParaRPr lang="en-US" sz="7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21546</xdr:colOff>
      <xdr:row>42</xdr:row>
      <xdr:rowOff>154250</xdr:rowOff>
    </xdr:from>
    <xdr:to>
      <xdr:col>5</xdr:col>
      <xdr:colOff>524363</xdr:colOff>
      <xdr:row>43</xdr:row>
      <xdr:rowOff>170600</xdr:rowOff>
    </xdr:to>
    <xdr:sp macro="" textlink="X15">
      <xdr:nvSpPr>
        <xdr:cNvPr id="150" name="Rectangle: Rounded Corners 149">
          <a:extLst>
            <a:ext uri="{FF2B5EF4-FFF2-40B4-BE49-F238E27FC236}">
              <a16:creationId xmlns:a16="http://schemas.microsoft.com/office/drawing/2014/main" id="{3BA2DB62-E267-403C-8C62-072F35A55BF2}"/>
            </a:ext>
          </a:extLst>
        </xdr:cNvPr>
        <xdr:cNvSpPr/>
      </xdr:nvSpPr>
      <xdr:spPr>
        <a:xfrm>
          <a:off x="2924766" y="9008690"/>
          <a:ext cx="1112417" cy="199230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50F965C-BD85-4368-835B-CF191363D1DC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Mildly Corrosive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21546</xdr:colOff>
      <xdr:row>44</xdr:row>
      <xdr:rowOff>73519</xdr:rowOff>
    </xdr:from>
    <xdr:to>
      <xdr:col>5</xdr:col>
      <xdr:colOff>524363</xdr:colOff>
      <xdr:row>45</xdr:row>
      <xdr:rowOff>85164</xdr:rowOff>
    </xdr:to>
    <xdr:sp macro="" textlink="X16">
      <xdr:nvSpPr>
        <xdr:cNvPr id="151" name="Rectangle: Rounded Corners 150">
          <a:extLst>
            <a:ext uri="{FF2B5EF4-FFF2-40B4-BE49-F238E27FC236}">
              <a16:creationId xmlns:a16="http://schemas.microsoft.com/office/drawing/2014/main" id="{06B6BBD2-0466-48F4-BDD2-E19B7E3D2912}"/>
            </a:ext>
          </a:extLst>
        </xdr:cNvPr>
        <xdr:cNvSpPr/>
      </xdr:nvSpPr>
      <xdr:spPr>
        <a:xfrm>
          <a:off x="2924766" y="9293719"/>
          <a:ext cx="1112417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2B6BC9F-A236-475C-9128-F9DEDAE9CF9A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19.05 mm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26792</xdr:colOff>
      <xdr:row>45</xdr:row>
      <xdr:rowOff>162525</xdr:rowOff>
    </xdr:from>
    <xdr:to>
      <xdr:col>5</xdr:col>
      <xdr:colOff>529609</xdr:colOff>
      <xdr:row>46</xdr:row>
      <xdr:rowOff>174170</xdr:rowOff>
    </xdr:to>
    <xdr:sp macro="" textlink="X17">
      <xdr:nvSpPr>
        <xdr:cNvPr id="152" name="Rectangle: Rounded Corners 151">
          <a:extLst>
            <a:ext uri="{FF2B5EF4-FFF2-40B4-BE49-F238E27FC236}">
              <a16:creationId xmlns:a16="http://schemas.microsoft.com/office/drawing/2014/main" id="{C577526E-7E09-4F34-A522-8A97C93590C6}"/>
            </a:ext>
          </a:extLst>
        </xdr:cNvPr>
        <xdr:cNvSpPr/>
      </xdr:nvSpPr>
      <xdr:spPr>
        <a:xfrm>
          <a:off x="2930012" y="9565605"/>
          <a:ext cx="1112417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14E5EC8-9009-4DB4-8F49-87CED139D862}" type="TxLink">
            <a:rPr lang="en-US" sz="700" b="0" i="0" u="none" strike="noStrike">
              <a:solidFill>
                <a:srgbClr val="000000"/>
              </a:solidFill>
              <a:latin typeface="Franklin Gothic Demi"/>
            </a:rPr>
            <a:pPr algn="ctr"/>
            <a:t>14 BWG (2.11 mm)</a:t>
          </a:fld>
          <a:endParaRPr lang="en-US" sz="7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26793</xdr:colOff>
      <xdr:row>47</xdr:row>
      <xdr:rowOff>71864</xdr:rowOff>
    </xdr:from>
    <xdr:to>
      <xdr:col>5</xdr:col>
      <xdr:colOff>529610</xdr:colOff>
      <xdr:row>48</xdr:row>
      <xdr:rowOff>83509</xdr:rowOff>
    </xdr:to>
    <xdr:sp macro="" textlink="X18">
      <xdr:nvSpPr>
        <xdr:cNvPr id="153" name="Rectangle: Rounded Corners 152">
          <a:extLst>
            <a:ext uri="{FF2B5EF4-FFF2-40B4-BE49-F238E27FC236}">
              <a16:creationId xmlns:a16="http://schemas.microsoft.com/office/drawing/2014/main" id="{999DA538-15C1-45E5-83FC-FC2AB1FBFBD2}"/>
            </a:ext>
          </a:extLst>
        </xdr:cNvPr>
        <xdr:cNvSpPr/>
      </xdr:nvSpPr>
      <xdr:spPr>
        <a:xfrm>
          <a:off x="2930013" y="9840704"/>
          <a:ext cx="1112417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693F440-1FF0-464C-8229-FB07ACB675A2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3.6576 m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26793</xdr:colOff>
      <xdr:row>48</xdr:row>
      <xdr:rowOff>166097</xdr:rowOff>
    </xdr:from>
    <xdr:to>
      <xdr:col>5</xdr:col>
      <xdr:colOff>529610</xdr:colOff>
      <xdr:row>49</xdr:row>
      <xdr:rowOff>177743</xdr:rowOff>
    </xdr:to>
    <xdr:sp macro="" textlink="X19">
      <xdr:nvSpPr>
        <xdr:cNvPr id="154" name="Rectangle: Rounded Corners 153">
          <a:extLst>
            <a:ext uri="{FF2B5EF4-FFF2-40B4-BE49-F238E27FC236}">
              <a16:creationId xmlns:a16="http://schemas.microsoft.com/office/drawing/2014/main" id="{014A2D35-4DFD-41C7-963C-2E2EA68ED5D9}"/>
            </a:ext>
          </a:extLst>
        </xdr:cNvPr>
        <xdr:cNvSpPr/>
      </xdr:nvSpPr>
      <xdr:spPr>
        <a:xfrm>
          <a:off x="2930013" y="10117817"/>
          <a:ext cx="1112417" cy="194526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D24A8A2-A74D-40ED-890A-38AE52DE2AD8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14.83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26793</xdr:colOff>
      <xdr:row>50</xdr:row>
      <xdr:rowOff>80662</xdr:rowOff>
    </xdr:from>
    <xdr:to>
      <xdr:col>5</xdr:col>
      <xdr:colOff>529610</xdr:colOff>
      <xdr:row>51</xdr:row>
      <xdr:rowOff>92306</xdr:rowOff>
    </xdr:to>
    <xdr:sp macro="" textlink="X20">
      <xdr:nvSpPr>
        <xdr:cNvPr id="155" name="Rectangle: Rounded Corners 154">
          <a:extLst>
            <a:ext uri="{FF2B5EF4-FFF2-40B4-BE49-F238E27FC236}">
              <a16:creationId xmlns:a16="http://schemas.microsoft.com/office/drawing/2014/main" id="{BAE4629E-8817-48B5-A16D-29FB138B7706}"/>
            </a:ext>
          </a:extLst>
        </xdr:cNvPr>
        <xdr:cNvSpPr/>
      </xdr:nvSpPr>
      <xdr:spPr>
        <a:xfrm>
          <a:off x="2930013" y="10398142"/>
          <a:ext cx="1112417" cy="194524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ED7FB07-5DB5-48C2-A528-C3478C1C3765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457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2</xdr:col>
      <xdr:colOff>10859</xdr:colOff>
      <xdr:row>52</xdr:row>
      <xdr:rowOff>650</xdr:rowOff>
    </xdr:from>
    <xdr:to>
      <xdr:col>3</xdr:col>
      <xdr:colOff>514338</xdr:colOff>
      <xdr:row>53</xdr:row>
      <xdr:rowOff>14461</xdr:rowOff>
    </xdr:to>
    <xdr:sp macro="" textlink="">
      <xdr:nvSpPr>
        <xdr:cNvPr id="156" name="Rectangle: Rounded Corners 155">
          <a:extLst>
            <a:ext uri="{FF2B5EF4-FFF2-40B4-BE49-F238E27FC236}">
              <a16:creationId xmlns:a16="http://schemas.microsoft.com/office/drawing/2014/main" id="{90C6D96C-CAAD-4776-A074-D2B2E293E00D}"/>
            </a:ext>
          </a:extLst>
        </xdr:cNvPr>
        <xdr:cNvSpPr/>
      </xdr:nvSpPr>
      <xdr:spPr>
        <a:xfrm>
          <a:off x="1694879" y="10683890"/>
          <a:ext cx="1113079" cy="196691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Tube  Sheet Layout</a:t>
          </a:r>
          <a:endParaRPr lang="en-US" sz="5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25424</xdr:colOff>
      <xdr:row>51</xdr:row>
      <xdr:rowOff>178303</xdr:rowOff>
    </xdr:from>
    <xdr:to>
      <xdr:col>5</xdr:col>
      <xdr:colOff>528241</xdr:colOff>
      <xdr:row>53</xdr:row>
      <xdr:rowOff>7068</xdr:rowOff>
    </xdr:to>
    <xdr:sp macro="" textlink="X21">
      <xdr:nvSpPr>
        <xdr:cNvPr id="157" name="Rectangle: Rounded Corners 156">
          <a:extLst>
            <a:ext uri="{FF2B5EF4-FFF2-40B4-BE49-F238E27FC236}">
              <a16:creationId xmlns:a16="http://schemas.microsoft.com/office/drawing/2014/main" id="{A241FE52-0BDA-4394-8FDF-88D12888774E}"/>
            </a:ext>
          </a:extLst>
        </xdr:cNvPr>
        <xdr:cNvSpPr/>
      </xdr:nvSpPr>
      <xdr:spPr>
        <a:xfrm>
          <a:off x="2928644" y="10678663"/>
          <a:ext cx="1112417" cy="19452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6004A18-BAB5-4AB4-A82F-D2CCA6D4C1E4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Triangular Pitch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5</xdr:col>
      <xdr:colOff>645310</xdr:colOff>
      <xdr:row>39</xdr:row>
      <xdr:rowOff>164269</xdr:rowOff>
    </xdr:from>
    <xdr:to>
      <xdr:col>7</xdr:col>
      <xdr:colOff>534496</xdr:colOff>
      <xdr:row>40</xdr:row>
      <xdr:rowOff>159165</xdr:rowOff>
    </xdr:to>
    <xdr:sp macro="" textlink="">
      <xdr:nvSpPr>
        <xdr:cNvPr id="158" name="Rectangle: Rounded Corners 157">
          <a:extLst>
            <a:ext uri="{FF2B5EF4-FFF2-40B4-BE49-F238E27FC236}">
              <a16:creationId xmlns:a16="http://schemas.microsoft.com/office/drawing/2014/main" id="{E83E24BD-080E-417C-B37A-0B1A1A207867}"/>
            </a:ext>
          </a:extLst>
        </xdr:cNvPr>
        <xdr:cNvSpPr/>
      </xdr:nvSpPr>
      <xdr:spPr>
        <a:xfrm>
          <a:off x="4158130" y="8470069"/>
          <a:ext cx="1116006" cy="177776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0">
              <a:latin typeface="Franklin Gothic Demi" panose="020B0703020102020204" pitchFamily="34" charset="0"/>
            </a:rPr>
            <a:t>Others</a:t>
          </a:r>
          <a:endParaRPr lang="en-PH" sz="12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5</xdr:col>
      <xdr:colOff>765280</xdr:colOff>
      <xdr:row>41</xdr:row>
      <xdr:rowOff>128032</xdr:rowOff>
    </xdr:from>
    <xdr:to>
      <xdr:col>7</xdr:col>
      <xdr:colOff>404185</xdr:colOff>
      <xdr:row>43</xdr:row>
      <xdr:rowOff>174511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58342C1B-7B77-4B0C-83C1-EA07CDC6B693}"/>
            </a:ext>
          </a:extLst>
        </xdr:cNvPr>
        <xdr:cNvGrpSpPr/>
      </xdr:nvGrpSpPr>
      <xdr:grpSpPr>
        <a:xfrm>
          <a:off x="4297374" y="8761044"/>
          <a:ext cx="867070" cy="405067"/>
          <a:chOff x="4514555" y="4941248"/>
          <a:chExt cx="1095867" cy="681786"/>
        </a:xfrm>
      </xdr:grpSpPr>
      <xdr:sp macro="" textlink="X38">
        <xdr:nvSpPr>
          <xdr:cNvPr id="163" name="Rectangle: Rounded Corners 162">
            <a:extLst>
              <a:ext uri="{FF2B5EF4-FFF2-40B4-BE49-F238E27FC236}">
                <a16:creationId xmlns:a16="http://schemas.microsoft.com/office/drawing/2014/main" id="{0E72E9A4-E653-B7FC-72FB-F1253DC7D7A0}"/>
              </a:ext>
            </a:extLst>
          </xdr:cNvPr>
          <xdr:cNvSpPr/>
        </xdr:nvSpPr>
        <xdr:spPr>
          <a:xfrm>
            <a:off x="4525229" y="5103196"/>
            <a:ext cx="1085193" cy="519838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14B7E3-3631-4DBD-923D-F658F81619DB}" type="TxLink">
              <a:rPr lang="en-US" sz="950" b="0" i="0" u="none" strike="noStrike">
                <a:solidFill>
                  <a:srgbClr val="000000"/>
                </a:solidFill>
                <a:latin typeface="Franklin Gothic Demi"/>
                <a:ea typeface="Calibri"/>
                <a:cs typeface="Calibri"/>
              </a:rPr>
              <a:pPr algn="ctr"/>
              <a:t>1</a:t>
            </a:fld>
            <a:endParaRPr lang="en-PH" sz="1000"/>
          </a:p>
        </xdr:txBody>
      </xdr:sp>
      <xdr:sp macro="" textlink="">
        <xdr:nvSpPr>
          <xdr:cNvPr id="164" name="Rectangle: Rounded Corners 163">
            <a:extLst>
              <a:ext uri="{FF2B5EF4-FFF2-40B4-BE49-F238E27FC236}">
                <a16:creationId xmlns:a16="http://schemas.microsoft.com/office/drawing/2014/main" id="{298F902E-A477-C13F-7B15-2709AEC8E83E}"/>
              </a:ext>
            </a:extLst>
          </xdr:cNvPr>
          <xdr:cNvSpPr/>
        </xdr:nvSpPr>
        <xdr:spPr>
          <a:xfrm>
            <a:off x="4514555" y="4941248"/>
            <a:ext cx="1092703" cy="144258"/>
          </a:xfrm>
          <a:prstGeom prst="roundRect">
            <a:avLst>
              <a:gd name="adj" fmla="val 22162"/>
            </a:avLst>
          </a:prstGeom>
          <a:solidFill>
            <a:srgbClr val="000036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600" b="0">
                <a:latin typeface="Franklin Gothic Demi" panose="020B0703020102020204" pitchFamily="34" charset="0"/>
              </a:rPr>
              <a:t>Pitch</a:t>
            </a:r>
            <a:endParaRPr lang="en-PH" sz="600" b="0" baseline="-25000"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>
    <xdr:from>
      <xdr:col>5</xdr:col>
      <xdr:colOff>770987</xdr:colOff>
      <xdr:row>44</xdr:row>
      <xdr:rowOff>160587</xdr:rowOff>
    </xdr:from>
    <xdr:to>
      <xdr:col>7</xdr:col>
      <xdr:colOff>411520</xdr:colOff>
      <xdr:row>47</xdr:row>
      <xdr:rowOff>2497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78F5DF8A-2269-4687-B9DB-DF566FEA2CFA}"/>
            </a:ext>
          </a:extLst>
        </xdr:cNvPr>
        <xdr:cNvGrpSpPr/>
      </xdr:nvGrpSpPr>
      <xdr:grpSpPr>
        <a:xfrm>
          <a:off x="4303081" y="9331481"/>
          <a:ext cx="868698" cy="379792"/>
          <a:chOff x="4516802" y="4975371"/>
          <a:chExt cx="1093620" cy="647663"/>
        </a:xfrm>
      </xdr:grpSpPr>
      <xdr:sp macro="" textlink="X39">
        <xdr:nvSpPr>
          <xdr:cNvPr id="169" name="Rectangle: Rounded Corners 168">
            <a:extLst>
              <a:ext uri="{FF2B5EF4-FFF2-40B4-BE49-F238E27FC236}">
                <a16:creationId xmlns:a16="http://schemas.microsoft.com/office/drawing/2014/main" id="{3DFF033B-58CC-B7FB-AAA4-98C06B19E9FA}"/>
              </a:ext>
            </a:extLst>
          </xdr:cNvPr>
          <xdr:cNvSpPr/>
        </xdr:nvSpPr>
        <xdr:spPr>
          <a:xfrm>
            <a:off x="4525229" y="5103196"/>
            <a:ext cx="1085193" cy="519838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A76BF14-EBFF-4F4A-A62B-BAEB08429473}" type="TxLink">
              <a:rPr lang="en-US" sz="950" b="0" i="0" u="none" strike="noStrike">
                <a:solidFill>
                  <a:srgbClr val="000000"/>
                </a:solidFill>
                <a:latin typeface="Franklin Gothic Demi"/>
                <a:ea typeface="Calibri"/>
                <a:cs typeface="Calibri"/>
              </a:rPr>
              <a:pPr algn="ctr"/>
              <a:t>6</a:t>
            </a:fld>
            <a:endParaRPr lang="en-PH" sz="1000"/>
          </a:p>
        </xdr:txBody>
      </xdr:sp>
      <xdr:sp macro="" textlink="">
        <xdr:nvSpPr>
          <xdr:cNvPr id="170" name="Rectangle: Rounded Corners 169">
            <a:extLst>
              <a:ext uri="{FF2B5EF4-FFF2-40B4-BE49-F238E27FC236}">
                <a16:creationId xmlns:a16="http://schemas.microsoft.com/office/drawing/2014/main" id="{CB4CEA3A-64B4-CFEF-B398-E8A4D0A05CBA}"/>
              </a:ext>
            </a:extLst>
          </xdr:cNvPr>
          <xdr:cNvSpPr/>
        </xdr:nvSpPr>
        <xdr:spPr>
          <a:xfrm>
            <a:off x="4516802" y="4975371"/>
            <a:ext cx="1088426" cy="145133"/>
          </a:xfrm>
          <a:prstGeom prst="roundRect">
            <a:avLst>
              <a:gd name="adj" fmla="val 22162"/>
            </a:avLst>
          </a:prstGeom>
          <a:solidFill>
            <a:srgbClr val="000036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600" b="0">
                <a:latin typeface="Franklin Gothic Demi" panose="020B0703020102020204" pitchFamily="34" charset="0"/>
              </a:rPr>
              <a:t>No.</a:t>
            </a:r>
            <a:r>
              <a:rPr lang="en-PH" sz="600" b="0" baseline="0">
                <a:latin typeface="Franklin Gothic Demi" panose="020B0703020102020204" pitchFamily="34" charset="0"/>
              </a:rPr>
              <a:t> of Passes</a:t>
            </a:r>
            <a:endParaRPr lang="en-PH" sz="600" b="0" baseline="-25000"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>
    <xdr:from>
      <xdr:col>5</xdr:col>
      <xdr:colOff>770836</xdr:colOff>
      <xdr:row>48</xdr:row>
      <xdr:rowOff>301</xdr:rowOff>
    </xdr:from>
    <xdr:to>
      <xdr:col>7</xdr:col>
      <xdr:colOff>411369</xdr:colOff>
      <xdr:row>50</xdr:row>
      <xdr:rowOff>23919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AF2FFD4B-3744-4BFC-AD27-70862FF51982}"/>
            </a:ext>
          </a:extLst>
        </xdr:cNvPr>
        <xdr:cNvGrpSpPr/>
      </xdr:nvGrpSpPr>
      <xdr:grpSpPr>
        <a:xfrm>
          <a:off x="4302930" y="9888372"/>
          <a:ext cx="868698" cy="382206"/>
          <a:chOff x="4516802" y="4975371"/>
          <a:chExt cx="1093620" cy="647663"/>
        </a:xfrm>
      </xdr:grpSpPr>
      <xdr:sp macro="" textlink="J34">
        <xdr:nvSpPr>
          <xdr:cNvPr id="172" name="Rectangle: Rounded Corners 171">
            <a:extLst>
              <a:ext uri="{FF2B5EF4-FFF2-40B4-BE49-F238E27FC236}">
                <a16:creationId xmlns:a16="http://schemas.microsoft.com/office/drawing/2014/main" id="{345F85F0-A974-6845-C67C-2A865C74CF38}"/>
              </a:ext>
            </a:extLst>
          </xdr:cNvPr>
          <xdr:cNvSpPr/>
        </xdr:nvSpPr>
        <xdr:spPr>
          <a:xfrm>
            <a:off x="4525229" y="5103196"/>
            <a:ext cx="1085193" cy="519838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522FF4F-947B-4099-A1B3-8A54686DCFDB}" type="TxLink">
              <a:rPr lang="en-US" sz="950" b="0" i="0" u="none" strike="noStrike">
                <a:solidFill>
                  <a:srgbClr val="000000"/>
                </a:solidFill>
                <a:latin typeface="Franklin Gothic Demi"/>
                <a:ea typeface="Calibri"/>
                <a:cs typeface="Calibri"/>
              </a:rPr>
              <a:pPr algn="ctr"/>
              <a:t>864</a:t>
            </a:fld>
            <a:endParaRPr lang="en-PH" sz="1000"/>
          </a:p>
        </xdr:txBody>
      </xdr:sp>
      <xdr:sp macro="" textlink="">
        <xdr:nvSpPr>
          <xdr:cNvPr id="173" name="Rectangle: Rounded Corners 172">
            <a:extLst>
              <a:ext uri="{FF2B5EF4-FFF2-40B4-BE49-F238E27FC236}">
                <a16:creationId xmlns:a16="http://schemas.microsoft.com/office/drawing/2014/main" id="{842B1883-0CB5-2A10-9CDA-97D7EEF998E5}"/>
              </a:ext>
            </a:extLst>
          </xdr:cNvPr>
          <xdr:cNvSpPr/>
        </xdr:nvSpPr>
        <xdr:spPr>
          <a:xfrm>
            <a:off x="4516802" y="4975371"/>
            <a:ext cx="1088426" cy="145133"/>
          </a:xfrm>
          <a:prstGeom prst="roundRect">
            <a:avLst>
              <a:gd name="adj" fmla="val 22162"/>
            </a:avLst>
          </a:prstGeom>
          <a:solidFill>
            <a:srgbClr val="000036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600" b="0">
                <a:latin typeface="Franklin Gothic Demi" panose="020B0703020102020204" pitchFamily="34" charset="0"/>
              </a:rPr>
              <a:t>Actual No.</a:t>
            </a:r>
            <a:r>
              <a:rPr lang="en-PH" sz="600" b="0" baseline="0">
                <a:latin typeface="Franklin Gothic Demi" panose="020B0703020102020204" pitchFamily="34" charset="0"/>
              </a:rPr>
              <a:t> Tubes</a:t>
            </a:r>
            <a:endParaRPr lang="en-PH" sz="600" b="0" baseline="-25000"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>
    <xdr:from>
      <xdr:col>8</xdr:col>
      <xdr:colOff>60159</xdr:colOff>
      <xdr:row>30</xdr:row>
      <xdr:rowOff>169636</xdr:rowOff>
    </xdr:from>
    <xdr:to>
      <xdr:col>12</xdr:col>
      <xdr:colOff>336884</xdr:colOff>
      <xdr:row>31</xdr:row>
      <xdr:rowOff>143384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54B77D3E-3C0A-479C-85BC-7BB1F426F649}"/>
            </a:ext>
          </a:extLst>
        </xdr:cNvPr>
        <xdr:cNvSpPr/>
      </xdr:nvSpPr>
      <xdr:spPr>
        <a:xfrm>
          <a:off x="5526506" y="6887268"/>
          <a:ext cx="3007894" cy="170263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0" baseline="0">
              <a:latin typeface="Franklin Gothic Demi" panose="020B0703020102020204" pitchFamily="34" charset="0"/>
            </a:rPr>
            <a:t>Actual Number of Tubes</a:t>
          </a:r>
          <a:endParaRPr lang="en-PH" sz="12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8</xdr:col>
      <xdr:colOff>65315</xdr:colOff>
      <xdr:row>60</xdr:row>
      <xdr:rowOff>64192</xdr:rowOff>
    </xdr:from>
    <xdr:to>
      <xdr:col>19</xdr:col>
      <xdr:colOff>381001</xdr:colOff>
      <xdr:row>67</xdr:row>
      <xdr:rowOff>76199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5638C0E8-EF27-2999-99F6-8F7EBB85BB46}"/>
            </a:ext>
          </a:extLst>
        </xdr:cNvPr>
        <xdr:cNvGrpSpPr/>
      </xdr:nvGrpSpPr>
      <xdr:grpSpPr>
        <a:xfrm>
          <a:off x="5533786" y="12130686"/>
          <a:ext cx="7317121" cy="1267066"/>
          <a:chOff x="4109254" y="11865429"/>
          <a:chExt cx="6257061" cy="1182449"/>
        </a:xfrm>
      </xdr:grpSpPr>
      <xdr:grpSp>
        <xdr:nvGrpSpPr>
          <xdr:cNvPr id="185" name="Group 184">
            <a:extLst>
              <a:ext uri="{FF2B5EF4-FFF2-40B4-BE49-F238E27FC236}">
                <a16:creationId xmlns:a16="http://schemas.microsoft.com/office/drawing/2014/main" id="{569596D6-F2A9-40E5-A66D-B6CD293DF16E}"/>
              </a:ext>
            </a:extLst>
          </xdr:cNvPr>
          <xdr:cNvGrpSpPr/>
        </xdr:nvGrpSpPr>
        <xdr:grpSpPr>
          <a:xfrm>
            <a:off x="4109254" y="11872848"/>
            <a:ext cx="1469485" cy="1166064"/>
            <a:chOff x="4516801" y="5015592"/>
            <a:chExt cx="1097554" cy="607442"/>
          </a:xfrm>
        </xdr:grpSpPr>
        <xdr:sp macro="" textlink="AA79">
          <xdr:nvSpPr>
            <xdr:cNvPr id="186" name="Rectangle: Rounded Corners 185">
              <a:extLst>
                <a:ext uri="{FF2B5EF4-FFF2-40B4-BE49-F238E27FC236}">
                  <a16:creationId xmlns:a16="http://schemas.microsoft.com/office/drawing/2014/main" id="{0ADF69E1-05D7-1476-4D5C-A956236E99DA}"/>
                </a:ext>
              </a:extLst>
            </xdr:cNvPr>
            <xdr:cNvSpPr/>
          </xdr:nvSpPr>
          <xdr:spPr>
            <a:xfrm>
              <a:off x="4525229" y="5103196"/>
              <a:ext cx="1085193" cy="519838"/>
            </a:xfrm>
            <a:prstGeom prst="roundRect">
              <a:avLst>
                <a:gd name="adj" fmla="val 5159"/>
              </a:avLst>
            </a:prstGeom>
            <a:solidFill>
              <a:schemeClr val="bg1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B0BF39D2-2B4E-492D-BC06-68D949ABBCA2}" type="TxLink">
                <a:rPr lang="en-US" sz="1400" b="0" i="0" u="none" strike="noStrike">
                  <a:solidFill>
                    <a:srgbClr val="000000"/>
                  </a:solidFill>
                  <a:latin typeface="Franklin Gothic Demi" panose="020B0703020102020204" pitchFamily="34" charset="0"/>
                  <a:ea typeface="Calibri"/>
                  <a:cs typeface="Calibri"/>
                </a:rPr>
                <a:pPr algn="ctr"/>
                <a:t>2085.2551 W/m2-K</a:t>
              </a:fld>
              <a:endParaRPr lang="en-PH" sz="1400" b="0">
                <a:latin typeface="Franklin Gothic Demi" panose="020B0703020102020204" pitchFamily="34" charset="0"/>
              </a:endParaRPr>
            </a:p>
          </xdr:txBody>
        </xdr:sp>
        <xdr:sp macro="" textlink="">
          <xdr:nvSpPr>
            <xdr:cNvPr id="187" name="Rectangle: Rounded Corners 186">
              <a:extLst>
                <a:ext uri="{FF2B5EF4-FFF2-40B4-BE49-F238E27FC236}">
                  <a16:creationId xmlns:a16="http://schemas.microsoft.com/office/drawing/2014/main" id="{0BBDE94D-4E82-2C95-1DDF-AFE18B16D202}"/>
                </a:ext>
              </a:extLst>
            </xdr:cNvPr>
            <xdr:cNvSpPr/>
          </xdr:nvSpPr>
          <xdr:spPr>
            <a:xfrm>
              <a:off x="4516801" y="5015592"/>
              <a:ext cx="1097554" cy="145133"/>
            </a:xfrm>
            <a:prstGeom prst="roundRect">
              <a:avLst>
                <a:gd name="adj" fmla="val 22162"/>
              </a:avLst>
            </a:prstGeom>
            <a:solidFill>
              <a:srgbClr val="000036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PH" sz="1200" b="0">
                  <a:latin typeface="Franklin Gothic Demi" panose="020B0703020102020204" pitchFamily="34" charset="0"/>
                </a:rPr>
                <a:t>Clean Overall HTC</a:t>
              </a:r>
              <a:endParaRPr lang="en-PH" sz="1200" b="0" baseline="-25000">
                <a:latin typeface="Franklin Gothic Demi" panose="020B0703020102020204" pitchFamily="34" charset="0"/>
              </a:endParaRPr>
            </a:p>
          </xdr:txBody>
        </xdr:sp>
      </xdr:grpSp>
      <xdr:grpSp>
        <xdr:nvGrpSpPr>
          <xdr:cNvPr id="188" name="Group 187">
            <a:extLst>
              <a:ext uri="{FF2B5EF4-FFF2-40B4-BE49-F238E27FC236}">
                <a16:creationId xmlns:a16="http://schemas.microsoft.com/office/drawing/2014/main" id="{DCC0F505-244B-460E-8E95-D13E70B569F9}"/>
              </a:ext>
            </a:extLst>
          </xdr:cNvPr>
          <xdr:cNvGrpSpPr/>
        </xdr:nvGrpSpPr>
        <xdr:grpSpPr>
          <a:xfrm>
            <a:off x="5709454" y="11881812"/>
            <a:ext cx="1457957" cy="1166066"/>
            <a:chOff x="4516800" y="5015591"/>
            <a:chExt cx="1097554" cy="607443"/>
          </a:xfrm>
        </xdr:grpSpPr>
        <xdr:sp macro="" textlink="AA80">
          <xdr:nvSpPr>
            <xdr:cNvPr id="189" name="Rectangle: Rounded Corners 188">
              <a:extLst>
                <a:ext uri="{FF2B5EF4-FFF2-40B4-BE49-F238E27FC236}">
                  <a16:creationId xmlns:a16="http://schemas.microsoft.com/office/drawing/2014/main" id="{EF285797-5C5F-6571-90C0-B1A39B9C68FE}"/>
                </a:ext>
              </a:extLst>
            </xdr:cNvPr>
            <xdr:cNvSpPr/>
          </xdr:nvSpPr>
          <xdr:spPr>
            <a:xfrm>
              <a:off x="4525229" y="5103196"/>
              <a:ext cx="1085193" cy="519838"/>
            </a:xfrm>
            <a:prstGeom prst="roundRect">
              <a:avLst>
                <a:gd name="adj" fmla="val 5159"/>
              </a:avLst>
            </a:prstGeom>
            <a:solidFill>
              <a:schemeClr val="bg1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6B47C583-6639-4480-875F-45D078D3B4D1}" type="TxLink">
                <a:rPr lang="en-US" sz="1400" b="0" i="0" u="none" strike="noStrike">
                  <a:solidFill>
                    <a:srgbClr val="000000"/>
                  </a:solidFill>
                  <a:latin typeface="Franklin Gothic Demi" panose="020B0703020102020204" pitchFamily="34" charset="0"/>
                  <a:ea typeface="Calibri"/>
                  <a:cs typeface="Calibri"/>
                </a:rPr>
                <a:pPr algn="ctr"/>
                <a:t>952.8761 W/m2-K</a:t>
              </a:fld>
              <a:endParaRPr lang="en-PH" sz="1400" b="0">
                <a:latin typeface="Franklin Gothic Demi" panose="020B0703020102020204" pitchFamily="34" charset="0"/>
              </a:endParaRPr>
            </a:p>
          </xdr:txBody>
        </xdr:sp>
        <xdr:sp macro="" textlink="">
          <xdr:nvSpPr>
            <xdr:cNvPr id="190" name="Rectangle: Rounded Corners 189">
              <a:extLst>
                <a:ext uri="{FF2B5EF4-FFF2-40B4-BE49-F238E27FC236}">
                  <a16:creationId xmlns:a16="http://schemas.microsoft.com/office/drawing/2014/main" id="{47299979-0C52-9DEC-F703-5536CC3A9F03}"/>
                </a:ext>
              </a:extLst>
            </xdr:cNvPr>
            <xdr:cNvSpPr/>
          </xdr:nvSpPr>
          <xdr:spPr>
            <a:xfrm>
              <a:off x="4516800" y="5015591"/>
              <a:ext cx="1097554" cy="145133"/>
            </a:xfrm>
            <a:prstGeom prst="roundRect">
              <a:avLst>
                <a:gd name="adj" fmla="val 22162"/>
              </a:avLst>
            </a:prstGeom>
            <a:solidFill>
              <a:srgbClr val="000036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PH" sz="1400" b="0" baseline="0">
                  <a:latin typeface="Franklin Gothic Demi" panose="020B0703020102020204" pitchFamily="34" charset="0"/>
                </a:rPr>
                <a:t>Overall HTC (U</a:t>
              </a:r>
              <a:r>
                <a:rPr lang="en-PH" sz="1400" b="0" baseline="-25000">
                  <a:latin typeface="Franklin Gothic Demi" panose="020B0703020102020204" pitchFamily="34" charset="0"/>
                </a:rPr>
                <a:t>calc</a:t>
              </a:r>
              <a:r>
                <a:rPr lang="en-PH" sz="1400" b="0" baseline="0">
                  <a:latin typeface="Franklin Gothic Demi" panose="020B0703020102020204" pitchFamily="34" charset="0"/>
                </a:rPr>
                <a:t>)</a:t>
              </a:r>
              <a:endParaRPr lang="en-PH" sz="1400" b="0" baseline="-25000">
                <a:latin typeface="Franklin Gothic Demi" panose="020B0703020102020204" pitchFamily="34" charset="0"/>
              </a:endParaRPr>
            </a:p>
          </xdr:txBody>
        </xdr:sp>
      </xdr:grpSp>
      <xdr:grpSp>
        <xdr:nvGrpSpPr>
          <xdr:cNvPr id="194" name="Group 193">
            <a:extLst>
              <a:ext uri="{FF2B5EF4-FFF2-40B4-BE49-F238E27FC236}">
                <a16:creationId xmlns:a16="http://schemas.microsoft.com/office/drawing/2014/main" id="{B3FEEF5F-E2C0-4874-9A39-42269246D1CC}"/>
              </a:ext>
            </a:extLst>
          </xdr:cNvPr>
          <xdr:cNvGrpSpPr/>
        </xdr:nvGrpSpPr>
        <xdr:grpSpPr>
          <a:xfrm>
            <a:off x="7287666" y="11874393"/>
            <a:ext cx="1465002" cy="1166064"/>
            <a:chOff x="4516801" y="5015592"/>
            <a:chExt cx="1097554" cy="607442"/>
          </a:xfrm>
        </xdr:grpSpPr>
        <xdr:sp macro="" textlink="AA81">
          <xdr:nvSpPr>
            <xdr:cNvPr id="195" name="Rectangle: Rounded Corners 194">
              <a:extLst>
                <a:ext uri="{FF2B5EF4-FFF2-40B4-BE49-F238E27FC236}">
                  <a16:creationId xmlns:a16="http://schemas.microsoft.com/office/drawing/2014/main" id="{47CD1B99-001E-F436-EFEE-9FA37404CDA2}"/>
                </a:ext>
              </a:extLst>
            </xdr:cNvPr>
            <xdr:cNvSpPr/>
          </xdr:nvSpPr>
          <xdr:spPr>
            <a:xfrm>
              <a:off x="4525229" y="5103196"/>
              <a:ext cx="1085193" cy="519838"/>
            </a:xfrm>
            <a:prstGeom prst="roundRect">
              <a:avLst>
                <a:gd name="adj" fmla="val 5159"/>
              </a:avLst>
            </a:prstGeom>
            <a:solidFill>
              <a:schemeClr val="bg1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9CF10D12-1413-44EA-8AD0-BE60FDECA177}" type="TxLink">
                <a:rPr lang="en-US" sz="1400" b="0" i="0" u="none" strike="noStrike">
                  <a:solidFill>
                    <a:srgbClr val="000000"/>
                  </a:solidFill>
                  <a:latin typeface="Franklin Gothic Demi" panose="020B0703020102020204" pitchFamily="34" charset="0"/>
                  <a:ea typeface="Calibri"/>
                  <a:cs typeface="Calibri"/>
                </a:rPr>
                <a:pPr algn="ctr"/>
                <a:t>20.17 %</a:t>
              </a:fld>
              <a:endParaRPr lang="en-PH" sz="1400" b="0">
                <a:latin typeface="Franklin Gothic Demi" panose="020B0703020102020204" pitchFamily="34" charset="0"/>
              </a:endParaRPr>
            </a:p>
          </xdr:txBody>
        </xdr:sp>
        <xdr:sp macro="" textlink="">
          <xdr:nvSpPr>
            <xdr:cNvPr id="196" name="Rectangle: Rounded Corners 195">
              <a:extLst>
                <a:ext uri="{FF2B5EF4-FFF2-40B4-BE49-F238E27FC236}">
                  <a16:creationId xmlns:a16="http://schemas.microsoft.com/office/drawing/2014/main" id="{EBB57472-4B53-257D-A7DA-7A1660155EF4}"/>
                </a:ext>
              </a:extLst>
            </xdr:cNvPr>
            <xdr:cNvSpPr/>
          </xdr:nvSpPr>
          <xdr:spPr>
            <a:xfrm>
              <a:off x="4516801" y="5015592"/>
              <a:ext cx="1097554" cy="145133"/>
            </a:xfrm>
            <a:prstGeom prst="roundRect">
              <a:avLst>
                <a:gd name="adj" fmla="val 22162"/>
              </a:avLst>
            </a:prstGeom>
            <a:solidFill>
              <a:srgbClr val="000036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PH" sz="1400" b="0" baseline="0">
                  <a:latin typeface="Franklin Gothic Demi" panose="020B0703020102020204" pitchFamily="34" charset="0"/>
                </a:rPr>
                <a:t>% Overdesign</a:t>
              </a:r>
              <a:endParaRPr lang="en-PH" sz="1400" b="0" baseline="-25000">
                <a:latin typeface="Franklin Gothic Demi" panose="020B0703020102020204" pitchFamily="34" charset="0"/>
              </a:endParaRPr>
            </a:p>
          </xdr:txBody>
        </xdr:sp>
      </xdr:grpSp>
      <xdr:grpSp>
        <xdr:nvGrpSpPr>
          <xdr:cNvPr id="197" name="Group 196">
            <a:extLst>
              <a:ext uri="{FF2B5EF4-FFF2-40B4-BE49-F238E27FC236}">
                <a16:creationId xmlns:a16="http://schemas.microsoft.com/office/drawing/2014/main" id="{D050FFAD-25B5-41E8-AF25-793134B50675}"/>
              </a:ext>
            </a:extLst>
          </xdr:cNvPr>
          <xdr:cNvGrpSpPr/>
        </xdr:nvGrpSpPr>
        <xdr:grpSpPr>
          <a:xfrm>
            <a:off x="8901313" y="11865429"/>
            <a:ext cx="1465002" cy="1166064"/>
            <a:chOff x="4516801" y="5015592"/>
            <a:chExt cx="1097554" cy="607442"/>
          </a:xfrm>
        </xdr:grpSpPr>
        <xdr:sp macro="" textlink="AA82">
          <xdr:nvSpPr>
            <xdr:cNvPr id="198" name="Rectangle: Rounded Corners 197">
              <a:extLst>
                <a:ext uri="{FF2B5EF4-FFF2-40B4-BE49-F238E27FC236}">
                  <a16:creationId xmlns:a16="http://schemas.microsoft.com/office/drawing/2014/main" id="{A1BB1DBB-B49F-82E6-5BA8-33360902A3A7}"/>
                </a:ext>
              </a:extLst>
            </xdr:cNvPr>
            <xdr:cNvSpPr/>
          </xdr:nvSpPr>
          <xdr:spPr>
            <a:xfrm>
              <a:off x="4525229" y="5103196"/>
              <a:ext cx="1085193" cy="519838"/>
            </a:xfrm>
            <a:prstGeom prst="roundRect">
              <a:avLst>
                <a:gd name="adj" fmla="val 5159"/>
              </a:avLst>
            </a:prstGeom>
            <a:solidFill>
              <a:schemeClr val="bg1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B7740609-DBEA-4AA4-8B12-D49A44A8399C}" type="TxLink">
                <a:rPr lang="en-US" sz="1200" b="0" i="0" u="none" strike="noStrike">
                  <a:solidFill>
                    <a:srgbClr val="000000"/>
                  </a:solidFill>
                  <a:latin typeface="Franklin Gothic Demi" panose="020B0703020102020204" pitchFamily="34" charset="0"/>
                  <a:ea typeface="Calibri"/>
                  <a:cs typeface="Calibri"/>
                </a:rPr>
                <a:pPr algn="ctr"/>
                <a:t>1279.537 W/m2-K</a:t>
              </a:fld>
              <a:endParaRPr lang="en-PH" sz="1200" b="0">
                <a:latin typeface="Franklin Gothic Demi" panose="020B0703020102020204" pitchFamily="34" charset="0"/>
              </a:endParaRPr>
            </a:p>
          </xdr:txBody>
        </xdr:sp>
        <xdr:sp macro="" textlink="">
          <xdr:nvSpPr>
            <xdr:cNvPr id="199" name="Rectangle: Rounded Corners 198">
              <a:extLst>
                <a:ext uri="{FF2B5EF4-FFF2-40B4-BE49-F238E27FC236}">
                  <a16:creationId xmlns:a16="http://schemas.microsoft.com/office/drawing/2014/main" id="{30AF1E54-BBD8-D317-B247-1FB48B78ED3B}"/>
                </a:ext>
              </a:extLst>
            </xdr:cNvPr>
            <xdr:cNvSpPr/>
          </xdr:nvSpPr>
          <xdr:spPr>
            <a:xfrm>
              <a:off x="4516801" y="5015592"/>
              <a:ext cx="1097554" cy="145133"/>
            </a:xfrm>
            <a:prstGeom prst="roundRect">
              <a:avLst>
                <a:gd name="adj" fmla="val 22162"/>
              </a:avLst>
            </a:prstGeom>
            <a:solidFill>
              <a:srgbClr val="000036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PH" sz="1400" b="0" baseline="0">
                  <a:latin typeface="Franklin Gothic Demi" panose="020B0703020102020204" pitchFamily="34" charset="0"/>
                </a:rPr>
                <a:t>Dirt Factor</a:t>
              </a:r>
              <a:endParaRPr lang="en-PH" sz="1400" b="0" baseline="-25000">
                <a:latin typeface="Franklin Gothic Demi" panose="020B0703020102020204" pitchFamily="34" charset="0"/>
              </a:endParaRPr>
            </a:p>
          </xdr:txBody>
        </xdr:sp>
      </xdr:grpSp>
    </xdr:grpSp>
    <xdr:clientData/>
  </xdr:twoCellAnchor>
  <xdr:twoCellAnchor>
    <xdr:from>
      <xdr:col>13</xdr:col>
      <xdr:colOff>286482</xdr:colOff>
      <xdr:row>16</xdr:row>
      <xdr:rowOff>101729</xdr:rowOff>
    </xdr:from>
    <xdr:to>
      <xdr:col>14</xdr:col>
      <xdr:colOff>458760</xdr:colOff>
      <xdr:row>17</xdr:row>
      <xdr:rowOff>174616</xdr:rowOff>
    </xdr:to>
    <xdr:sp macro="" textlink="$X$16">
      <xdr:nvSpPr>
        <xdr:cNvPr id="212" name="TextBox 211">
          <a:extLst>
            <a:ext uri="{FF2B5EF4-FFF2-40B4-BE49-F238E27FC236}">
              <a16:creationId xmlns:a16="http://schemas.microsoft.com/office/drawing/2014/main" id="{F0B4C4A3-387C-1F8B-66DD-B0BA6251CF48}"/>
            </a:ext>
          </a:extLst>
        </xdr:cNvPr>
        <xdr:cNvSpPr txBox="1"/>
      </xdr:nvSpPr>
      <xdr:spPr>
        <a:xfrm>
          <a:off x="8767094" y="4189635"/>
          <a:ext cx="781878" cy="252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B72E623-36E3-4240-95D2-6486867A9CDA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/>
            <a:t>19.05 mm</a:t>
          </a:fld>
          <a:endParaRPr lang="en-PH" sz="1100"/>
        </a:p>
      </xdr:txBody>
    </xdr:sp>
    <xdr:clientData/>
  </xdr:twoCellAnchor>
  <xdr:twoCellAnchor>
    <xdr:from>
      <xdr:col>12</xdr:col>
      <xdr:colOff>544898</xdr:colOff>
      <xdr:row>16</xdr:row>
      <xdr:rowOff>81851</xdr:rowOff>
    </xdr:from>
    <xdr:to>
      <xdr:col>13</xdr:col>
      <xdr:colOff>425629</xdr:colOff>
      <xdr:row>17</xdr:row>
      <xdr:rowOff>154738</xdr:rowOff>
    </xdr:to>
    <xdr:sp macro="" textlink="$X$16">
      <xdr:nvSpPr>
        <xdr:cNvPr id="213" name="TextBox 212">
          <a:extLst>
            <a:ext uri="{FF2B5EF4-FFF2-40B4-BE49-F238E27FC236}">
              <a16:creationId xmlns:a16="http://schemas.microsoft.com/office/drawing/2014/main" id="{C6C906A2-4075-40D7-AF96-4F0C2F7BD60E}"/>
            </a:ext>
          </a:extLst>
        </xdr:cNvPr>
        <xdr:cNvSpPr txBox="1"/>
      </xdr:nvSpPr>
      <xdr:spPr>
        <a:xfrm>
          <a:off x="8415910" y="4169757"/>
          <a:ext cx="490331" cy="252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/>
            <a:t>OD</a:t>
          </a:r>
          <a:r>
            <a:rPr lang="en-PH" sz="1100" baseline="0"/>
            <a:t> =</a:t>
          </a:r>
          <a:endParaRPr lang="en-PH" sz="1100"/>
        </a:p>
      </xdr:txBody>
    </xdr:sp>
    <xdr:clientData/>
  </xdr:twoCellAnchor>
  <xdr:twoCellAnchor>
    <xdr:from>
      <xdr:col>13</xdr:col>
      <xdr:colOff>299734</xdr:colOff>
      <xdr:row>17</xdr:row>
      <xdr:rowOff>114981</xdr:rowOff>
    </xdr:from>
    <xdr:to>
      <xdr:col>15</xdr:col>
      <xdr:colOff>399124</xdr:colOff>
      <xdr:row>19</xdr:row>
      <xdr:rowOff>8573</xdr:rowOff>
    </xdr:to>
    <xdr:sp macro="" textlink="$X$17">
      <xdr:nvSpPr>
        <xdr:cNvPr id="214" name="TextBox 213">
          <a:extLst>
            <a:ext uri="{FF2B5EF4-FFF2-40B4-BE49-F238E27FC236}">
              <a16:creationId xmlns:a16="http://schemas.microsoft.com/office/drawing/2014/main" id="{586C2308-5E3B-4364-BBC5-D1A7FF1F2A86}"/>
            </a:ext>
          </a:extLst>
        </xdr:cNvPr>
        <xdr:cNvSpPr txBox="1"/>
      </xdr:nvSpPr>
      <xdr:spPr>
        <a:xfrm>
          <a:off x="8780346" y="4382181"/>
          <a:ext cx="1318590" cy="252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39CB433-0E4D-4DA4-98E5-9A0954FFA154}" type="TxLink">
            <a:rPr lang="en-US" sz="700" b="0" i="0" u="none" strike="noStrike">
              <a:solidFill>
                <a:srgbClr val="000000"/>
              </a:solidFill>
              <a:latin typeface="Franklin Gothic Demi"/>
            </a:rPr>
            <a:pPr/>
            <a:t>14 BWG (2.11 mm)</a:t>
          </a:fld>
          <a:endParaRPr lang="en-PH" sz="700"/>
        </a:p>
      </xdr:txBody>
    </xdr:sp>
    <xdr:clientData/>
  </xdr:twoCellAnchor>
  <xdr:twoCellAnchor>
    <xdr:from>
      <xdr:col>12</xdr:col>
      <xdr:colOff>544898</xdr:colOff>
      <xdr:row>17</xdr:row>
      <xdr:rowOff>95103</xdr:rowOff>
    </xdr:from>
    <xdr:to>
      <xdr:col>13</xdr:col>
      <xdr:colOff>425629</xdr:colOff>
      <xdr:row>18</xdr:row>
      <xdr:rowOff>167989</xdr:rowOff>
    </xdr:to>
    <xdr:sp macro="" textlink="$X$16">
      <xdr:nvSpPr>
        <xdr:cNvPr id="215" name="TextBox 214">
          <a:extLst>
            <a:ext uri="{FF2B5EF4-FFF2-40B4-BE49-F238E27FC236}">
              <a16:creationId xmlns:a16="http://schemas.microsoft.com/office/drawing/2014/main" id="{9BED5AF3-8506-4222-ACEC-EFF3427D2316}"/>
            </a:ext>
          </a:extLst>
        </xdr:cNvPr>
        <xdr:cNvSpPr txBox="1"/>
      </xdr:nvSpPr>
      <xdr:spPr>
        <a:xfrm>
          <a:off x="8415910" y="4362303"/>
          <a:ext cx="490331" cy="252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/>
            <a:t>ID</a:t>
          </a:r>
          <a:r>
            <a:rPr lang="en-PH" sz="1100" baseline="0"/>
            <a:t> =</a:t>
          </a:r>
          <a:endParaRPr lang="en-PH" sz="1100"/>
        </a:p>
      </xdr:txBody>
    </xdr:sp>
    <xdr:clientData/>
  </xdr:twoCellAnchor>
  <xdr:twoCellAnchor>
    <xdr:from>
      <xdr:col>13</xdr:col>
      <xdr:colOff>292543</xdr:colOff>
      <xdr:row>7</xdr:row>
      <xdr:rowOff>198782</xdr:rowOff>
    </xdr:from>
    <xdr:to>
      <xdr:col>14</xdr:col>
      <xdr:colOff>464821</xdr:colOff>
      <xdr:row>8</xdr:row>
      <xdr:rowOff>124050</xdr:rowOff>
    </xdr:to>
    <xdr:sp macro="" textlink="$X$18">
      <xdr:nvSpPr>
        <xdr:cNvPr id="216" name="TextBox 215">
          <a:extLst>
            <a:ext uri="{FF2B5EF4-FFF2-40B4-BE49-F238E27FC236}">
              <a16:creationId xmlns:a16="http://schemas.microsoft.com/office/drawing/2014/main" id="{F26C99CB-5120-433D-8B7F-33BCC533D1C2}"/>
            </a:ext>
          </a:extLst>
        </xdr:cNvPr>
        <xdr:cNvSpPr txBox="1"/>
      </xdr:nvSpPr>
      <xdr:spPr>
        <a:xfrm>
          <a:off x="8760682" y="2372139"/>
          <a:ext cx="781878" cy="236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033FCAC-7EDB-4921-9793-5CE785B759EE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/>
            <a:t>3.6576 m</a:t>
          </a:fld>
          <a:endParaRPr lang="en-PH" sz="1100"/>
        </a:p>
      </xdr:txBody>
    </xdr:sp>
    <xdr:clientData/>
  </xdr:twoCellAnchor>
  <xdr:twoCellAnchor>
    <xdr:from>
      <xdr:col>13</xdr:col>
      <xdr:colOff>60628</xdr:colOff>
      <xdr:row>7</xdr:row>
      <xdr:rowOff>177060</xdr:rowOff>
    </xdr:from>
    <xdr:to>
      <xdr:col>13</xdr:col>
      <xdr:colOff>550959</xdr:colOff>
      <xdr:row>8</xdr:row>
      <xdr:rowOff>124051</xdr:rowOff>
    </xdr:to>
    <xdr:sp macro="" textlink="$X$16">
      <xdr:nvSpPr>
        <xdr:cNvPr id="217" name="TextBox 216">
          <a:extLst>
            <a:ext uri="{FF2B5EF4-FFF2-40B4-BE49-F238E27FC236}">
              <a16:creationId xmlns:a16="http://schemas.microsoft.com/office/drawing/2014/main" id="{3B900D69-99B5-415E-B8BA-96EF7300791C}"/>
            </a:ext>
          </a:extLst>
        </xdr:cNvPr>
        <xdr:cNvSpPr txBox="1"/>
      </xdr:nvSpPr>
      <xdr:spPr>
        <a:xfrm>
          <a:off x="8528767" y="2350417"/>
          <a:ext cx="490331" cy="258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L =</a:t>
          </a:r>
          <a:endParaRPr lang="en-PH" sz="1100"/>
        </a:p>
      </xdr:txBody>
    </xdr:sp>
    <xdr:clientData/>
  </xdr:twoCellAnchor>
  <xdr:twoCellAnchor>
    <xdr:from>
      <xdr:col>12</xdr:col>
      <xdr:colOff>543340</xdr:colOff>
      <xdr:row>31</xdr:row>
      <xdr:rowOff>106018</xdr:rowOff>
    </xdr:from>
    <xdr:to>
      <xdr:col>15</xdr:col>
      <xdr:colOff>72887</xdr:colOff>
      <xdr:row>32</xdr:row>
      <xdr:rowOff>178904</xdr:rowOff>
    </xdr:to>
    <xdr:sp macro="" textlink="$X$16">
      <xdr:nvSpPr>
        <xdr:cNvPr id="219" name="TextBox 218">
          <a:extLst>
            <a:ext uri="{FF2B5EF4-FFF2-40B4-BE49-F238E27FC236}">
              <a16:creationId xmlns:a16="http://schemas.microsoft.com/office/drawing/2014/main" id="{DC406FCB-3C99-405F-A74B-BF0BB4AB310A}"/>
            </a:ext>
          </a:extLst>
        </xdr:cNvPr>
        <xdr:cNvSpPr txBox="1"/>
      </xdr:nvSpPr>
      <xdr:spPr>
        <a:xfrm>
          <a:off x="8401879" y="6997148"/>
          <a:ext cx="1358347" cy="258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Tube Sheet Layout =</a:t>
          </a:r>
          <a:endParaRPr lang="en-PH" sz="1100"/>
        </a:p>
      </xdr:txBody>
    </xdr:sp>
    <xdr:clientData/>
  </xdr:twoCellAnchor>
  <xdr:twoCellAnchor>
    <xdr:from>
      <xdr:col>14</xdr:col>
      <xdr:colOff>543340</xdr:colOff>
      <xdr:row>31</xdr:row>
      <xdr:rowOff>119270</xdr:rowOff>
    </xdr:from>
    <xdr:to>
      <xdr:col>17</xdr:col>
      <xdr:colOff>33131</xdr:colOff>
      <xdr:row>33</xdr:row>
      <xdr:rowOff>6626</xdr:rowOff>
    </xdr:to>
    <xdr:sp macro="" textlink="$X$21">
      <xdr:nvSpPr>
        <xdr:cNvPr id="220" name="TextBox 219">
          <a:extLst>
            <a:ext uri="{FF2B5EF4-FFF2-40B4-BE49-F238E27FC236}">
              <a16:creationId xmlns:a16="http://schemas.microsoft.com/office/drawing/2014/main" id="{81ECEF99-36C7-458E-AA8C-AAA56C91072C}"/>
            </a:ext>
          </a:extLst>
        </xdr:cNvPr>
        <xdr:cNvSpPr txBox="1"/>
      </xdr:nvSpPr>
      <xdr:spPr>
        <a:xfrm>
          <a:off x="9621079" y="7010400"/>
          <a:ext cx="1318591" cy="258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F1DCF02-FCEA-4AC6-9808-B198E9FC922D}" type="TxLink">
            <a:rPr lang="en-US" sz="1100" b="0" i="0" u="none" strike="noStrike" baseline="0">
              <a:solidFill>
                <a:srgbClr val="000000"/>
              </a:solidFill>
              <a:latin typeface="Franklin Gothic Demi"/>
            </a:rPr>
            <a:pPr/>
            <a:t>Triangular Pitch</a:t>
          </a:fld>
          <a:endParaRPr lang="en-PH" sz="1100"/>
        </a:p>
      </xdr:txBody>
    </xdr:sp>
    <xdr:clientData/>
  </xdr:twoCellAnchor>
  <xdr:twoCellAnchor>
    <xdr:from>
      <xdr:col>9</xdr:col>
      <xdr:colOff>603969</xdr:colOff>
      <xdr:row>11</xdr:row>
      <xdr:rowOff>13253</xdr:rowOff>
    </xdr:from>
    <xdr:to>
      <xdr:col>11</xdr:col>
      <xdr:colOff>397565</xdr:colOff>
      <xdr:row>12</xdr:row>
      <xdr:rowOff>64417</xdr:rowOff>
    </xdr:to>
    <xdr:sp macro="" textlink="$X$14">
      <xdr:nvSpPr>
        <xdr:cNvPr id="221" name="TextBox 220">
          <a:extLst>
            <a:ext uri="{FF2B5EF4-FFF2-40B4-BE49-F238E27FC236}">
              <a16:creationId xmlns:a16="http://schemas.microsoft.com/office/drawing/2014/main" id="{471DBACC-27A7-45C4-85DF-E57440DE6A05}"/>
            </a:ext>
          </a:extLst>
        </xdr:cNvPr>
        <xdr:cNvSpPr txBox="1"/>
      </xdr:nvSpPr>
      <xdr:spPr>
        <a:xfrm>
          <a:off x="6633708" y="3193775"/>
          <a:ext cx="1012796" cy="236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125A4F7-EF8B-4132-9F72-4565D73B9067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/>
            <a:t>Carbon Steel</a:t>
          </a:fld>
          <a:endParaRPr lang="en-PH" sz="1100"/>
        </a:p>
      </xdr:txBody>
    </xdr:sp>
    <xdr:clientData/>
  </xdr:twoCellAnchor>
  <xdr:twoCellAnchor>
    <xdr:from>
      <xdr:col>8</xdr:col>
      <xdr:colOff>107011</xdr:colOff>
      <xdr:row>10</xdr:row>
      <xdr:rowOff>170435</xdr:rowOff>
    </xdr:from>
    <xdr:to>
      <xdr:col>10</xdr:col>
      <xdr:colOff>205408</xdr:colOff>
      <xdr:row>12</xdr:row>
      <xdr:rowOff>57791</xdr:rowOff>
    </xdr:to>
    <xdr:sp macro="" textlink="$X$16">
      <xdr:nvSpPr>
        <xdr:cNvPr id="222" name="TextBox 221">
          <a:extLst>
            <a:ext uri="{FF2B5EF4-FFF2-40B4-BE49-F238E27FC236}">
              <a16:creationId xmlns:a16="http://schemas.microsoft.com/office/drawing/2014/main" id="{2A622E67-DC87-4635-82E8-D660B58200AF}"/>
            </a:ext>
          </a:extLst>
        </xdr:cNvPr>
        <xdr:cNvSpPr txBox="1"/>
      </xdr:nvSpPr>
      <xdr:spPr>
        <a:xfrm>
          <a:off x="5513898" y="3165426"/>
          <a:ext cx="1330849" cy="258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Type of Material =</a:t>
          </a:r>
          <a:endParaRPr lang="en-PH" sz="1100"/>
        </a:p>
      </xdr:txBody>
    </xdr:sp>
    <xdr:clientData/>
  </xdr:twoCellAnchor>
  <xdr:twoCellAnchor>
    <xdr:from>
      <xdr:col>12</xdr:col>
      <xdr:colOff>590716</xdr:colOff>
      <xdr:row>10</xdr:row>
      <xdr:rowOff>178906</xdr:rowOff>
    </xdr:from>
    <xdr:to>
      <xdr:col>15</xdr:col>
      <xdr:colOff>172278</xdr:colOff>
      <xdr:row>12</xdr:row>
      <xdr:rowOff>44539</xdr:rowOff>
    </xdr:to>
    <xdr:sp macro="" textlink="$X$15">
      <xdr:nvSpPr>
        <xdr:cNvPr id="223" name="TextBox 222">
          <a:extLst>
            <a:ext uri="{FF2B5EF4-FFF2-40B4-BE49-F238E27FC236}">
              <a16:creationId xmlns:a16="http://schemas.microsoft.com/office/drawing/2014/main" id="{60C3ADA6-3FDC-4C29-BBE9-8EFC886E0292}"/>
            </a:ext>
          </a:extLst>
        </xdr:cNvPr>
        <xdr:cNvSpPr txBox="1"/>
      </xdr:nvSpPr>
      <xdr:spPr>
        <a:xfrm>
          <a:off x="8449255" y="3173897"/>
          <a:ext cx="1410362" cy="236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4B0CA1B-D3AB-457C-BD3F-6DE2708FAC07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/>
            <a:t>Mildly Corrosive</a:t>
          </a:fld>
          <a:endParaRPr lang="en-PH" sz="1100"/>
        </a:p>
      </xdr:txBody>
    </xdr:sp>
    <xdr:clientData/>
  </xdr:twoCellAnchor>
  <xdr:twoCellAnchor>
    <xdr:from>
      <xdr:col>11</xdr:col>
      <xdr:colOff>411812</xdr:colOff>
      <xdr:row>10</xdr:row>
      <xdr:rowOff>163809</xdr:rowOff>
    </xdr:from>
    <xdr:to>
      <xdr:col>13</xdr:col>
      <xdr:colOff>145774</xdr:colOff>
      <xdr:row>12</xdr:row>
      <xdr:rowOff>51165</xdr:rowOff>
    </xdr:to>
    <xdr:sp macro="" textlink="$X$16">
      <xdr:nvSpPr>
        <xdr:cNvPr id="224" name="TextBox 223">
          <a:extLst>
            <a:ext uri="{FF2B5EF4-FFF2-40B4-BE49-F238E27FC236}">
              <a16:creationId xmlns:a16="http://schemas.microsoft.com/office/drawing/2014/main" id="{22EBF445-7D49-4477-832A-22F381AEB381}"/>
            </a:ext>
          </a:extLst>
        </xdr:cNvPr>
        <xdr:cNvSpPr txBox="1"/>
      </xdr:nvSpPr>
      <xdr:spPr>
        <a:xfrm>
          <a:off x="7660751" y="3158800"/>
          <a:ext cx="953162" cy="258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Corrosivity = </a:t>
          </a:r>
          <a:endParaRPr lang="en-PH" sz="1100"/>
        </a:p>
      </xdr:txBody>
    </xdr:sp>
    <xdr:clientData/>
  </xdr:twoCellAnchor>
  <xdr:twoCellAnchor>
    <xdr:from>
      <xdr:col>17</xdr:col>
      <xdr:colOff>146766</xdr:colOff>
      <xdr:row>8</xdr:row>
      <xdr:rowOff>125895</xdr:rowOff>
    </xdr:from>
    <xdr:to>
      <xdr:col>19</xdr:col>
      <xdr:colOff>106018</xdr:colOff>
      <xdr:row>9</xdr:row>
      <xdr:rowOff>51163</xdr:rowOff>
    </xdr:to>
    <xdr:sp macro="" textlink="$Z$26">
      <xdr:nvSpPr>
        <xdr:cNvPr id="225" name="TextBox 224">
          <a:extLst>
            <a:ext uri="{FF2B5EF4-FFF2-40B4-BE49-F238E27FC236}">
              <a16:creationId xmlns:a16="http://schemas.microsoft.com/office/drawing/2014/main" id="{F86699F2-0A72-4FC4-88C9-CDCA1DC5DB59}"/>
            </a:ext>
          </a:extLst>
        </xdr:cNvPr>
        <xdr:cNvSpPr txBox="1"/>
      </xdr:nvSpPr>
      <xdr:spPr>
        <a:xfrm>
          <a:off x="11053305" y="2610678"/>
          <a:ext cx="1185078" cy="236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DC3044E-76D0-4A85-9DB2-D308838C0E4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200000 kg/hr</a:t>
          </a:fld>
          <a:endParaRPr lang="en-PH" sz="1100"/>
        </a:p>
      </xdr:txBody>
    </xdr:sp>
    <xdr:clientData/>
  </xdr:twoCellAnchor>
  <xdr:twoCellAnchor>
    <xdr:from>
      <xdr:col>16</xdr:col>
      <xdr:colOff>478070</xdr:colOff>
      <xdr:row>8</xdr:row>
      <xdr:rowOff>110799</xdr:rowOff>
    </xdr:from>
    <xdr:to>
      <xdr:col>17</xdr:col>
      <xdr:colOff>358801</xdr:colOff>
      <xdr:row>9</xdr:row>
      <xdr:rowOff>57790</xdr:rowOff>
    </xdr:to>
    <xdr:sp macro="" textlink="$X$16">
      <xdr:nvSpPr>
        <xdr:cNvPr id="226" name="TextBox 225">
          <a:extLst>
            <a:ext uri="{FF2B5EF4-FFF2-40B4-BE49-F238E27FC236}">
              <a16:creationId xmlns:a16="http://schemas.microsoft.com/office/drawing/2014/main" id="{E469B88E-EEE9-4872-A8A9-4BA9409D2112}"/>
            </a:ext>
          </a:extLst>
        </xdr:cNvPr>
        <xdr:cNvSpPr txBox="1"/>
      </xdr:nvSpPr>
      <xdr:spPr>
        <a:xfrm>
          <a:off x="10775009" y="2595582"/>
          <a:ext cx="490331" cy="258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m =</a:t>
          </a:r>
          <a:endParaRPr lang="en-PH" sz="1100"/>
        </a:p>
      </xdr:txBody>
    </xdr:sp>
    <xdr:clientData/>
  </xdr:twoCellAnchor>
  <xdr:twoCellAnchor>
    <xdr:from>
      <xdr:col>8</xdr:col>
      <xdr:colOff>582100</xdr:colOff>
      <xdr:row>2</xdr:row>
      <xdr:rowOff>305794</xdr:rowOff>
    </xdr:from>
    <xdr:to>
      <xdr:col>10</xdr:col>
      <xdr:colOff>534726</xdr:colOff>
      <xdr:row>3</xdr:row>
      <xdr:rowOff>231062</xdr:rowOff>
    </xdr:to>
    <xdr:sp macro="" textlink="$Z$27">
      <xdr:nvSpPr>
        <xdr:cNvPr id="229" name="TextBox 228">
          <a:extLst>
            <a:ext uri="{FF2B5EF4-FFF2-40B4-BE49-F238E27FC236}">
              <a16:creationId xmlns:a16="http://schemas.microsoft.com/office/drawing/2014/main" id="{EBA0C24B-9493-45A1-9351-3CA04CFBA458}"/>
            </a:ext>
          </a:extLst>
        </xdr:cNvPr>
        <xdr:cNvSpPr txBox="1"/>
      </xdr:nvSpPr>
      <xdr:spPr>
        <a:xfrm>
          <a:off x="5992300" y="923014"/>
          <a:ext cx="1187066" cy="2376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2FA0AF0-A5D9-4D51-83B1-6BFAB3E0071A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100000 kg/hr</a:t>
          </a:fld>
          <a:endParaRPr lang="en-PH" sz="1100"/>
        </a:p>
      </xdr:txBody>
    </xdr:sp>
    <xdr:clientData/>
  </xdr:twoCellAnchor>
  <xdr:twoCellAnchor>
    <xdr:from>
      <xdr:col>8</xdr:col>
      <xdr:colOff>303804</xdr:colOff>
      <xdr:row>2</xdr:row>
      <xdr:rowOff>290698</xdr:rowOff>
    </xdr:from>
    <xdr:to>
      <xdr:col>9</xdr:col>
      <xdr:colOff>171283</xdr:colOff>
      <xdr:row>3</xdr:row>
      <xdr:rowOff>237689</xdr:rowOff>
    </xdr:to>
    <xdr:sp macro="" textlink="$X$16">
      <xdr:nvSpPr>
        <xdr:cNvPr id="230" name="TextBox 229">
          <a:extLst>
            <a:ext uri="{FF2B5EF4-FFF2-40B4-BE49-F238E27FC236}">
              <a16:creationId xmlns:a16="http://schemas.microsoft.com/office/drawing/2014/main" id="{37256927-469E-49F9-A803-19CCD2FC37B8}"/>
            </a:ext>
          </a:extLst>
        </xdr:cNvPr>
        <xdr:cNvSpPr txBox="1"/>
      </xdr:nvSpPr>
      <xdr:spPr>
        <a:xfrm>
          <a:off x="5714004" y="907918"/>
          <a:ext cx="492319" cy="259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m =</a:t>
          </a:r>
          <a:endParaRPr lang="en-PH" sz="1100"/>
        </a:p>
      </xdr:txBody>
    </xdr:sp>
    <xdr:clientData/>
  </xdr:twoCellAnchor>
  <xdr:twoCellAnchor>
    <xdr:from>
      <xdr:col>12</xdr:col>
      <xdr:colOff>551524</xdr:colOff>
      <xdr:row>18</xdr:row>
      <xdr:rowOff>95102</xdr:rowOff>
    </xdr:from>
    <xdr:to>
      <xdr:col>13</xdr:col>
      <xdr:colOff>571402</xdr:colOff>
      <xdr:row>19</xdr:row>
      <xdr:rowOff>167989</xdr:rowOff>
    </xdr:to>
    <xdr:sp macro="" textlink="$X$16">
      <xdr:nvSpPr>
        <xdr:cNvPr id="232" name="TextBox 231">
          <a:extLst>
            <a:ext uri="{FF2B5EF4-FFF2-40B4-BE49-F238E27FC236}">
              <a16:creationId xmlns:a16="http://schemas.microsoft.com/office/drawing/2014/main" id="{DC09A5D1-496A-41C5-A78A-49EF604A91CA}"/>
            </a:ext>
          </a:extLst>
        </xdr:cNvPr>
        <xdr:cNvSpPr txBox="1"/>
      </xdr:nvSpPr>
      <xdr:spPr>
        <a:xfrm>
          <a:off x="8422536" y="4541596"/>
          <a:ext cx="629478" cy="252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Pitch =</a:t>
          </a:r>
          <a:endParaRPr lang="en-PH" sz="1100"/>
        </a:p>
      </xdr:txBody>
    </xdr:sp>
    <xdr:clientData/>
  </xdr:twoCellAnchor>
  <xdr:twoCellAnchor>
    <xdr:from>
      <xdr:col>13</xdr:col>
      <xdr:colOff>425630</xdr:colOff>
      <xdr:row>18</xdr:row>
      <xdr:rowOff>121606</xdr:rowOff>
    </xdr:from>
    <xdr:to>
      <xdr:col>14</xdr:col>
      <xdr:colOff>160585</xdr:colOff>
      <xdr:row>20</xdr:row>
      <xdr:rowOff>15199</xdr:rowOff>
    </xdr:to>
    <xdr:sp macro="" textlink="$X$38">
      <xdr:nvSpPr>
        <xdr:cNvPr id="233" name="TextBox 232">
          <a:extLst>
            <a:ext uri="{FF2B5EF4-FFF2-40B4-BE49-F238E27FC236}">
              <a16:creationId xmlns:a16="http://schemas.microsoft.com/office/drawing/2014/main" id="{4E64632D-728B-4D3F-869F-3D5B93ED8027}"/>
            </a:ext>
          </a:extLst>
        </xdr:cNvPr>
        <xdr:cNvSpPr txBox="1"/>
      </xdr:nvSpPr>
      <xdr:spPr>
        <a:xfrm>
          <a:off x="8906242" y="4568100"/>
          <a:ext cx="344555" cy="252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34D0269-D970-4477-9AF8-709B43D3B9E5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/>
            <a:t>1</a:t>
          </a:fld>
          <a:endParaRPr lang="en-PH" sz="1100"/>
        </a:p>
      </xdr:txBody>
    </xdr:sp>
    <xdr:clientData/>
  </xdr:twoCellAnchor>
  <xdr:twoCellAnchor>
    <xdr:from>
      <xdr:col>12</xdr:col>
      <xdr:colOff>558150</xdr:colOff>
      <xdr:row>19</xdr:row>
      <xdr:rowOff>108354</xdr:rowOff>
    </xdr:from>
    <xdr:to>
      <xdr:col>14</xdr:col>
      <xdr:colOff>74446</xdr:colOff>
      <xdr:row>21</xdr:row>
      <xdr:rowOff>1946</xdr:rowOff>
    </xdr:to>
    <xdr:sp macro="" textlink="$X$16">
      <xdr:nvSpPr>
        <xdr:cNvPr id="234" name="TextBox 233">
          <a:extLst>
            <a:ext uri="{FF2B5EF4-FFF2-40B4-BE49-F238E27FC236}">
              <a16:creationId xmlns:a16="http://schemas.microsoft.com/office/drawing/2014/main" id="{7EEE6784-3656-4957-8896-F1640C414F88}"/>
            </a:ext>
          </a:extLst>
        </xdr:cNvPr>
        <xdr:cNvSpPr txBox="1"/>
      </xdr:nvSpPr>
      <xdr:spPr>
        <a:xfrm>
          <a:off x="8429162" y="4734142"/>
          <a:ext cx="735496" cy="252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Passses =</a:t>
          </a:r>
          <a:endParaRPr lang="en-PH" sz="1100"/>
        </a:p>
      </xdr:txBody>
    </xdr:sp>
    <xdr:clientData/>
  </xdr:twoCellAnchor>
  <xdr:twoCellAnchor>
    <xdr:from>
      <xdr:col>13</xdr:col>
      <xdr:colOff>584656</xdr:colOff>
      <xdr:row>19</xdr:row>
      <xdr:rowOff>108354</xdr:rowOff>
    </xdr:from>
    <xdr:to>
      <xdr:col>14</xdr:col>
      <xdr:colOff>319611</xdr:colOff>
      <xdr:row>21</xdr:row>
      <xdr:rowOff>1946</xdr:rowOff>
    </xdr:to>
    <xdr:sp macro="" textlink="$X$39">
      <xdr:nvSpPr>
        <xdr:cNvPr id="235" name="TextBox 234">
          <a:extLst>
            <a:ext uri="{FF2B5EF4-FFF2-40B4-BE49-F238E27FC236}">
              <a16:creationId xmlns:a16="http://schemas.microsoft.com/office/drawing/2014/main" id="{8B553747-F276-49F2-A38A-44C12C8FAB5B}"/>
            </a:ext>
          </a:extLst>
        </xdr:cNvPr>
        <xdr:cNvSpPr txBox="1"/>
      </xdr:nvSpPr>
      <xdr:spPr>
        <a:xfrm>
          <a:off x="9065268" y="4734142"/>
          <a:ext cx="344555" cy="252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C32CC8B-6DD8-46EA-BA8D-ADE2D5EF447E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/>
            <a:t>6</a:t>
          </a:fld>
          <a:endParaRPr lang="en-PH" sz="1100"/>
        </a:p>
      </xdr:txBody>
    </xdr:sp>
    <xdr:clientData/>
  </xdr:twoCellAnchor>
  <xdr:twoCellAnchor>
    <xdr:from>
      <xdr:col>12</xdr:col>
      <xdr:colOff>556589</xdr:colOff>
      <xdr:row>30</xdr:row>
      <xdr:rowOff>72885</xdr:rowOff>
    </xdr:from>
    <xdr:to>
      <xdr:col>14</xdr:col>
      <xdr:colOff>79512</xdr:colOff>
      <xdr:row>31</xdr:row>
      <xdr:rowOff>145772</xdr:rowOff>
    </xdr:to>
    <xdr:sp macro="" textlink="$X$16">
      <xdr:nvSpPr>
        <xdr:cNvPr id="236" name="TextBox 235">
          <a:extLst>
            <a:ext uri="{FF2B5EF4-FFF2-40B4-BE49-F238E27FC236}">
              <a16:creationId xmlns:a16="http://schemas.microsoft.com/office/drawing/2014/main" id="{F103B5D4-1F95-48CD-870C-3E8A2DD81964}"/>
            </a:ext>
          </a:extLst>
        </xdr:cNvPr>
        <xdr:cNvSpPr txBox="1"/>
      </xdr:nvSpPr>
      <xdr:spPr>
        <a:xfrm>
          <a:off x="8415128" y="6778485"/>
          <a:ext cx="742123" cy="258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Shell ID =</a:t>
          </a:r>
          <a:endParaRPr lang="en-PH" sz="1100"/>
        </a:p>
      </xdr:txBody>
    </xdr:sp>
    <xdr:clientData/>
  </xdr:twoCellAnchor>
  <xdr:twoCellAnchor>
    <xdr:from>
      <xdr:col>13</xdr:col>
      <xdr:colOff>556593</xdr:colOff>
      <xdr:row>30</xdr:row>
      <xdr:rowOff>72885</xdr:rowOff>
    </xdr:from>
    <xdr:to>
      <xdr:col>14</xdr:col>
      <xdr:colOff>357809</xdr:colOff>
      <xdr:row>31</xdr:row>
      <xdr:rowOff>145772</xdr:rowOff>
    </xdr:to>
    <xdr:sp macro="" textlink="$Z$41">
      <xdr:nvSpPr>
        <xdr:cNvPr id="238" name="TextBox 237">
          <a:extLst>
            <a:ext uri="{FF2B5EF4-FFF2-40B4-BE49-F238E27FC236}">
              <a16:creationId xmlns:a16="http://schemas.microsoft.com/office/drawing/2014/main" id="{6BE3F60E-02CD-4FFE-B7EA-FA664F73E8CF}"/>
            </a:ext>
          </a:extLst>
        </xdr:cNvPr>
        <xdr:cNvSpPr txBox="1"/>
      </xdr:nvSpPr>
      <xdr:spPr>
        <a:xfrm>
          <a:off x="9024732" y="6778485"/>
          <a:ext cx="410816" cy="258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33E9C9C-A884-47BE-9530-1AFE5471EDB9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35"</a:t>
          </a:fld>
          <a:endParaRPr lang="en-PH" sz="1100"/>
        </a:p>
      </xdr:txBody>
    </xdr:sp>
    <xdr:clientData/>
  </xdr:twoCellAnchor>
  <xdr:twoCellAnchor>
    <xdr:from>
      <xdr:col>17</xdr:col>
      <xdr:colOff>120490</xdr:colOff>
      <xdr:row>9</xdr:row>
      <xdr:rowOff>21248</xdr:rowOff>
    </xdr:from>
    <xdr:to>
      <xdr:col>19</xdr:col>
      <xdr:colOff>79742</xdr:colOff>
      <xdr:row>10</xdr:row>
      <xdr:rowOff>59160</xdr:rowOff>
    </xdr:to>
    <xdr:sp macro="" textlink="$Z$42">
      <xdr:nvSpPr>
        <xdr:cNvPr id="239" name="TextBox 238">
          <a:extLst>
            <a:ext uri="{FF2B5EF4-FFF2-40B4-BE49-F238E27FC236}">
              <a16:creationId xmlns:a16="http://schemas.microsoft.com/office/drawing/2014/main" id="{A4DB7452-2E8D-44E9-8397-3E7A5E25B7E4}"/>
            </a:ext>
          </a:extLst>
        </xdr:cNvPr>
        <xdr:cNvSpPr txBox="1"/>
      </xdr:nvSpPr>
      <xdr:spPr>
        <a:xfrm>
          <a:off x="11035483" y="2811745"/>
          <a:ext cx="1183707" cy="2376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AEE89F-060E-4869-9DE8-80622DB075AD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2.249 m/s</a:t>
          </a:fld>
          <a:endParaRPr lang="en-PH" sz="1100"/>
        </a:p>
      </xdr:txBody>
    </xdr:sp>
    <xdr:clientData/>
  </xdr:twoCellAnchor>
  <xdr:twoCellAnchor>
    <xdr:from>
      <xdr:col>16</xdr:col>
      <xdr:colOff>478070</xdr:colOff>
      <xdr:row>9</xdr:row>
      <xdr:rowOff>11408</xdr:rowOff>
    </xdr:from>
    <xdr:to>
      <xdr:col>17</xdr:col>
      <xdr:colOff>358801</xdr:colOff>
      <xdr:row>10</xdr:row>
      <xdr:rowOff>71043</xdr:rowOff>
    </xdr:to>
    <xdr:sp macro="" textlink="$X$16">
      <xdr:nvSpPr>
        <xdr:cNvPr id="240" name="TextBox 239">
          <a:extLst>
            <a:ext uri="{FF2B5EF4-FFF2-40B4-BE49-F238E27FC236}">
              <a16:creationId xmlns:a16="http://schemas.microsoft.com/office/drawing/2014/main" id="{B7F91DF4-C180-4EE9-8E82-2AE53DD76AE5}"/>
            </a:ext>
          </a:extLst>
        </xdr:cNvPr>
        <xdr:cNvSpPr txBox="1"/>
      </xdr:nvSpPr>
      <xdr:spPr>
        <a:xfrm>
          <a:off x="10775009" y="2807617"/>
          <a:ext cx="490331" cy="258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v =</a:t>
          </a:r>
          <a:endParaRPr lang="en-PH" sz="1100"/>
        </a:p>
      </xdr:txBody>
    </xdr:sp>
    <xdr:clientData/>
  </xdr:twoCellAnchor>
  <xdr:twoCellAnchor>
    <xdr:from>
      <xdr:col>2</xdr:col>
      <xdr:colOff>5753</xdr:colOff>
      <xdr:row>55</xdr:row>
      <xdr:rowOff>55315</xdr:rowOff>
    </xdr:from>
    <xdr:to>
      <xdr:col>3</xdr:col>
      <xdr:colOff>509232</xdr:colOff>
      <xdr:row>56</xdr:row>
      <xdr:rowOff>69126</xdr:rowOff>
    </xdr:to>
    <xdr:sp macro="" textlink="">
      <xdr:nvSpPr>
        <xdr:cNvPr id="243" name="Rectangle: Rounded Corners 242">
          <a:extLst>
            <a:ext uri="{FF2B5EF4-FFF2-40B4-BE49-F238E27FC236}">
              <a16:creationId xmlns:a16="http://schemas.microsoft.com/office/drawing/2014/main" id="{31C68A42-D2F3-49B2-A2BC-1BD2AD9CB0CF}"/>
            </a:ext>
          </a:extLst>
        </xdr:cNvPr>
        <xdr:cNvSpPr/>
      </xdr:nvSpPr>
      <xdr:spPr>
        <a:xfrm>
          <a:off x="1688779" y="11399176"/>
          <a:ext cx="1113079" cy="199341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0" i="0" u="none" strike="noStrike">
              <a:solidFill>
                <a:srgbClr val="000000"/>
              </a:solidFill>
              <a:latin typeface="Franklin Gothic Demi"/>
            </a:rPr>
            <a:t>Bundle</a:t>
          </a:r>
          <a:r>
            <a:rPr lang="en-US" sz="700" b="0" i="0" u="none" strike="noStrike" baseline="0">
              <a:solidFill>
                <a:srgbClr val="000000"/>
              </a:solidFill>
              <a:latin typeface="Franklin Gothic Demi"/>
            </a:rPr>
            <a:t> Diameter </a:t>
          </a:r>
          <a:r>
            <a:rPr lang="en-US" sz="650" b="0" i="0" u="none" strike="noStrike" baseline="0">
              <a:solidFill>
                <a:srgbClr val="000000"/>
              </a:solidFill>
              <a:latin typeface="Franklin Gothic Demi"/>
            </a:rPr>
            <a:t>(mm)</a:t>
          </a:r>
          <a:endParaRPr lang="en-US" sz="65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20318</xdr:colOff>
      <xdr:row>55</xdr:row>
      <xdr:rowOff>50088</xdr:rowOff>
    </xdr:from>
    <xdr:to>
      <xdr:col>5</xdr:col>
      <xdr:colOff>523135</xdr:colOff>
      <xdr:row>56</xdr:row>
      <xdr:rowOff>61733</xdr:rowOff>
    </xdr:to>
    <xdr:sp macro="" textlink="X44">
      <xdr:nvSpPr>
        <xdr:cNvPr id="244" name="Rectangle: Rounded Corners 243">
          <a:extLst>
            <a:ext uri="{FF2B5EF4-FFF2-40B4-BE49-F238E27FC236}">
              <a16:creationId xmlns:a16="http://schemas.microsoft.com/office/drawing/2014/main" id="{8AE53754-5216-448C-BB86-B4B27D7B325A}"/>
            </a:ext>
          </a:extLst>
        </xdr:cNvPr>
        <xdr:cNvSpPr/>
      </xdr:nvSpPr>
      <xdr:spPr>
        <a:xfrm>
          <a:off x="2922544" y="11393949"/>
          <a:ext cx="1112417" cy="19717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7077E59-9F59-4D7C-BE93-EDBF0DC676E1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806.79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2</xdr:col>
      <xdr:colOff>5753</xdr:colOff>
      <xdr:row>56</xdr:row>
      <xdr:rowOff>172529</xdr:rowOff>
    </xdr:from>
    <xdr:to>
      <xdr:col>3</xdr:col>
      <xdr:colOff>509232</xdr:colOff>
      <xdr:row>58</xdr:row>
      <xdr:rowOff>809</xdr:rowOff>
    </xdr:to>
    <xdr:sp macro="" textlink="">
      <xdr:nvSpPr>
        <xdr:cNvPr id="245" name="Rectangle: Rounded Corners 244">
          <a:extLst>
            <a:ext uri="{FF2B5EF4-FFF2-40B4-BE49-F238E27FC236}">
              <a16:creationId xmlns:a16="http://schemas.microsoft.com/office/drawing/2014/main" id="{EB2D6E81-A36A-4923-8F07-94E4F73116BB}"/>
            </a:ext>
          </a:extLst>
        </xdr:cNvPr>
        <xdr:cNvSpPr/>
      </xdr:nvSpPr>
      <xdr:spPr>
        <a:xfrm>
          <a:off x="1688779" y="11701920"/>
          <a:ext cx="1113079" cy="199341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Shell Diameter (mm)</a:t>
          </a:r>
          <a:endParaRPr lang="en-US" sz="5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4</xdr:col>
      <xdr:colOff>20318</xdr:colOff>
      <xdr:row>56</xdr:row>
      <xdr:rowOff>167302</xdr:rowOff>
    </xdr:from>
    <xdr:to>
      <xdr:col>5</xdr:col>
      <xdr:colOff>523135</xdr:colOff>
      <xdr:row>57</xdr:row>
      <xdr:rowOff>178946</xdr:rowOff>
    </xdr:to>
    <xdr:sp macro="" textlink="$X$45">
      <xdr:nvSpPr>
        <xdr:cNvPr id="246" name="Rectangle: Rounded Corners 245">
          <a:extLst>
            <a:ext uri="{FF2B5EF4-FFF2-40B4-BE49-F238E27FC236}">
              <a16:creationId xmlns:a16="http://schemas.microsoft.com/office/drawing/2014/main" id="{7386C89E-A598-42E6-9DCD-6A260EFB6C5A}"/>
            </a:ext>
          </a:extLst>
        </xdr:cNvPr>
        <xdr:cNvSpPr/>
      </xdr:nvSpPr>
      <xdr:spPr>
        <a:xfrm>
          <a:off x="2922544" y="11696693"/>
          <a:ext cx="1112417" cy="197175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FC55CD-95C0-4D19-BAD1-623F0CC35B0C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889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11</xdr:col>
      <xdr:colOff>406511</xdr:colOff>
      <xdr:row>10</xdr:row>
      <xdr:rowOff>156520</xdr:rowOff>
    </xdr:from>
    <xdr:to>
      <xdr:col>13</xdr:col>
      <xdr:colOff>140473</xdr:colOff>
      <xdr:row>12</xdr:row>
      <xdr:rowOff>43876</xdr:rowOff>
    </xdr:to>
    <xdr:sp macro="" textlink="$X$16">
      <xdr:nvSpPr>
        <xdr:cNvPr id="248" name="TextBox 247">
          <a:extLst>
            <a:ext uri="{FF2B5EF4-FFF2-40B4-BE49-F238E27FC236}">
              <a16:creationId xmlns:a16="http://schemas.microsoft.com/office/drawing/2014/main" id="{CE7EE89E-62C1-444C-A570-AC3701453933}"/>
            </a:ext>
          </a:extLst>
        </xdr:cNvPr>
        <xdr:cNvSpPr txBox="1"/>
      </xdr:nvSpPr>
      <xdr:spPr>
        <a:xfrm>
          <a:off x="7660751" y="3158800"/>
          <a:ext cx="953162" cy="253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Corrosivity = </a:t>
          </a:r>
          <a:endParaRPr lang="en-PH" sz="1100"/>
        </a:p>
      </xdr:txBody>
    </xdr:sp>
    <xdr:clientData/>
  </xdr:twoCellAnchor>
  <xdr:twoCellAnchor>
    <xdr:from>
      <xdr:col>16</xdr:col>
      <xdr:colOff>178904</xdr:colOff>
      <xdr:row>10</xdr:row>
      <xdr:rowOff>176917</xdr:rowOff>
    </xdr:from>
    <xdr:to>
      <xdr:col>18</xdr:col>
      <xdr:colOff>362446</xdr:colOff>
      <xdr:row>12</xdr:row>
      <xdr:rowOff>42550</xdr:rowOff>
    </xdr:to>
    <xdr:sp macro="" textlink="$X$46">
      <xdr:nvSpPr>
        <xdr:cNvPr id="249" name="TextBox 248">
          <a:extLst>
            <a:ext uri="{FF2B5EF4-FFF2-40B4-BE49-F238E27FC236}">
              <a16:creationId xmlns:a16="http://schemas.microsoft.com/office/drawing/2014/main" id="{8014C33D-E91F-4476-AD7E-4B54FF28763F}"/>
            </a:ext>
          </a:extLst>
        </xdr:cNvPr>
        <xdr:cNvSpPr txBox="1"/>
      </xdr:nvSpPr>
      <xdr:spPr>
        <a:xfrm>
          <a:off x="10481144" y="3179197"/>
          <a:ext cx="1410362" cy="231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DB48971-9401-4DA9-AE19-8EB3962D1CA6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/>
            <a:t>1</a:t>
          </a:fld>
          <a:endParaRPr lang="en-PH" sz="1100"/>
        </a:p>
      </xdr:txBody>
    </xdr:sp>
    <xdr:clientData/>
  </xdr:twoCellAnchor>
  <xdr:twoCellAnchor>
    <xdr:from>
      <xdr:col>14</xdr:col>
      <xdr:colOff>579120</xdr:colOff>
      <xdr:row>10</xdr:row>
      <xdr:rowOff>161820</xdr:rowOff>
    </xdr:from>
    <xdr:to>
      <xdr:col>16</xdr:col>
      <xdr:colOff>274320</xdr:colOff>
      <xdr:row>12</xdr:row>
      <xdr:rowOff>49176</xdr:rowOff>
    </xdr:to>
    <xdr:sp macro="" textlink="$X$16">
      <xdr:nvSpPr>
        <xdr:cNvPr id="250" name="TextBox 249">
          <a:extLst>
            <a:ext uri="{FF2B5EF4-FFF2-40B4-BE49-F238E27FC236}">
              <a16:creationId xmlns:a16="http://schemas.microsoft.com/office/drawing/2014/main" id="{D1AF3B49-AC6B-40FD-A2F9-43A2E489EFC2}"/>
            </a:ext>
          </a:extLst>
        </xdr:cNvPr>
        <xdr:cNvSpPr txBox="1"/>
      </xdr:nvSpPr>
      <xdr:spPr>
        <a:xfrm>
          <a:off x="9662160" y="3164100"/>
          <a:ext cx="914400" cy="253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No. of HeX = </a:t>
          </a:r>
          <a:endParaRPr lang="en-PH" sz="1100"/>
        </a:p>
      </xdr:txBody>
    </xdr:sp>
    <xdr:clientData/>
  </xdr:twoCellAnchor>
  <xdr:twoCellAnchor>
    <xdr:from>
      <xdr:col>13</xdr:col>
      <xdr:colOff>513094</xdr:colOff>
      <xdr:row>20</xdr:row>
      <xdr:rowOff>140159</xdr:rowOff>
    </xdr:from>
    <xdr:to>
      <xdr:col>15</xdr:col>
      <xdr:colOff>323255</xdr:colOff>
      <xdr:row>22</xdr:row>
      <xdr:rowOff>30165</xdr:rowOff>
    </xdr:to>
    <xdr:sp macro="" textlink="$Z$44">
      <xdr:nvSpPr>
        <xdr:cNvPr id="252" name="TextBox 251">
          <a:extLst>
            <a:ext uri="{FF2B5EF4-FFF2-40B4-BE49-F238E27FC236}">
              <a16:creationId xmlns:a16="http://schemas.microsoft.com/office/drawing/2014/main" id="{A855DF14-1630-4280-85EF-33D3156FBB3D}"/>
            </a:ext>
          </a:extLst>
        </xdr:cNvPr>
        <xdr:cNvSpPr txBox="1"/>
      </xdr:nvSpPr>
      <xdr:spPr>
        <a:xfrm>
          <a:off x="8981233" y="4990455"/>
          <a:ext cx="1029361" cy="2610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DC03171-94FC-461A-BFA5-9AA3CDC0BD57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806.79 mm</a:t>
          </a:fld>
          <a:endParaRPr lang="en-PH" sz="1100"/>
        </a:p>
      </xdr:txBody>
    </xdr:sp>
    <xdr:clientData/>
  </xdr:twoCellAnchor>
  <xdr:twoCellAnchor>
    <xdr:from>
      <xdr:col>12</xdr:col>
      <xdr:colOff>560469</xdr:colOff>
      <xdr:row>20</xdr:row>
      <xdr:rowOff>140159</xdr:rowOff>
    </xdr:from>
    <xdr:to>
      <xdr:col>14</xdr:col>
      <xdr:colOff>99391</xdr:colOff>
      <xdr:row>22</xdr:row>
      <xdr:rowOff>30165</xdr:rowOff>
    </xdr:to>
    <xdr:sp macro="" textlink="$X$16">
      <xdr:nvSpPr>
        <xdr:cNvPr id="254" name="TextBox 253">
          <a:extLst>
            <a:ext uri="{FF2B5EF4-FFF2-40B4-BE49-F238E27FC236}">
              <a16:creationId xmlns:a16="http://schemas.microsoft.com/office/drawing/2014/main" id="{764D426D-BCB4-4081-9C14-D555FB87AA4C}"/>
            </a:ext>
          </a:extLst>
        </xdr:cNvPr>
        <xdr:cNvSpPr txBox="1"/>
      </xdr:nvSpPr>
      <xdr:spPr>
        <a:xfrm>
          <a:off x="8419008" y="4990455"/>
          <a:ext cx="758122" cy="2610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Bundle =</a:t>
          </a:r>
          <a:endParaRPr lang="en-PH" sz="1100"/>
        </a:p>
      </xdr:txBody>
    </xdr:sp>
    <xdr:clientData/>
  </xdr:twoCellAnchor>
  <xdr:twoCellAnchor>
    <xdr:from>
      <xdr:col>13</xdr:col>
      <xdr:colOff>513094</xdr:colOff>
      <xdr:row>21</xdr:row>
      <xdr:rowOff>153412</xdr:rowOff>
    </xdr:from>
    <xdr:to>
      <xdr:col>15</xdr:col>
      <xdr:colOff>323255</xdr:colOff>
      <xdr:row>23</xdr:row>
      <xdr:rowOff>43418</xdr:rowOff>
    </xdr:to>
    <xdr:sp macro="" textlink="Z45">
      <xdr:nvSpPr>
        <xdr:cNvPr id="255" name="TextBox 254">
          <a:extLst>
            <a:ext uri="{FF2B5EF4-FFF2-40B4-BE49-F238E27FC236}">
              <a16:creationId xmlns:a16="http://schemas.microsoft.com/office/drawing/2014/main" id="{8577CA2E-9CC5-458E-AE3A-D3B1446FA75C}"/>
            </a:ext>
          </a:extLst>
        </xdr:cNvPr>
        <xdr:cNvSpPr txBox="1"/>
      </xdr:nvSpPr>
      <xdr:spPr>
        <a:xfrm>
          <a:off x="8981233" y="5189238"/>
          <a:ext cx="1029361" cy="2610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64A7EE0-53F0-432F-9B68-6221C516A48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889 mm</a:t>
          </a:fld>
          <a:endParaRPr lang="en-PH" sz="1100"/>
        </a:p>
      </xdr:txBody>
    </xdr:sp>
    <xdr:clientData/>
  </xdr:twoCellAnchor>
  <xdr:twoCellAnchor>
    <xdr:from>
      <xdr:col>12</xdr:col>
      <xdr:colOff>560469</xdr:colOff>
      <xdr:row>21</xdr:row>
      <xdr:rowOff>153412</xdr:rowOff>
    </xdr:from>
    <xdr:to>
      <xdr:col>14</xdr:col>
      <xdr:colOff>99391</xdr:colOff>
      <xdr:row>23</xdr:row>
      <xdr:rowOff>43418</xdr:rowOff>
    </xdr:to>
    <xdr:sp macro="" textlink="$X$16">
      <xdr:nvSpPr>
        <xdr:cNvPr id="256" name="TextBox 255">
          <a:extLst>
            <a:ext uri="{FF2B5EF4-FFF2-40B4-BE49-F238E27FC236}">
              <a16:creationId xmlns:a16="http://schemas.microsoft.com/office/drawing/2014/main" id="{A674A229-BE1D-4DD9-A434-459161C732E0}"/>
            </a:ext>
          </a:extLst>
        </xdr:cNvPr>
        <xdr:cNvSpPr txBox="1"/>
      </xdr:nvSpPr>
      <xdr:spPr>
        <a:xfrm>
          <a:off x="8419008" y="5189238"/>
          <a:ext cx="758122" cy="2610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Shell D =</a:t>
          </a:r>
          <a:endParaRPr lang="en-PH" sz="1100"/>
        </a:p>
      </xdr:txBody>
    </xdr:sp>
    <xdr:clientData/>
  </xdr:twoCellAnchor>
  <xdr:twoCellAnchor>
    <xdr:from>
      <xdr:col>2</xdr:col>
      <xdr:colOff>11853</xdr:colOff>
      <xdr:row>53</xdr:row>
      <xdr:rowOff>117932</xdr:rowOff>
    </xdr:from>
    <xdr:to>
      <xdr:col>3</xdr:col>
      <xdr:colOff>515332</xdr:colOff>
      <xdr:row>54</xdr:row>
      <xdr:rowOff>131743</xdr:rowOff>
    </xdr:to>
    <xdr:sp macro="" textlink="">
      <xdr:nvSpPr>
        <xdr:cNvPr id="260" name="Rectangle: Rounded Corners 259">
          <a:extLst>
            <a:ext uri="{FF2B5EF4-FFF2-40B4-BE49-F238E27FC236}">
              <a16:creationId xmlns:a16="http://schemas.microsoft.com/office/drawing/2014/main" id="{F181E2F9-2432-461A-9BBD-3223C7091FD8}"/>
            </a:ext>
          </a:extLst>
        </xdr:cNvPr>
        <xdr:cNvSpPr/>
      </xdr:nvSpPr>
      <xdr:spPr>
        <a:xfrm>
          <a:off x="1694879" y="11090732"/>
          <a:ext cx="1113079" cy="199341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Tube</a:t>
          </a:r>
          <a:r>
            <a:rPr lang="en-US" sz="800" b="0" i="0" u="none" strike="noStrike" baseline="0">
              <a:solidFill>
                <a:srgbClr val="000000"/>
              </a:solidFill>
              <a:latin typeface="Franklin Gothic Demi"/>
            </a:rPr>
            <a:t> </a:t>
          </a:r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Clearance </a:t>
          </a:r>
          <a:r>
            <a:rPr lang="en-US" sz="700" b="0" i="0" u="none" strike="noStrike">
              <a:solidFill>
                <a:srgbClr val="000000"/>
              </a:solidFill>
              <a:latin typeface="Franklin Gothic Demi"/>
            </a:rPr>
            <a:t>(mm)</a:t>
          </a:r>
        </a:p>
      </xdr:txBody>
    </xdr:sp>
    <xdr:clientData/>
  </xdr:twoCellAnchor>
  <xdr:twoCellAnchor>
    <xdr:from>
      <xdr:col>4</xdr:col>
      <xdr:colOff>26418</xdr:colOff>
      <xdr:row>53</xdr:row>
      <xdr:rowOff>110054</xdr:rowOff>
    </xdr:from>
    <xdr:to>
      <xdr:col>5</xdr:col>
      <xdr:colOff>529235</xdr:colOff>
      <xdr:row>54</xdr:row>
      <xdr:rowOff>124350</xdr:rowOff>
    </xdr:to>
    <xdr:sp macro="" textlink="X54">
      <xdr:nvSpPr>
        <xdr:cNvPr id="261" name="Rectangle: Rounded Corners 260">
          <a:extLst>
            <a:ext uri="{FF2B5EF4-FFF2-40B4-BE49-F238E27FC236}">
              <a16:creationId xmlns:a16="http://schemas.microsoft.com/office/drawing/2014/main" id="{EB21EAA3-B680-4F58-AD1A-F0BF13284071}"/>
            </a:ext>
          </a:extLst>
        </xdr:cNvPr>
        <xdr:cNvSpPr/>
      </xdr:nvSpPr>
      <xdr:spPr>
        <a:xfrm>
          <a:off x="2928644" y="11082854"/>
          <a:ext cx="1112417" cy="199826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9AB589E-40C3-4CB5-933D-6179DB61AEE4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6.35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2</xdr:col>
      <xdr:colOff>4763</xdr:colOff>
      <xdr:row>58</xdr:row>
      <xdr:rowOff>91449</xdr:rowOff>
    </xdr:from>
    <xdr:to>
      <xdr:col>7</xdr:col>
      <xdr:colOff>583324</xdr:colOff>
      <xdr:row>59</xdr:row>
      <xdr:rowOff>86345</xdr:rowOff>
    </xdr:to>
    <xdr:sp macro="" textlink="">
      <xdr:nvSpPr>
        <xdr:cNvPr id="262" name="Rectangle: Rounded Corners 261">
          <a:extLst>
            <a:ext uri="{FF2B5EF4-FFF2-40B4-BE49-F238E27FC236}">
              <a16:creationId xmlns:a16="http://schemas.microsoft.com/office/drawing/2014/main" id="{C762A337-E604-4263-8AAE-7E6D5A566593}"/>
            </a:ext>
          </a:extLst>
        </xdr:cNvPr>
        <xdr:cNvSpPr/>
      </xdr:nvSpPr>
      <xdr:spPr>
        <a:xfrm>
          <a:off x="1686418" y="11910332"/>
          <a:ext cx="3637072" cy="178827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0">
              <a:latin typeface="Franklin Gothic Demi" panose="020B0703020102020204" pitchFamily="34" charset="0"/>
            </a:rPr>
            <a:t>Baffle Sizing</a:t>
          </a:r>
          <a:endParaRPr lang="en-PH" sz="12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2</xdr:col>
      <xdr:colOff>120421</xdr:colOff>
      <xdr:row>59</xdr:row>
      <xdr:rowOff>159871</xdr:rowOff>
    </xdr:from>
    <xdr:to>
      <xdr:col>4</xdr:col>
      <xdr:colOff>74023</xdr:colOff>
      <xdr:row>66</xdr:row>
      <xdr:rowOff>161106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1BF141FA-F489-9639-7EAB-031C26738023}"/>
            </a:ext>
          </a:extLst>
        </xdr:cNvPr>
        <xdr:cNvGrpSpPr/>
      </xdr:nvGrpSpPr>
      <xdr:grpSpPr>
        <a:xfrm>
          <a:off x="1823715" y="12047071"/>
          <a:ext cx="1172802" cy="1256294"/>
          <a:chOff x="1822947" y="12216888"/>
          <a:chExt cx="988833" cy="1281395"/>
        </a:xfrm>
      </xdr:grpSpPr>
      <xdr:grpSp>
        <xdr:nvGrpSpPr>
          <xdr:cNvPr id="266" name="Group 265">
            <a:extLst>
              <a:ext uri="{FF2B5EF4-FFF2-40B4-BE49-F238E27FC236}">
                <a16:creationId xmlns:a16="http://schemas.microsoft.com/office/drawing/2014/main" id="{9D6F17F7-8B7A-4C88-98EC-CD09DF5F1BA3}"/>
              </a:ext>
            </a:extLst>
          </xdr:cNvPr>
          <xdr:cNvGrpSpPr/>
        </xdr:nvGrpSpPr>
        <xdr:grpSpPr>
          <a:xfrm>
            <a:off x="1830557" y="12216888"/>
            <a:ext cx="965853" cy="319364"/>
            <a:chOff x="4516802" y="4975371"/>
            <a:chExt cx="1091159" cy="451138"/>
          </a:xfrm>
        </xdr:grpSpPr>
        <xdr:sp macro="" textlink="Z49">
          <xdr:nvSpPr>
            <xdr:cNvPr id="267" name="Rectangle: Rounded Corners 266">
              <a:extLst>
                <a:ext uri="{FF2B5EF4-FFF2-40B4-BE49-F238E27FC236}">
                  <a16:creationId xmlns:a16="http://schemas.microsoft.com/office/drawing/2014/main" id="{DC1DEF64-A184-2F7A-FA49-FD51D228F897}"/>
                </a:ext>
              </a:extLst>
            </xdr:cNvPr>
            <xdr:cNvSpPr/>
          </xdr:nvSpPr>
          <xdr:spPr>
            <a:xfrm>
              <a:off x="4522768" y="5055256"/>
              <a:ext cx="1085193" cy="371253"/>
            </a:xfrm>
            <a:prstGeom prst="roundRect">
              <a:avLst>
                <a:gd name="adj" fmla="val 5159"/>
              </a:avLst>
            </a:prstGeom>
            <a:solidFill>
              <a:schemeClr val="bg1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143C7CF-5AF8-457E-876C-C60F5DA4262F}" type="TxLink">
                <a:rPr lang="en-US" sz="800" b="0" i="0" u="none" strike="noStrike">
                  <a:solidFill>
                    <a:srgbClr val="000000"/>
                  </a:solidFill>
                  <a:latin typeface="Franklin Gothic Demi" panose="020B0703020102020204" pitchFamily="34" charset="0"/>
                  <a:ea typeface="Calibri"/>
                  <a:cs typeface="Calibri"/>
                </a:rPr>
                <a:pPr algn="ctr"/>
                <a:t>177.8 mm</a:t>
              </a:fld>
              <a:endParaRPr lang="en-PH" sz="800" b="0">
                <a:latin typeface="Franklin Gothic Demi" panose="020B0703020102020204" pitchFamily="34" charset="0"/>
              </a:endParaRPr>
            </a:p>
          </xdr:txBody>
        </xdr:sp>
        <xdr:sp macro="" textlink="">
          <xdr:nvSpPr>
            <xdr:cNvPr id="268" name="Rectangle: Rounded Corners 267">
              <a:extLst>
                <a:ext uri="{FF2B5EF4-FFF2-40B4-BE49-F238E27FC236}">
                  <a16:creationId xmlns:a16="http://schemas.microsoft.com/office/drawing/2014/main" id="{CF0BB2BB-8A4C-1627-6F2B-502A71F3F4EF}"/>
                </a:ext>
              </a:extLst>
            </xdr:cNvPr>
            <xdr:cNvSpPr/>
          </xdr:nvSpPr>
          <xdr:spPr>
            <a:xfrm>
              <a:off x="4516802" y="4975371"/>
              <a:ext cx="1088426" cy="145133"/>
            </a:xfrm>
            <a:prstGeom prst="roundRect">
              <a:avLst>
                <a:gd name="adj" fmla="val 22162"/>
              </a:avLst>
            </a:prstGeom>
            <a:solidFill>
              <a:srgbClr val="000036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PH" sz="700" b="0" baseline="0">
                  <a:latin typeface="Franklin Gothic Demi" panose="020B0703020102020204" pitchFamily="34" charset="0"/>
                </a:rPr>
                <a:t>Min. Baffle (mm)</a:t>
              </a:r>
              <a:endParaRPr lang="en-PH" sz="700" b="0" baseline="-25000">
                <a:latin typeface="Franklin Gothic Demi" panose="020B0703020102020204" pitchFamily="34" charset="0"/>
              </a:endParaRPr>
            </a:p>
          </xdr:txBody>
        </xdr:sp>
      </xdr:grpSp>
      <xdr:grpSp>
        <xdr:nvGrpSpPr>
          <xdr:cNvPr id="269" name="Group 268">
            <a:extLst>
              <a:ext uri="{FF2B5EF4-FFF2-40B4-BE49-F238E27FC236}">
                <a16:creationId xmlns:a16="http://schemas.microsoft.com/office/drawing/2014/main" id="{9AA02B91-1646-46EB-BD62-359751B314EA}"/>
              </a:ext>
            </a:extLst>
          </xdr:cNvPr>
          <xdr:cNvGrpSpPr/>
        </xdr:nvGrpSpPr>
        <xdr:grpSpPr>
          <a:xfrm>
            <a:off x="1828097" y="12471035"/>
            <a:ext cx="966942" cy="269606"/>
            <a:chOff x="4516802" y="4975371"/>
            <a:chExt cx="1092389" cy="489538"/>
          </a:xfrm>
        </xdr:grpSpPr>
        <xdr:sp macro="" textlink="Z50">
          <xdr:nvSpPr>
            <xdr:cNvPr id="270" name="Rectangle: Rounded Corners 269">
              <a:extLst>
                <a:ext uri="{FF2B5EF4-FFF2-40B4-BE49-F238E27FC236}">
                  <a16:creationId xmlns:a16="http://schemas.microsoft.com/office/drawing/2014/main" id="{4ACB2B13-0EDA-9F80-45A5-5E7BAA91CE5A}"/>
                </a:ext>
              </a:extLst>
            </xdr:cNvPr>
            <xdr:cNvSpPr/>
          </xdr:nvSpPr>
          <xdr:spPr>
            <a:xfrm>
              <a:off x="4523998" y="5071571"/>
              <a:ext cx="1085193" cy="393338"/>
            </a:xfrm>
            <a:prstGeom prst="roundRect">
              <a:avLst>
                <a:gd name="adj" fmla="val 5159"/>
              </a:avLst>
            </a:prstGeom>
            <a:solidFill>
              <a:schemeClr val="bg1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B2B500ED-49C4-415D-B7EA-BA5514052242}" type="TxLink">
                <a:rPr lang="en-US" sz="8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ctr"/>
                <a:t>674.77 mm</a:t>
              </a:fld>
              <a:endParaRPr lang="en-PH" sz="800"/>
            </a:p>
          </xdr:txBody>
        </xdr:sp>
        <xdr:sp macro="" textlink="">
          <xdr:nvSpPr>
            <xdr:cNvPr id="271" name="Rectangle: Rounded Corners 270">
              <a:extLst>
                <a:ext uri="{FF2B5EF4-FFF2-40B4-BE49-F238E27FC236}">
                  <a16:creationId xmlns:a16="http://schemas.microsoft.com/office/drawing/2014/main" id="{0D02D913-E043-135C-3D48-EF7E2A67CE90}"/>
                </a:ext>
              </a:extLst>
            </xdr:cNvPr>
            <xdr:cNvSpPr/>
          </xdr:nvSpPr>
          <xdr:spPr>
            <a:xfrm>
              <a:off x="4516802" y="4975371"/>
              <a:ext cx="1088426" cy="145133"/>
            </a:xfrm>
            <a:prstGeom prst="roundRect">
              <a:avLst>
                <a:gd name="adj" fmla="val 22162"/>
              </a:avLst>
            </a:prstGeom>
            <a:solidFill>
              <a:srgbClr val="000036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PH" sz="700" b="0" baseline="0">
                  <a:latin typeface="Franklin Gothic Demi" panose="020B0703020102020204" pitchFamily="34" charset="0"/>
                </a:rPr>
                <a:t>Max. Baffle (mm)</a:t>
              </a:r>
              <a:endParaRPr lang="en-PH" sz="700" b="0" baseline="-25000">
                <a:latin typeface="Franklin Gothic Demi" panose="020B0703020102020204" pitchFamily="34" charset="0"/>
              </a:endParaRPr>
            </a:p>
          </xdr:txBody>
        </xdr:sp>
      </xdr:grpSp>
      <xdr:grpSp>
        <xdr:nvGrpSpPr>
          <xdr:cNvPr id="272" name="Group 271">
            <a:extLst>
              <a:ext uri="{FF2B5EF4-FFF2-40B4-BE49-F238E27FC236}">
                <a16:creationId xmlns:a16="http://schemas.microsoft.com/office/drawing/2014/main" id="{976DBA16-E279-4755-970E-9F869A9D4F25}"/>
              </a:ext>
            </a:extLst>
          </xdr:cNvPr>
          <xdr:cNvGrpSpPr/>
        </xdr:nvGrpSpPr>
        <xdr:grpSpPr>
          <a:xfrm>
            <a:off x="1822947" y="12707665"/>
            <a:ext cx="975772" cy="302937"/>
            <a:chOff x="4516800" y="4975369"/>
            <a:chExt cx="1091165" cy="427934"/>
          </a:xfrm>
        </xdr:grpSpPr>
        <xdr:sp macro="" textlink="Z51">
          <xdr:nvSpPr>
            <xdr:cNvPr id="273" name="Rectangle: Rounded Corners 272">
              <a:extLst>
                <a:ext uri="{FF2B5EF4-FFF2-40B4-BE49-F238E27FC236}">
                  <a16:creationId xmlns:a16="http://schemas.microsoft.com/office/drawing/2014/main" id="{2DF04BFB-9F2C-5831-DF8E-8A4E3C4388DA}"/>
                </a:ext>
              </a:extLst>
            </xdr:cNvPr>
            <xdr:cNvSpPr/>
          </xdr:nvSpPr>
          <xdr:spPr>
            <a:xfrm>
              <a:off x="4522772" y="5054624"/>
              <a:ext cx="1085193" cy="348679"/>
            </a:xfrm>
            <a:prstGeom prst="roundRect">
              <a:avLst>
                <a:gd name="adj" fmla="val 5159"/>
              </a:avLst>
            </a:prstGeom>
            <a:solidFill>
              <a:schemeClr val="bg1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63B51317-2EBF-4FAA-97A1-D531B3312F93}" type="TxLink">
                <a:rPr lang="en-US" sz="8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ctr"/>
                <a:t>426.29 mm</a:t>
              </a:fld>
              <a:endParaRPr lang="en-PH" sz="800"/>
            </a:p>
          </xdr:txBody>
        </xdr:sp>
        <xdr:sp macro="" textlink="">
          <xdr:nvSpPr>
            <xdr:cNvPr id="274" name="Rectangle: Rounded Corners 273">
              <a:extLst>
                <a:ext uri="{FF2B5EF4-FFF2-40B4-BE49-F238E27FC236}">
                  <a16:creationId xmlns:a16="http://schemas.microsoft.com/office/drawing/2014/main" id="{CE012DF0-462E-4AC7-8592-096E4DA7EBA2}"/>
                </a:ext>
              </a:extLst>
            </xdr:cNvPr>
            <xdr:cNvSpPr/>
          </xdr:nvSpPr>
          <xdr:spPr>
            <a:xfrm>
              <a:off x="4516800" y="4975369"/>
              <a:ext cx="1088426" cy="145133"/>
            </a:xfrm>
            <a:prstGeom prst="roundRect">
              <a:avLst>
                <a:gd name="adj" fmla="val 22162"/>
              </a:avLst>
            </a:prstGeom>
            <a:solidFill>
              <a:srgbClr val="000036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PH" sz="700" b="0" baseline="0">
                  <a:latin typeface="Franklin Gothic Demi" panose="020B0703020102020204" pitchFamily="34" charset="0"/>
                </a:rPr>
                <a:t>Mid. Baffle (mm)</a:t>
              </a:r>
              <a:endParaRPr lang="en-PH" sz="700" b="0" baseline="-25000">
                <a:latin typeface="Franklin Gothic Demi" panose="020B0703020102020204" pitchFamily="34" charset="0"/>
              </a:endParaRPr>
            </a:p>
          </xdr:txBody>
        </xdr:sp>
      </xdr:grpSp>
      <xdr:grpSp>
        <xdr:nvGrpSpPr>
          <xdr:cNvPr id="275" name="Group 274">
            <a:extLst>
              <a:ext uri="{FF2B5EF4-FFF2-40B4-BE49-F238E27FC236}">
                <a16:creationId xmlns:a16="http://schemas.microsoft.com/office/drawing/2014/main" id="{64E24172-3F8C-4F75-A86B-BF44A1B9E071}"/>
              </a:ext>
            </a:extLst>
          </xdr:cNvPr>
          <xdr:cNvGrpSpPr/>
        </xdr:nvGrpSpPr>
        <xdr:grpSpPr>
          <a:xfrm>
            <a:off x="1825961" y="12947657"/>
            <a:ext cx="977110" cy="324205"/>
            <a:chOff x="4516800" y="4975369"/>
            <a:chExt cx="1089953" cy="447990"/>
          </a:xfrm>
        </xdr:grpSpPr>
        <xdr:sp macro="" textlink="X52">
          <xdr:nvSpPr>
            <xdr:cNvPr id="276" name="Rectangle: Rounded Corners 275">
              <a:extLst>
                <a:ext uri="{FF2B5EF4-FFF2-40B4-BE49-F238E27FC236}">
                  <a16:creationId xmlns:a16="http://schemas.microsoft.com/office/drawing/2014/main" id="{B96EE256-029F-357B-D94E-672EF49FED9C}"/>
                </a:ext>
              </a:extLst>
            </xdr:cNvPr>
            <xdr:cNvSpPr/>
          </xdr:nvSpPr>
          <xdr:spPr>
            <a:xfrm>
              <a:off x="4521560" y="5030698"/>
              <a:ext cx="1085193" cy="392661"/>
            </a:xfrm>
            <a:prstGeom prst="roundRect">
              <a:avLst>
                <a:gd name="adj" fmla="val 5159"/>
              </a:avLst>
            </a:prstGeom>
            <a:solidFill>
              <a:schemeClr val="bg1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249B5231-07DA-48E6-B473-46E5F7B34ADC}" type="TxLink">
                <a:rPr lang="en-US" sz="800" b="0" i="0" u="none" strike="noStrike">
                  <a:solidFill>
                    <a:srgbClr val="000000"/>
                  </a:solidFill>
                  <a:latin typeface="Franklin Gothic Demi"/>
                  <a:ea typeface="Calibri"/>
                  <a:cs typeface="Calibri"/>
                </a:rPr>
                <a:pPr algn="ctr"/>
                <a:t>8</a:t>
              </a:fld>
              <a:endParaRPr lang="en-PH" sz="800"/>
            </a:p>
          </xdr:txBody>
        </xdr:sp>
        <xdr:sp macro="" textlink="">
          <xdr:nvSpPr>
            <xdr:cNvPr id="277" name="Rectangle: Rounded Corners 276">
              <a:extLst>
                <a:ext uri="{FF2B5EF4-FFF2-40B4-BE49-F238E27FC236}">
                  <a16:creationId xmlns:a16="http://schemas.microsoft.com/office/drawing/2014/main" id="{8B9C558A-3E78-48DA-605F-273B7C67BA15}"/>
                </a:ext>
              </a:extLst>
            </xdr:cNvPr>
            <xdr:cNvSpPr/>
          </xdr:nvSpPr>
          <xdr:spPr>
            <a:xfrm>
              <a:off x="4516800" y="4975369"/>
              <a:ext cx="1088426" cy="145133"/>
            </a:xfrm>
            <a:prstGeom prst="roundRect">
              <a:avLst>
                <a:gd name="adj" fmla="val 22162"/>
              </a:avLst>
            </a:prstGeom>
            <a:solidFill>
              <a:srgbClr val="000036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PH" sz="700" b="0" baseline="0">
                  <a:latin typeface="Franklin Gothic Demi" panose="020B0703020102020204" pitchFamily="34" charset="0"/>
                </a:rPr>
                <a:t>No. of Baffles</a:t>
              </a:r>
              <a:endParaRPr lang="en-PH" sz="700" b="0" baseline="-25000">
                <a:latin typeface="Franklin Gothic Demi" panose="020B0703020102020204" pitchFamily="34" charset="0"/>
              </a:endParaRPr>
            </a:p>
          </xdr:txBody>
        </xdr:sp>
      </xdr:grpSp>
      <xdr:grpSp>
        <xdr:nvGrpSpPr>
          <xdr:cNvPr id="278" name="Group 277">
            <a:extLst>
              <a:ext uri="{FF2B5EF4-FFF2-40B4-BE49-F238E27FC236}">
                <a16:creationId xmlns:a16="http://schemas.microsoft.com/office/drawing/2014/main" id="{7419AE41-52D8-49CC-BE95-547E30D29FCC}"/>
              </a:ext>
            </a:extLst>
          </xdr:cNvPr>
          <xdr:cNvGrpSpPr/>
        </xdr:nvGrpSpPr>
        <xdr:grpSpPr>
          <a:xfrm>
            <a:off x="1828021" y="13200548"/>
            <a:ext cx="983759" cy="297735"/>
            <a:chOff x="4516800" y="4975369"/>
            <a:chExt cx="1093752" cy="374615"/>
          </a:xfrm>
        </xdr:grpSpPr>
        <xdr:sp macro="" textlink="Z53">
          <xdr:nvSpPr>
            <xdr:cNvPr id="279" name="Rectangle: Rounded Corners 278">
              <a:extLst>
                <a:ext uri="{FF2B5EF4-FFF2-40B4-BE49-F238E27FC236}">
                  <a16:creationId xmlns:a16="http://schemas.microsoft.com/office/drawing/2014/main" id="{9E9B13BB-D085-CD7F-B739-C3FD15323A2F}"/>
                </a:ext>
              </a:extLst>
            </xdr:cNvPr>
            <xdr:cNvSpPr/>
          </xdr:nvSpPr>
          <xdr:spPr>
            <a:xfrm>
              <a:off x="4522092" y="5025275"/>
              <a:ext cx="1088460" cy="324709"/>
            </a:xfrm>
            <a:prstGeom prst="roundRect">
              <a:avLst>
                <a:gd name="adj" fmla="val 5159"/>
              </a:avLst>
            </a:prstGeom>
            <a:solidFill>
              <a:schemeClr val="bg1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fld id="{3D59172B-E7BA-483A-90B8-C65EE16F3817}" type="TxLink">
                <a:rPr lang="en-US" sz="8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ctr"/>
                <a:t>406.4 mm</a:t>
              </a:fld>
              <a:endParaRPr lang="en-PH" sz="800"/>
            </a:p>
          </xdr:txBody>
        </xdr:sp>
        <xdr:sp macro="" textlink="">
          <xdr:nvSpPr>
            <xdr:cNvPr id="280" name="Rectangle: Rounded Corners 279">
              <a:extLst>
                <a:ext uri="{FF2B5EF4-FFF2-40B4-BE49-F238E27FC236}">
                  <a16:creationId xmlns:a16="http://schemas.microsoft.com/office/drawing/2014/main" id="{6BE01176-1EF5-0750-8439-BD025FE6A1AA}"/>
                </a:ext>
              </a:extLst>
            </xdr:cNvPr>
            <xdr:cNvSpPr/>
          </xdr:nvSpPr>
          <xdr:spPr>
            <a:xfrm>
              <a:off x="4516800" y="4975369"/>
              <a:ext cx="1088426" cy="145133"/>
            </a:xfrm>
            <a:prstGeom prst="roundRect">
              <a:avLst>
                <a:gd name="adj" fmla="val 22162"/>
              </a:avLst>
            </a:prstGeom>
            <a:solidFill>
              <a:srgbClr val="000036"/>
            </a:solidFill>
            <a:ln w="508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PH" sz="700" b="0" baseline="0">
                  <a:latin typeface="Franklin Gothic Demi" panose="020B0703020102020204" pitchFamily="34" charset="0"/>
                </a:rPr>
                <a:t>Baffle Spacing (mm)</a:t>
              </a:r>
              <a:endParaRPr lang="en-PH" sz="700" b="0" baseline="-25000">
                <a:latin typeface="Franklin Gothic Demi" panose="020B0703020102020204" pitchFamily="34" charset="0"/>
              </a:endParaRPr>
            </a:p>
          </xdr:txBody>
        </xdr:sp>
      </xdr:grpSp>
    </xdr:grpSp>
    <xdr:clientData/>
  </xdr:twoCellAnchor>
  <xdr:twoCellAnchor>
    <xdr:from>
      <xdr:col>10</xdr:col>
      <xdr:colOff>590325</xdr:colOff>
      <xdr:row>3</xdr:row>
      <xdr:rowOff>24660</xdr:rowOff>
    </xdr:from>
    <xdr:to>
      <xdr:col>12</xdr:col>
      <xdr:colOff>522513</xdr:colOff>
      <xdr:row>3</xdr:row>
      <xdr:rowOff>270604</xdr:rowOff>
    </xdr:to>
    <xdr:sp macro="" textlink="$X$16">
      <xdr:nvSpPr>
        <xdr:cNvPr id="281" name="TextBox 280">
          <a:extLst>
            <a:ext uri="{FF2B5EF4-FFF2-40B4-BE49-F238E27FC236}">
              <a16:creationId xmlns:a16="http://schemas.microsoft.com/office/drawing/2014/main" id="{5BF8AB2A-96E4-4B53-8A54-0680C4DFD97F}"/>
            </a:ext>
          </a:extLst>
        </xdr:cNvPr>
        <xdr:cNvSpPr txBox="1"/>
      </xdr:nvSpPr>
      <xdr:spPr>
        <a:xfrm>
          <a:off x="7652976" y="956477"/>
          <a:ext cx="1068657" cy="2459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No. of Baffles =</a:t>
          </a:r>
          <a:endParaRPr lang="en-PH" sz="1100"/>
        </a:p>
      </xdr:txBody>
    </xdr:sp>
    <xdr:clientData/>
  </xdr:twoCellAnchor>
  <xdr:twoCellAnchor>
    <xdr:from>
      <xdr:col>12</xdr:col>
      <xdr:colOff>507638</xdr:colOff>
      <xdr:row>3</xdr:row>
      <xdr:rowOff>36809</xdr:rowOff>
    </xdr:from>
    <xdr:to>
      <xdr:col>13</xdr:col>
      <xdr:colOff>287983</xdr:colOff>
      <xdr:row>3</xdr:row>
      <xdr:rowOff>282753</xdr:rowOff>
    </xdr:to>
    <xdr:sp macro="" textlink="X52">
      <xdr:nvSpPr>
        <xdr:cNvPr id="282" name="TextBox 281">
          <a:extLst>
            <a:ext uri="{FF2B5EF4-FFF2-40B4-BE49-F238E27FC236}">
              <a16:creationId xmlns:a16="http://schemas.microsoft.com/office/drawing/2014/main" id="{73715F3D-F81E-4708-98BA-2BC9C776858B}"/>
            </a:ext>
          </a:extLst>
        </xdr:cNvPr>
        <xdr:cNvSpPr txBox="1"/>
      </xdr:nvSpPr>
      <xdr:spPr>
        <a:xfrm>
          <a:off x="8706758" y="968626"/>
          <a:ext cx="389945" cy="2459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06DC25B-AF98-4B9B-BFBF-415F6FB9247C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/>
            <a:t>8</a:t>
          </a:fld>
          <a:endParaRPr lang="en-PH" sz="1100"/>
        </a:p>
      </xdr:txBody>
    </xdr:sp>
    <xdr:clientData/>
  </xdr:twoCellAnchor>
  <xdr:twoCellAnchor>
    <xdr:from>
      <xdr:col>10</xdr:col>
      <xdr:colOff>583700</xdr:colOff>
      <xdr:row>3</xdr:row>
      <xdr:rowOff>190312</xdr:rowOff>
    </xdr:from>
    <xdr:to>
      <xdr:col>12</xdr:col>
      <xdr:colOff>404949</xdr:colOff>
      <xdr:row>4</xdr:row>
      <xdr:rowOff>122491</xdr:rowOff>
    </xdr:to>
    <xdr:sp macro="" textlink="$X$16">
      <xdr:nvSpPr>
        <xdr:cNvPr id="283" name="TextBox 282">
          <a:extLst>
            <a:ext uri="{FF2B5EF4-FFF2-40B4-BE49-F238E27FC236}">
              <a16:creationId xmlns:a16="http://schemas.microsoft.com/office/drawing/2014/main" id="{BA95B20F-FB52-420B-8A78-F3D3C3FA31B3}"/>
            </a:ext>
          </a:extLst>
        </xdr:cNvPr>
        <xdr:cNvSpPr txBox="1"/>
      </xdr:nvSpPr>
      <xdr:spPr>
        <a:xfrm>
          <a:off x="7646351" y="1122129"/>
          <a:ext cx="957718" cy="2456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Min. Baffle = </a:t>
          </a:r>
          <a:endParaRPr lang="en-PH" sz="1100"/>
        </a:p>
      </xdr:txBody>
    </xdr:sp>
    <xdr:clientData/>
  </xdr:twoCellAnchor>
  <xdr:twoCellAnchor>
    <xdr:from>
      <xdr:col>10</xdr:col>
      <xdr:colOff>577074</xdr:colOff>
      <xdr:row>4</xdr:row>
      <xdr:rowOff>31286</xdr:rowOff>
    </xdr:from>
    <xdr:to>
      <xdr:col>12</xdr:col>
      <xdr:colOff>564386</xdr:colOff>
      <xdr:row>4</xdr:row>
      <xdr:rowOff>273332</xdr:rowOff>
    </xdr:to>
    <xdr:sp macro="" textlink="$X$16">
      <xdr:nvSpPr>
        <xdr:cNvPr id="284" name="TextBox 283">
          <a:extLst>
            <a:ext uri="{FF2B5EF4-FFF2-40B4-BE49-F238E27FC236}">
              <a16:creationId xmlns:a16="http://schemas.microsoft.com/office/drawing/2014/main" id="{149B504E-3288-4568-89DA-915440A7E775}"/>
            </a:ext>
          </a:extLst>
        </xdr:cNvPr>
        <xdr:cNvSpPr txBox="1"/>
      </xdr:nvSpPr>
      <xdr:spPr>
        <a:xfrm>
          <a:off x="7228886" y="1277380"/>
          <a:ext cx="1206512" cy="242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Max. Baffle = </a:t>
          </a:r>
          <a:endParaRPr lang="en-PH" sz="1100"/>
        </a:p>
      </xdr:txBody>
    </xdr:sp>
    <xdr:clientData/>
  </xdr:twoCellAnchor>
  <xdr:twoCellAnchor>
    <xdr:from>
      <xdr:col>14</xdr:col>
      <xdr:colOff>8222</xdr:colOff>
      <xdr:row>3</xdr:row>
      <xdr:rowOff>21286</xdr:rowOff>
    </xdr:from>
    <xdr:to>
      <xdr:col>15</xdr:col>
      <xdr:colOff>338532</xdr:colOff>
      <xdr:row>3</xdr:row>
      <xdr:rowOff>267230</xdr:rowOff>
    </xdr:to>
    <xdr:sp macro="" textlink="$X$16">
      <xdr:nvSpPr>
        <xdr:cNvPr id="285" name="TextBox 284">
          <a:extLst>
            <a:ext uri="{FF2B5EF4-FFF2-40B4-BE49-F238E27FC236}">
              <a16:creationId xmlns:a16="http://schemas.microsoft.com/office/drawing/2014/main" id="{311F855F-E25A-448E-BF29-3511D57D4427}"/>
            </a:ext>
          </a:extLst>
        </xdr:cNvPr>
        <xdr:cNvSpPr txBox="1"/>
      </xdr:nvSpPr>
      <xdr:spPr>
        <a:xfrm>
          <a:off x="9426542" y="953103"/>
          <a:ext cx="939910" cy="2459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Mid. Baffle = </a:t>
          </a:r>
          <a:endParaRPr lang="en-PH" sz="1100"/>
        </a:p>
      </xdr:txBody>
    </xdr:sp>
    <xdr:clientData/>
  </xdr:twoCellAnchor>
  <xdr:twoCellAnchor>
    <xdr:from>
      <xdr:col>13</xdr:col>
      <xdr:colOff>591318</xdr:colOff>
      <xdr:row>3</xdr:row>
      <xdr:rowOff>200190</xdr:rowOff>
    </xdr:from>
    <xdr:to>
      <xdr:col>15</xdr:col>
      <xdr:colOff>537316</xdr:colOff>
      <xdr:row>4</xdr:row>
      <xdr:rowOff>132369</xdr:rowOff>
    </xdr:to>
    <xdr:sp macro="" textlink="$X$16">
      <xdr:nvSpPr>
        <xdr:cNvPr id="286" name="TextBox 285">
          <a:extLst>
            <a:ext uri="{FF2B5EF4-FFF2-40B4-BE49-F238E27FC236}">
              <a16:creationId xmlns:a16="http://schemas.microsoft.com/office/drawing/2014/main" id="{E086DE6E-D99D-4A0D-8303-10B0913EBEE0}"/>
            </a:ext>
          </a:extLst>
        </xdr:cNvPr>
        <xdr:cNvSpPr txBox="1"/>
      </xdr:nvSpPr>
      <xdr:spPr>
        <a:xfrm>
          <a:off x="9400038" y="1132007"/>
          <a:ext cx="1165198" cy="2456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Baffle Spacing = </a:t>
          </a:r>
          <a:endParaRPr lang="en-PH" sz="1100"/>
        </a:p>
      </xdr:txBody>
    </xdr:sp>
    <xdr:clientData/>
  </xdr:twoCellAnchor>
  <xdr:twoCellAnchor>
    <xdr:from>
      <xdr:col>12</xdr:col>
      <xdr:colOff>322107</xdr:colOff>
      <xdr:row>3</xdr:row>
      <xdr:rowOff>195835</xdr:rowOff>
    </xdr:from>
    <xdr:to>
      <xdr:col>13</xdr:col>
      <xdr:colOff>566278</xdr:colOff>
      <xdr:row>4</xdr:row>
      <xdr:rowOff>128014</xdr:rowOff>
    </xdr:to>
    <xdr:sp macro="" textlink="Z49">
      <xdr:nvSpPr>
        <xdr:cNvPr id="287" name="TextBox 286">
          <a:extLst>
            <a:ext uri="{FF2B5EF4-FFF2-40B4-BE49-F238E27FC236}">
              <a16:creationId xmlns:a16="http://schemas.microsoft.com/office/drawing/2014/main" id="{B9624BD1-5ACC-47B8-9214-76747FA0C648}"/>
            </a:ext>
          </a:extLst>
        </xdr:cNvPr>
        <xdr:cNvSpPr txBox="1"/>
      </xdr:nvSpPr>
      <xdr:spPr>
        <a:xfrm>
          <a:off x="8521227" y="1127652"/>
          <a:ext cx="853771" cy="2456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EAE82B-7757-459F-8300-C0FD4E62139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177.8 mm</a:t>
          </a:fld>
          <a:endParaRPr lang="en-PH" sz="1100"/>
        </a:p>
      </xdr:txBody>
    </xdr:sp>
    <xdr:clientData/>
  </xdr:twoCellAnchor>
  <xdr:twoCellAnchor>
    <xdr:from>
      <xdr:col>12</xdr:col>
      <xdr:colOff>328733</xdr:colOff>
      <xdr:row>4</xdr:row>
      <xdr:rowOff>16931</xdr:rowOff>
    </xdr:from>
    <xdr:to>
      <xdr:col>13</xdr:col>
      <xdr:colOff>572904</xdr:colOff>
      <xdr:row>4</xdr:row>
      <xdr:rowOff>258977</xdr:rowOff>
    </xdr:to>
    <xdr:sp macro="" textlink="Z50">
      <xdr:nvSpPr>
        <xdr:cNvPr id="288" name="TextBox 287">
          <a:extLst>
            <a:ext uri="{FF2B5EF4-FFF2-40B4-BE49-F238E27FC236}">
              <a16:creationId xmlns:a16="http://schemas.microsoft.com/office/drawing/2014/main" id="{8F9BFB99-C875-4A12-9615-D8F2C5704C9C}"/>
            </a:ext>
          </a:extLst>
        </xdr:cNvPr>
        <xdr:cNvSpPr txBox="1"/>
      </xdr:nvSpPr>
      <xdr:spPr>
        <a:xfrm>
          <a:off x="8527853" y="1262257"/>
          <a:ext cx="853771" cy="242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6A40E3E-E771-4D15-B809-31BF57E15904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674.77 mm</a:t>
          </a:fld>
          <a:endParaRPr lang="en-PH" sz="1100"/>
        </a:p>
      </xdr:txBody>
    </xdr:sp>
    <xdr:clientData/>
  </xdr:twoCellAnchor>
  <xdr:twoCellAnchor>
    <xdr:from>
      <xdr:col>15</xdr:col>
      <xdr:colOff>207004</xdr:colOff>
      <xdr:row>3</xdr:row>
      <xdr:rowOff>14659</xdr:rowOff>
    </xdr:from>
    <xdr:to>
      <xdr:col>16</xdr:col>
      <xdr:colOff>451175</xdr:colOff>
      <xdr:row>3</xdr:row>
      <xdr:rowOff>260603</xdr:rowOff>
    </xdr:to>
    <xdr:sp macro="" textlink="Z51">
      <xdr:nvSpPr>
        <xdr:cNvPr id="289" name="TextBox 288">
          <a:extLst>
            <a:ext uri="{FF2B5EF4-FFF2-40B4-BE49-F238E27FC236}">
              <a16:creationId xmlns:a16="http://schemas.microsoft.com/office/drawing/2014/main" id="{37D0A636-646A-414E-AE66-D0725BA14E21}"/>
            </a:ext>
          </a:extLst>
        </xdr:cNvPr>
        <xdr:cNvSpPr txBox="1"/>
      </xdr:nvSpPr>
      <xdr:spPr>
        <a:xfrm>
          <a:off x="10234924" y="946476"/>
          <a:ext cx="853771" cy="2459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6F89235-CABF-46A3-8F5D-8A553496530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426.29 mm</a:t>
          </a:fld>
          <a:endParaRPr lang="en-PH" sz="1100"/>
        </a:p>
      </xdr:txBody>
    </xdr:sp>
    <xdr:clientData/>
  </xdr:twoCellAnchor>
  <xdr:twoCellAnchor>
    <xdr:from>
      <xdr:col>15</xdr:col>
      <xdr:colOff>352778</xdr:colOff>
      <xdr:row>3</xdr:row>
      <xdr:rowOff>200189</xdr:rowOff>
    </xdr:from>
    <xdr:to>
      <xdr:col>16</xdr:col>
      <xdr:colOff>596949</xdr:colOff>
      <xdr:row>4</xdr:row>
      <xdr:rowOff>132368</xdr:rowOff>
    </xdr:to>
    <xdr:sp macro="" textlink="Z53">
      <xdr:nvSpPr>
        <xdr:cNvPr id="290" name="TextBox 289">
          <a:extLst>
            <a:ext uri="{FF2B5EF4-FFF2-40B4-BE49-F238E27FC236}">
              <a16:creationId xmlns:a16="http://schemas.microsoft.com/office/drawing/2014/main" id="{1EC73D3F-50E3-4846-B0FB-5F19D1A285DB}"/>
            </a:ext>
          </a:extLst>
        </xdr:cNvPr>
        <xdr:cNvSpPr txBox="1"/>
      </xdr:nvSpPr>
      <xdr:spPr>
        <a:xfrm>
          <a:off x="10380698" y="1132006"/>
          <a:ext cx="853771" cy="2456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9CDEF3E-E339-4D70-8668-5C91C98D342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406.4 mm</a:t>
          </a:fld>
          <a:endParaRPr lang="en-PH" sz="1100"/>
        </a:p>
      </xdr:txBody>
    </xdr:sp>
    <xdr:clientData/>
  </xdr:twoCellAnchor>
  <xdr:twoCellAnchor>
    <xdr:from>
      <xdr:col>14</xdr:col>
      <xdr:colOff>20538</xdr:colOff>
      <xdr:row>8</xdr:row>
      <xdr:rowOff>241852</xdr:rowOff>
    </xdr:from>
    <xdr:to>
      <xdr:col>16</xdr:col>
      <xdr:colOff>457200</xdr:colOff>
      <xdr:row>9</xdr:row>
      <xdr:rowOff>167120</xdr:rowOff>
    </xdr:to>
    <xdr:sp macro="" textlink="AA59">
      <xdr:nvSpPr>
        <xdr:cNvPr id="291" name="TextBox 290">
          <a:extLst>
            <a:ext uri="{FF2B5EF4-FFF2-40B4-BE49-F238E27FC236}">
              <a16:creationId xmlns:a16="http://schemas.microsoft.com/office/drawing/2014/main" id="{3D41009B-81F9-400D-8D3F-756BAB40FD11}"/>
            </a:ext>
          </a:extLst>
        </xdr:cNvPr>
        <xdr:cNvSpPr txBox="1"/>
      </xdr:nvSpPr>
      <xdr:spPr>
        <a:xfrm>
          <a:off x="9098277" y="2726635"/>
          <a:ext cx="1655862" cy="236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B51F228-9EE7-4CF3-BC24-BAF3393BF6F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9141037.0739 kg/hr-m2</a:t>
          </a:fld>
          <a:endParaRPr lang="en-PH" sz="1100"/>
        </a:p>
      </xdr:txBody>
    </xdr:sp>
    <xdr:clientData/>
  </xdr:twoCellAnchor>
  <xdr:twoCellAnchor>
    <xdr:from>
      <xdr:col>13</xdr:col>
      <xdr:colOff>315399</xdr:colOff>
      <xdr:row>8</xdr:row>
      <xdr:rowOff>241002</xdr:rowOff>
    </xdr:from>
    <xdr:to>
      <xdr:col>14</xdr:col>
      <xdr:colOff>196130</xdr:colOff>
      <xdr:row>9</xdr:row>
      <xdr:rowOff>187993</xdr:rowOff>
    </xdr:to>
    <xdr:sp macro="" textlink="$X$16">
      <xdr:nvSpPr>
        <xdr:cNvPr id="292" name="TextBox 291">
          <a:extLst>
            <a:ext uri="{FF2B5EF4-FFF2-40B4-BE49-F238E27FC236}">
              <a16:creationId xmlns:a16="http://schemas.microsoft.com/office/drawing/2014/main" id="{B7279C6B-0E93-4C42-80CB-70EB03C04299}"/>
            </a:ext>
          </a:extLst>
        </xdr:cNvPr>
        <xdr:cNvSpPr txBox="1"/>
      </xdr:nvSpPr>
      <xdr:spPr>
        <a:xfrm>
          <a:off x="8783538" y="2725785"/>
          <a:ext cx="490331" cy="258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Gt =</a:t>
          </a:r>
          <a:endParaRPr lang="en-PH" sz="1100"/>
        </a:p>
      </xdr:txBody>
    </xdr:sp>
    <xdr:clientData/>
  </xdr:twoCellAnchor>
  <xdr:twoCellAnchor>
    <xdr:from>
      <xdr:col>8</xdr:col>
      <xdr:colOff>287238</xdr:colOff>
      <xdr:row>2</xdr:row>
      <xdr:rowOff>104505</xdr:rowOff>
    </xdr:from>
    <xdr:to>
      <xdr:col>9</xdr:col>
      <xdr:colOff>152729</xdr:colOff>
      <xdr:row>3</xdr:row>
      <xdr:rowOff>51496</xdr:rowOff>
    </xdr:to>
    <xdr:sp macro="" textlink="$X$16">
      <xdr:nvSpPr>
        <xdr:cNvPr id="293" name="TextBox 292">
          <a:extLst>
            <a:ext uri="{FF2B5EF4-FFF2-40B4-BE49-F238E27FC236}">
              <a16:creationId xmlns:a16="http://schemas.microsoft.com/office/drawing/2014/main" id="{940BD235-FD60-43C6-A1A5-D903C851569F}"/>
            </a:ext>
          </a:extLst>
        </xdr:cNvPr>
        <xdr:cNvSpPr txBox="1"/>
      </xdr:nvSpPr>
      <xdr:spPr>
        <a:xfrm>
          <a:off x="5697438" y="721725"/>
          <a:ext cx="490331" cy="259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aseline="0"/>
            <a:t>Gs =</a:t>
          </a:r>
          <a:endParaRPr lang="en-PH" sz="1100"/>
        </a:p>
      </xdr:txBody>
    </xdr:sp>
    <xdr:clientData/>
  </xdr:twoCellAnchor>
  <xdr:twoCellAnchor>
    <xdr:from>
      <xdr:col>8</xdr:col>
      <xdr:colOff>601980</xdr:colOff>
      <xdr:row>2</xdr:row>
      <xdr:rowOff>108480</xdr:rowOff>
    </xdr:from>
    <xdr:to>
      <xdr:col>11</xdr:col>
      <xdr:colOff>413802</xdr:colOff>
      <xdr:row>3</xdr:row>
      <xdr:rowOff>33748</xdr:rowOff>
    </xdr:to>
    <xdr:sp macro="" textlink="AA58">
      <xdr:nvSpPr>
        <xdr:cNvPr id="294" name="TextBox 293">
          <a:extLst>
            <a:ext uri="{FF2B5EF4-FFF2-40B4-BE49-F238E27FC236}">
              <a16:creationId xmlns:a16="http://schemas.microsoft.com/office/drawing/2014/main" id="{9B832681-C4BC-4010-9931-228F4908562A}"/>
            </a:ext>
          </a:extLst>
        </xdr:cNvPr>
        <xdr:cNvSpPr txBox="1"/>
      </xdr:nvSpPr>
      <xdr:spPr>
        <a:xfrm>
          <a:off x="6012180" y="725700"/>
          <a:ext cx="1655862" cy="2376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3A6C558-FC5C-44E1-8330-DDCF699DDCA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1173708.9202 kg/hr-m2</a:t>
          </a:fld>
          <a:endParaRPr lang="en-PH" sz="1100"/>
        </a:p>
      </xdr:txBody>
    </xdr:sp>
    <xdr:clientData/>
  </xdr:twoCellAnchor>
  <xdr:twoCellAnchor>
    <xdr:from>
      <xdr:col>8</xdr:col>
      <xdr:colOff>64477</xdr:colOff>
      <xdr:row>36</xdr:row>
      <xdr:rowOff>55516</xdr:rowOff>
    </xdr:from>
    <xdr:to>
      <xdr:col>19</xdr:col>
      <xdr:colOff>373379</xdr:colOff>
      <xdr:row>54</xdr:row>
      <xdr:rowOff>138064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A49E54D9-032C-CAE0-9FF4-ADD9DAD5E892}"/>
            </a:ext>
          </a:extLst>
        </xdr:cNvPr>
        <xdr:cNvGrpSpPr/>
      </xdr:nvGrpSpPr>
      <xdr:grpSpPr>
        <a:xfrm>
          <a:off x="5532948" y="7792057"/>
          <a:ext cx="7310337" cy="3309842"/>
          <a:chOff x="5528017" y="7919356"/>
          <a:chExt cx="7311682" cy="3374388"/>
        </a:xfrm>
      </xdr:grpSpPr>
      <xdr:sp macro="" textlink="">
        <xdr:nvSpPr>
          <xdr:cNvPr id="295" name="Rectangle: Rounded Corners 294">
            <a:extLst>
              <a:ext uri="{FF2B5EF4-FFF2-40B4-BE49-F238E27FC236}">
                <a16:creationId xmlns:a16="http://schemas.microsoft.com/office/drawing/2014/main" id="{9FD12D8A-CD7B-4196-BBE6-0FAA6E1A0581}"/>
              </a:ext>
            </a:extLst>
          </xdr:cNvPr>
          <xdr:cNvSpPr/>
        </xdr:nvSpPr>
        <xdr:spPr>
          <a:xfrm>
            <a:off x="5528854" y="7919356"/>
            <a:ext cx="7296055" cy="3370082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graphicFrame macro="">
        <xdr:nvGraphicFramePr>
          <xdr:cNvPr id="296" name="Chart 295">
            <a:extLst>
              <a:ext uri="{FF2B5EF4-FFF2-40B4-BE49-F238E27FC236}">
                <a16:creationId xmlns:a16="http://schemas.microsoft.com/office/drawing/2014/main" id="{F1B29DD4-9056-F143-DBE2-111BF5D4D15C}"/>
              </a:ext>
            </a:extLst>
          </xdr:cNvPr>
          <xdr:cNvGraphicFramePr/>
        </xdr:nvGraphicFramePr>
        <xdr:xfrm>
          <a:off x="5688887" y="8059642"/>
          <a:ext cx="2503607" cy="24711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300" name="Chart 299">
            <a:extLst>
              <a:ext uri="{FF2B5EF4-FFF2-40B4-BE49-F238E27FC236}">
                <a16:creationId xmlns:a16="http://schemas.microsoft.com/office/drawing/2014/main" id="{D4D8E9D3-5824-2D72-0B37-C6E47508AC2B}"/>
              </a:ext>
            </a:extLst>
          </xdr:cNvPr>
          <xdr:cNvGraphicFramePr/>
        </xdr:nvGraphicFramePr>
        <xdr:xfrm>
          <a:off x="8187856" y="8046389"/>
          <a:ext cx="2230009" cy="24996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01" name="Chart 300">
            <a:extLst>
              <a:ext uri="{FF2B5EF4-FFF2-40B4-BE49-F238E27FC236}">
                <a16:creationId xmlns:a16="http://schemas.microsoft.com/office/drawing/2014/main" id="{E8CAED12-183A-29B3-0197-1B629661CEBC}"/>
              </a:ext>
            </a:extLst>
          </xdr:cNvPr>
          <xdr:cNvGraphicFramePr/>
        </xdr:nvGraphicFramePr>
        <xdr:xfrm>
          <a:off x="10490752" y="8033138"/>
          <a:ext cx="2127968" cy="25281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302" name="TextBox 301">
            <a:extLst>
              <a:ext uri="{FF2B5EF4-FFF2-40B4-BE49-F238E27FC236}">
                <a16:creationId xmlns:a16="http://schemas.microsoft.com/office/drawing/2014/main" id="{0A565339-BDC6-4E72-95E1-EB288D4428A8}"/>
              </a:ext>
            </a:extLst>
          </xdr:cNvPr>
          <xdr:cNvSpPr txBox="1"/>
        </xdr:nvSpPr>
        <xdr:spPr>
          <a:xfrm>
            <a:off x="5549921" y="10627145"/>
            <a:ext cx="2641579" cy="2667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PH" sz="1000" b="1">
                <a:solidFill>
                  <a:schemeClr val="tx1"/>
                </a:solidFill>
                <a:latin typeface="Franklin Gothic Demi" panose="020B0703020102020204" pitchFamily="34" charset="0"/>
              </a:rPr>
              <a:t>Bundle</a:t>
            </a:r>
            <a:r>
              <a:rPr lang="en-PH" sz="1000" b="1" baseline="0">
                <a:solidFill>
                  <a:schemeClr val="tx1"/>
                </a:solidFill>
                <a:latin typeface="Franklin Gothic Demi" panose="020B0703020102020204" pitchFamily="34" charset="0"/>
              </a:rPr>
              <a:t> vs. Shell Diameter</a:t>
            </a:r>
            <a:endParaRPr lang="en-PH" sz="1000" b="1">
              <a:solidFill>
                <a:schemeClr val="tx1"/>
              </a:solidFill>
              <a:latin typeface="Franklin Gothic Demi" panose="020B0703020102020204" pitchFamily="34" charset="0"/>
            </a:endParaRPr>
          </a:p>
        </xdr:txBody>
      </xdr:sp>
      <xdr:sp macro="" textlink="">
        <xdr:nvSpPr>
          <xdr:cNvPr id="303" name="TextBox 302">
            <a:extLst>
              <a:ext uri="{FF2B5EF4-FFF2-40B4-BE49-F238E27FC236}">
                <a16:creationId xmlns:a16="http://schemas.microsoft.com/office/drawing/2014/main" id="{CF95BEFB-E555-4038-ABCD-F0B36C6C2E6E}"/>
              </a:ext>
            </a:extLst>
          </xdr:cNvPr>
          <xdr:cNvSpPr txBox="1"/>
        </xdr:nvSpPr>
        <xdr:spPr>
          <a:xfrm>
            <a:off x="5528017" y="11027006"/>
            <a:ext cx="7311682" cy="266738"/>
          </a:xfrm>
          <a:prstGeom prst="rect">
            <a:avLst/>
          </a:prstGeom>
          <a:solidFill>
            <a:srgbClr val="00003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PH" sz="1400" b="1">
                <a:solidFill>
                  <a:schemeClr val="bg1"/>
                </a:solidFill>
                <a:latin typeface="Franklin Gothic Demi" panose="020B0703020102020204" pitchFamily="34" charset="0"/>
              </a:rPr>
              <a:t>Graphs of Comparative Values</a:t>
            </a:r>
          </a:p>
        </xdr:txBody>
      </xdr:sp>
      <xdr:sp macro="" textlink="">
        <xdr:nvSpPr>
          <xdr:cNvPr id="304" name="TextBox 303">
            <a:extLst>
              <a:ext uri="{FF2B5EF4-FFF2-40B4-BE49-F238E27FC236}">
                <a16:creationId xmlns:a16="http://schemas.microsoft.com/office/drawing/2014/main" id="{BC0D7190-F5D0-49DB-93AE-F833753BA542}"/>
              </a:ext>
            </a:extLst>
          </xdr:cNvPr>
          <xdr:cNvSpPr txBox="1"/>
        </xdr:nvSpPr>
        <xdr:spPr>
          <a:xfrm>
            <a:off x="8192716" y="10632524"/>
            <a:ext cx="2336779" cy="2667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PH" sz="1000" b="1">
                <a:solidFill>
                  <a:schemeClr val="tx1"/>
                </a:solidFill>
                <a:latin typeface="Franklin Gothic Demi" panose="020B0703020102020204" pitchFamily="34" charset="0"/>
              </a:rPr>
              <a:t>Baffle</a:t>
            </a:r>
            <a:r>
              <a:rPr lang="en-PH" sz="1000" b="1" baseline="0">
                <a:solidFill>
                  <a:schemeClr val="tx1"/>
                </a:solidFill>
                <a:latin typeface="Franklin Gothic Demi" panose="020B0703020102020204" pitchFamily="34" charset="0"/>
              </a:rPr>
              <a:t> Sizes</a:t>
            </a:r>
            <a:endParaRPr lang="en-PH" sz="1000" b="1">
              <a:solidFill>
                <a:schemeClr val="tx1"/>
              </a:solidFill>
              <a:latin typeface="Franklin Gothic Demi" panose="020B0703020102020204" pitchFamily="34" charset="0"/>
            </a:endParaRPr>
          </a:p>
        </xdr:txBody>
      </xdr:sp>
      <xdr:sp macro="" textlink="">
        <xdr:nvSpPr>
          <xdr:cNvPr id="305" name="TextBox 304">
            <a:extLst>
              <a:ext uri="{FF2B5EF4-FFF2-40B4-BE49-F238E27FC236}">
                <a16:creationId xmlns:a16="http://schemas.microsoft.com/office/drawing/2014/main" id="{45BA3DE8-9B61-4586-99D7-220CD92BE389}"/>
              </a:ext>
            </a:extLst>
          </xdr:cNvPr>
          <xdr:cNvSpPr txBox="1"/>
        </xdr:nvSpPr>
        <xdr:spPr>
          <a:xfrm>
            <a:off x="10387276" y="10609664"/>
            <a:ext cx="2359639" cy="2667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PH" sz="1000" b="1">
                <a:solidFill>
                  <a:schemeClr val="tx1"/>
                </a:solidFill>
                <a:latin typeface="Franklin Gothic Demi" panose="020B0703020102020204" pitchFamily="34" charset="0"/>
              </a:rPr>
              <a:t>Heat Transfer</a:t>
            </a:r>
            <a:r>
              <a:rPr lang="en-PH" sz="1000" b="1" baseline="0">
                <a:solidFill>
                  <a:schemeClr val="tx1"/>
                </a:solidFill>
                <a:latin typeface="Franklin Gothic Demi" panose="020B0703020102020204" pitchFamily="34" charset="0"/>
              </a:rPr>
              <a:t> Coefficient</a:t>
            </a:r>
            <a:endParaRPr lang="en-PH" sz="1000" b="1">
              <a:solidFill>
                <a:schemeClr val="tx1"/>
              </a:solidFill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>
    <xdr:from>
      <xdr:col>8</xdr:col>
      <xdr:colOff>70840</xdr:colOff>
      <xdr:row>55</xdr:row>
      <xdr:rowOff>179139</xdr:rowOff>
    </xdr:from>
    <xdr:to>
      <xdr:col>19</xdr:col>
      <xdr:colOff>369892</xdr:colOff>
      <xdr:row>59</xdr:row>
      <xdr:rowOff>136634</xdr:rowOff>
    </xdr:to>
    <xdr:sp macro="" textlink="X46">
      <xdr:nvSpPr>
        <xdr:cNvPr id="309" name="Rectangle: Rounded Corners 308">
          <a:extLst>
            <a:ext uri="{FF2B5EF4-FFF2-40B4-BE49-F238E27FC236}">
              <a16:creationId xmlns:a16="http://schemas.microsoft.com/office/drawing/2014/main" id="{901E7C43-3521-676C-BD11-1589013D1649}"/>
            </a:ext>
          </a:extLst>
        </xdr:cNvPr>
        <xdr:cNvSpPr/>
      </xdr:nvSpPr>
      <xdr:spPr>
        <a:xfrm>
          <a:off x="5536219" y="11488270"/>
          <a:ext cx="7298942" cy="714240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1000"/>
        </a:p>
      </xdr:txBody>
    </xdr:sp>
    <xdr:clientData/>
  </xdr:twoCellAnchor>
  <xdr:twoCellAnchor>
    <xdr:from>
      <xdr:col>8</xdr:col>
      <xdr:colOff>65400</xdr:colOff>
      <xdr:row>55</xdr:row>
      <xdr:rowOff>57697</xdr:rowOff>
    </xdr:from>
    <xdr:to>
      <xdr:col>19</xdr:col>
      <xdr:colOff>370199</xdr:colOff>
      <xdr:row>56</xdr:row>
      <xdr:rowOff>102955</xdr:rowOff>
    </xdr:to>
    <xdr:sp macro="" textlink="">
      <xdr:nvSpPr>
        <xdr:cNvPr id="310" name="Rectangle: Rounded Corners 309">
          <a:extLst>
            <a:ext uri="{FF2B5EF4-FFF2-40B4-BE49-F238E27FC236}">
              <a16:creationId xmlns:a16="http://schemas.microsoft.com/office/drawing/2014/main" id="{938742B9-41EF-9FB4-A6D5-EB19B4DDC55F}"/>
            </a:ext>
          </a:extLst>
        </xdr:cNvPr>
        <xdr:cNvSpPr/>
      </xdr:nvSpPr>
      <xdr:spPr>
        <a:xfrm>
          <a:off x="5530779" y="11366828"/>
          <a:ext cx="7304689" cy="229189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0" baseline="0">
              <a:latin typeface="Franklin Gothic Demi" panose="020B0703020102020204" pitchFamily="34" charset="0"/>
            </a:rPr>
            <a:t>Pressure Drop</a:t>
          </a:r>
          <a:endParaRPr lang="en-PH" sz="12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8</xdr:col>
      <xdr:colOff>247077</xdr:colOff>
      <xdr:row>57</xdr:row>
      <xdr:rowOff>29084</xdr:rowOff>
    </xdr:from>
    <xdr:to>
      <xdr:col>10</xdr:col>
      <xdr:colOff>44073</xdr:colOff>
      <xdr:row>58</xdr:row>
      <xdr:rowOff>13441</xdr:rowOff>
    </xdr:to>
    <xdr:sp macro="" textlink="">
      <xdr:nvSpPr>
        <xdr:cNvPr id="306" name="Rectangle: Rounded Corners 305">
          <a:extLst>
            <a:ext uri="{FF2B5EF4-FFF2-40B4-BE49-F238E27FC236}">
              <a16:creationId xmlns:a16="http://schemas.microsoft.com/office/drawing/2014/main" id="{80F308A5-881F-4783-9CC6-2B88B7A9C0A2}"/>
            </a:ext>
          </a:extLst>
        </xdr:cNvPr>
        <xdr:cNvSpPr/>
      </xdr:nvSpPr>
      <xdr:spPr>
        <a:xfrm>
          <a:off x="5712456" y="11706077"/>
          <a:ext cx="1389314" cy="189309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i="0" u="none" strike="noStrike" baseline="0">
              <a:solidFill>
                <a:srgbClr val="000000"/>
              </a:solidFill>
              <a:latin typeface="Franklin Gothic Demi"/>
            </a:rPr>
            <a:t>Tube Side</a:t>
          </a:r>
          <a:endParaRPr lang="en-US" sz="10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14</xdr:col>
      <xdr:colOff>48845</xdr:colOff>
      <xdr:row>57</xdr:row>
      <xdr:rowOff>28089</xdr:rowOff>
    </xdr:from>
    <xdr:to>
      <xdr:col>15</xdr:col>
      <xdr:colOff>476124</xdr:colOff>
      <xdr:row>58</xdr:row>
      <xdr:rowOff>12446</xdr:rowOff>
    </xdr:to>
    <xdr:sp macro="" textlink="">
      <xdr:nvSpPr>
        <xdr:cNvPr id="307" name="Rectangle: Rounded Corners 306">
          <a:extLst>
            <a:ext uri="{FF2B5EF4-FFF2-40B4-BE49-F238E27FC236}">
              <a16:creationId xmlns:a16="http://schemas.microsoft.com/office/drawing/2014/main" id="{54FBB29F-4DED-4DFE-9239-6A7813C42A00}"/>
            </a:ext>
          </a:extLst>
        </xdr:cNvPr>
        <xdr:cNvSpPr/>
      </xdr:nvSpPr>
      <xdr:spPr>
        <a:xfrm>
          <a:off x="9460859" y="11705082"/>
          <a:ext cx="1036879" cy="189309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i="0" u="none" strike="noStrike">
              <a:solidFill>
                <a:srgbClr val="000000"/>
              </a:solidFill>
              <a:latin typeface="Franklin Gothic Demi"/>
            </a:rPr>
            <a:t>Shell Side</a:t>
          </a:r>
        </a:p>
      </xdr:txBody>
    </xdr:sp>
    <xdr:clientData/>
  </xdr:twoCellAnchor>
  <xdr:twoCellAnchor>
    <xdr:from>
      <xdr:col>10</xdr:col>
      <xdr:colOff>181215</xdr:colOff>
      <xdr:row>57</xdr:row>
      <xdr:rowOff>15020</xdr:rowOff>
    </xdr:from>
    <xdr:to>
      <xdr:col>13</xdr:col>
      <xdr:colOff>340567</xdr:colOff>
      <xdr:row>58</xdr:row>
      <xdr:rowOff>7812</xdr:rowOff>
    </xdr:to>
    <xdr:sp macro="" textlink="$AA$87">
      <xdr:nvSpPr>
        <xdr:cNvPr id="311" name="Rectangle: Rounded Corners 310">
          <a:extLst>
            <a:ext uri="{FF2B5EF4-FFF2-40B4-BE49-F238E27FC236}">
              <a16:creationId xmlns:a16="http://schemas.microsoft.com/office/drawing/2014/main" id="{FA513615-8BE7-48A1-B128-2590EBB76894}"/>
            </a:ext>
          </a:extLst>
        </xdr:cNvPr>
        <xdr:cNvSpPr/>
      </xdr:nvSpPr>
      <xdr:spPr>
        <a:xfrm>
          <a:off x="7238912" y="11692013"/>
          <a:ext cx="1904069" cy="197744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11C1679-BF2F-4FDF-9D03-04A98605883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0.791005 bar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16</xdr:col>
      <xdr:colOff>22487</xdr:colOff>
      <xdr:row>57</xdr:row>
      <xdr:rowOff>23445</xdr:rowOff>
    </xdr:from>
    <xdr:to>
      <xdr:col>19</xdr:col>
      <xdr:colOff>180474</xdr:colOff>
      <xdr:row>58</xdr:row>
      <xdr:rowOff>16237</xdr:rowOff>
    </xdr:to>
    <xdr:sp macro="" textlink="$AA$91">
      <xdr:nvSpPr>
        <xdr:cNvPr id="312" name="Rectangle: Rounded Corners 311">
          <a:extLst>
            <a:ext uri="{FF2B5EF4-FFF2-40B4-BE49-F238E27FC236}">
              <a16:creationId xmlns:a16="http://schemas.microsoft.com/office/drawing/2014/main" id="{6FE592C3-CD37-4A6D-B76E-48E6B18B1765}"/>
            </a:ext>
          </a:extLst>
        </xdr:cNvPr>
        <xdr:cNvSpPr/>
      </xdr:nvSpPr>
      <xdr:spPr>
        <a:xfrm>
          <a:off x="10658403" y="11750224"/>
          <a:ext cx="1994808" cy="197329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E3659FC-AF1A-4333-A566-67C424D2E27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0.0143 bar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</xdr:col>
      <xdr:colOff>239752</xdr:colOff>
      <xdr:row>19</xdr:row>
      <xdr:rowOff>50297</xdr:rowOff>
    </xdr:from>
    <xdr:to>
      <xdr:col>7</xdr:col>
      <xdr:colOff>520738</xdr:colOff>
      <xdr:row>22</xdr:row>
      <xdr:rowOff>136022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E975C3F-9641-4922-A710-2561535C12C1}"/>
            </a:ext>
          </a:extLst>
        </xdr:cNvPr>
        <xdr:cNvSpPr/>
      </xdr:nvSpPr>
      <xdr:spPr>
        <a:xfrm>
          <a:off x="1663740" y="4693735"/>
          <a:ext cx="3595686" cy="628650"/>
        </a:xfrm>
        <a:prstGeom prst="roundRect">
          <a:avLst>
            <a:gd name="adj" fmla="val 12735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1000" b="1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2</xdr:col>
      <xdr:colOff>76202</xdr:colOff>
      <xdr:row>19</xdr:row>
      <xdr:rowOff>158324</xdr:rowOff>
    </xdr:from>
    <xdr:to>
      <xdr:col>3</xdr:col>
      <xdr:colOff>176793</xdr:colOff>
      <xdr:row>20</xdr:row>
      <xdr:rowOff>110699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DAE630E-F51A-4EC4-B171-7F2A6B0F9CD8}"/>
            </a:ext>
          </a:extLst>
        </xdr:cNvPr>
        <xdr:cNvSpPr/>
      </xdr:nvSpPr>
      <xdr:spPr>
        <a:xfrm>
          <a:off x="1757365" y="4801762"/>
          <a:ext cx="710191" cy="133350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R</a:t>
          </a:r>
        </a:p>
      </xdr:txBody>
    </xdr:sp>
    <xdr:clientData/>
  </xdr:twoCellAnchor>
  <xdr:twoCellAnchor>
    <xdr:from>
      <xdr:col>3</xdr:col>
      <xdr:colOff>324077</xdr:colOff>
      <xdr:row>19</xdr:row>
      <xdr:rowOff>154607</xdr:rowOff>
    </xdr:from>
    <xdr:to>
      <xdr:col>4</xdr:col>
      <xdr:colOff>424668</xdr:colOff>
      <xdr:row>20</xdr:row>
      <xdr:rowOff>106982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BE8A452-8ACB-4255-8876-93AB12FE22B7}"/>
            </a:ext>
          </a:extLst>
        </xdr:cNvPr>
        <xdr:cNvSpPr/>
      </xdr:nvSpPr>
      <xdr:spPr>
        <a:xfrm>
          <a:off x="2614840" y="4798045"/>
          <a:ext cx="710191" cy="133350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S</a:t>
          </a:r>
        </a:p>
      </xdr:txBody>
    </xdr:sp>
    <xdr:clientData/>
  </xdr:twoCellAnchor>
  <xdr:twoCellAnchor>
    <xdr:from>
      <xdr:col>5</xdr:col>
      <xdr:colOff>20442</xdr:colOff>
      <xdr:row>19</xdr:row>
      <xdr:rowOff>156698</xdr:rowOff>
    </xdr:from>
    <xdr:to>
      <xdr:col>5</xdr:col>
      <xdr:colOff>730633</xdr:colOff>
      <xdr:row>20</xdr:row>
      <xdr:rowOff>109073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1324C433-E803-4127-812A-51806240DF39}"/>
            </a:ext>
          </a:extLst>
        </xdr:cNvPr>
        <xdr:cNvSpPr/>
      </xdr:nvSpPr>
      <xdr:spPr>
        <a:xfrm>
          <a:off x="3530405" y="4800136"/>
          <a:ext cx="710191" cy="133350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chemeClr val="tx1"/>
              </a:solidFill>
              <a:latin typeface="Franklin Gothic Demi" panose="020B0703020102020204" pitchFamily="34" charset="0"/>
            </a:rPr>
            <a:t>LMTD </a:t>
          </a:r>
          <a:r>
            <a:rPr lang="en-PH" sz="800" b="0">
              <a:solidFill>
                <a:schemeClr val="tx1"/>
              </a:solidFill>
              <a:effectLst/>
              <a:latin typeface="Franklin Gothic Demi" panose="020B0703020102020204" pitchFamily="34" charset="0"/>
              <a:ea typeface="+mn-ea"/>
              <a:cs typeface="+mn-cs"/>
            </a:rPr>
            <a:t>(</a:t>
          </a:r>
          <a:r>
            <a:rPr lang="en-PH" sz="800" b="0" i="0">
              <a:solidFill>
                <a:schemeClr val="tx1"/>
              </a:solidFill>
              <a:effectLst/>
              <a:latin typeface="Franklin Gothic Demi" panose="020B0703020102020204" pitchFamily="34" charset="0"/>
              <a:ea typeface="+mn-ea"/>
              <a:cs typeface="+mn-cs"/>
            </a:rPr>
            <a:t>°C)</a:t>
          </a:r>
          <a:endParaRPr lang="en-US" sz="800" b="0" i="0" u="none" strike="noStrike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6</xdr:col>
      <xdr:colOff>44839</xdr:colOff>
      <xdr:row>19</xdr:row>
      <xdr:rowOff>163319</xdr:rowOff>
    </xdr:from>
    <xdr:to>
      <xdr:col>7</xdr:col>
      <xdr:colOff>405625</xdr:colOff>
      <xdr:row>20</xdr:row>
      <xdr:rowOff>115694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3133B685-DFB1-4167-9798-3E4FA27395D8}"/>
            </a:ext>
          </a:extLst>
        </xdr:cNvPr>
        <xdr:cNvSpPr/>
      </xdr:nvSpPr>
      <xdr:spPr>
        <a:xfrm>
          <a:off x="4431102" y="4806757"/>
          <a:ext cx="713211" cy="133350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PH" sz="800" b="0">
              <a:solidFill>
                <a:schemeClr val="tx1"/>
              </a:solidFill>
              <a:effectLst/>
              <a:latin typeface="Franklin Gothic Demi" panose="020B0703020102020204" pitchFamily="34" charset="0"/>
              <a:ea typeface="+mn-ea"/>
              <a:cs typeface="+mn-cs"/>
            </a:rPr>
            <a:t>MTD</a:t>
          </a:r>
          <a:r>
            <a:rPr lang="en-PH" sz="800" b="0" baseline="-25000">
              <a:solidFill>
                <a:schemeClr val="tx1"/>
              </a:solidFill>
              <a:effectLst/>
              <a:latin typeface="Franklin Gothic Demi" panose="020B0703020102020204" pitchFamily="34" charset="0"/>
              <a:ea typeface="+mn-ea"/>
              <a:cs typeface="+mn-cs"/>
            </a:rPr>
            <a:t>corrected</a:t>
          </a:r>
          <a:endParaRPr lang="en-PH" sz="800">
            <a:solidFill>
              <a:schemeClr val="tx1"/>
            </a:solidFill>
            <a:effectLst/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2</xdr:col>
      <xdr:colOff>70539</xdr:colOff>
      <xdr:row>21</xdr:row>
      <xdr:rowOff>7938</xdr:rowOff>
    </xdr:from>
    <xdr:to>
      <xdr:col>3</xdr:col>
      <xdr:colOff>179343</xdr:colOff>
      <xdr:row>22</xdr:row>
      <xdr:rowOff>21785</xdr:rowOff>
    </xdr:to>
    <xdr:sp macro="" textlink="X4">
      <xdr:nvSpPr>
        <xdr:cNvPr id="14" name="Rectangle: Rounded Corners 13">
          <a:extLst>
            <a:ext uri="{FF2B5EF4-FFF2-40B4-BE49-F238E27FC236}">
              <a16:creationId xmlns:a16="http://schemas.microsoft.com/office/drawing/2014/main" id="{5A198B7F-A940-4971-95D6-FB7D7F30AAB2}"/>
            </a:ext>
          </a:extLst>
        </xdr:cNvPr>
        <xdr:cNvSpPr/>
      </xdr:nvSpPr>
      <xdr:spPr>
        <a:xfrm>
          <a:off x="1751702" y="5013326"/>
          <a:ext cx="718404" cy="194822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3141B3B-C0CD-4D17-80E6-776F3D729232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1.9835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3</xdr:col>
      <xdr:colOff>314379</xdr:colOff>
      <xdr:row>21</xdr:row>
      <xdr:rowOff>14741</xdr:rowOff>
    </xdr:from>
    <xdr:to>
      <xdr:col>4</xdr:col>
      <xdr:colOff>423183</xdr:colOff>
      <xdr:row>22</xdr:row>
      <xdr:rowOff>30493</xdr:rowOff>
    </xdr:to>
    <xdr:sp macro="" textlink="X5">
      <xdr:nvSpPr>
        <xdr:cNvPr id="16" name="Rectangle: Rounded Corners 15">
          <a:extLst>
            <a:ext uri="{FF2B5EF4-FFF2-40B4-BE49-F238E27FC236}">
              <a16:creationId xmlns:a16="http://schemas.microsoft.com/office/drawing/2014/main" id="{A56869CE-A8A1-4534-80E9-89B159DE63B1}"/>
            </a:ext>
          </a:extLst>
        </xdr:cNvPr>
        <xdr:cNvSpPr/>
      </xdr:nvSpPr>
      <xdr:spPr>
        <a:xfrm>
          <a:off x="2605142" y="5020129"/>
          <a:ext cx="718404" cy="196727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2621F32-1288-456F-AB49-A47BA1BD5437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0.3034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5</xdr:col>
      <xdr:colOff>13933</xdr:colOff>
      <xdr:row>21</xdr:row>
      <xdr:rowOff>14742</xdr:rowOff>
    </xdr:from>
    <xdr:to>
      <xdr:col>5</xdr:col>
      <xdr:colOff>732337</xdr:colOff>
      <xdr:row>22</xdr:row>
      <xdr:rowOff>30494</xdr:rowOff>
    </xdr:to>
    <xdr:sp macro="" textlink="X6">
      <xdr:nvSpPr>
        <xdr:cNvPr id="19" name="Rectangle: Rounded Corners 18">
          <a:extLst>
            <a:ext uri="{FF2B5EF4-FFF2-40B4-BE49-F238E27FC236}">
              <a16:creationId xmlns:a16="http://schemas.microsoft.com/office/drawing/2014/main" id="{4DD3024F-092B-44AB-9F33-4F3B0A247A90}"/>
            </a:ext>
          </a:extLst>
        </xdr:cNvPr>
        <xdr:cNvSpPr/>
      </xdr:nvSpPr>
      <xdr:spPr>
        <a:xfrm>
          <a:off x="3523896" y="5020130"/>
          <a:ext cx="718404" cy="196727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7A1CC0A-7EA1-4ADF-A36A-80D0107D0078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20.7475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6</xdr:col>
      <xdr:colOff>40059</xdr:colOff>
      <xdr:row>21</xdr:row>
      <xdr:rowOff>12292</xdr:rowOff>
    </xdr:from>
    <xdr:to>
      <xdr:col>7</xdr:col>
      <xdr:colOff>405766</xdr:colOff>
      <xdr:row>22</xdr:row>
      <xdr:rowOff>26139</xdr:rowOff>
    </xdr:to>
    <xdr:sp macro="" textlink="X8">
      <xdr:nvSpPr>
        <xdr:cNvPr id="25" name="Rectangle: Rounded Corners 24">
          <a:extLst>
            <a:ext uri="{FF2B5EF4-FFF2-40B4-BE49-F238E27FC236}">
              <a16:creationId xmlns:a16="http://schemas.microsoft.com/office/drawing/2014/main" id="{BE7D6F21-4A11-4B88-9F3D-4D1B7C8E590A}"/>
            </a:ext>
          </a:extLst>
        </xdr:cNvPr>
        <xdr:cNvSpPr/>
      </xdr:nvSpPr>
      <xdr:spPr>
        <a:xfrm>
          <a:off x="4426322" y="5017680"/>
          <a:ext cx="718132" cy="194822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1632B31-B8FC-420B-92CB-244BD387322E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18.2537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8</xdr:col>
      <xdr:colOff>182301</xdr:colOff>
      <xdr:row>17</xdr:row>
      <xdr:rowOff>85367</xdr:rowOff>
    </xdr:from>
    <xdr:to>
      <xdr:col>9</xdr:col>
      <xdr:colOff>265307</xdr:colOff>
      <xdr:row>18</xdr:row>
      <xdr:rowOff>37742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5A1220A7-87B5-41AF-AF4A-A48D84F209FC}"/>
            </a:ext>
          </a:extLst>
        </xdr:cNvPr>
        <xdr:cNvSpPr/>
      </xdr:nvSpPr>
      <xdr:spPr>
        <a:xfrm>
          <a:off x="5592501" y="4352567"/>
          <a:ext cx="710191" cy="134083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Estimate</a:t>
          </a:r>
        </a:p>
      </xdr:txBody>
    </xdr:sp>
    <xdr:clientData/>
  </xdr:twoCellAnchor>
  <xdr:twoCellAnchor>
    <xdr:from>
      <xdr:col>9</xdr:col>
      <xdr:colOff>464819</xdr:colOff>
      <xdr:row>17</xdr:row>
      <xdr:rowOff>87458</xdr:rowOff>
    </xdr:from>
    <xdr:to>
      <xdr:col>10</xdr:col>
      <xdr:colOff>565410</xdr:colOff>
      <xdr:row>18</xdr:row>
      <xdr:rowOff>39833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891F1CF3-8BC2-469C-A3C7-FDF5EE66B86F}"/>
            </a:ext>
          </a:extLst>
        </xdr:cNvPr>
        <xdr:cNvSpPr/>
      </xdr:nvSpPr>
      <xdr:spPr>
        <a:xfrm>
          <a:off x="6502204" y="4354658"/>
          <a:ext cx="710191" cy="134083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0" i="0" u="none" strike="noStrike">
              <a:solidFill>
                <a:schemeClr val="tx1"/>
              </a:solidFill>
              <a:latin typeface="Franklin Gothic Demi" panose="020B0703020102020204" pitchFamily="34" charset="0"/>
            </a:rPr>
            <a:t>Corrected</a:t>
          </a:r>
          <a:endParaRPr lang="en-US" sz="800" b="0" i="0" u="none" strike="noStrike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11</xdr:col>
      <xdr:colOff>149246</xdr:colOff>
      <xdr:row>17</xdr:row>
      <xdr:rowOff>94079</xdr:rowOff>
    </xdr:from>
    <xdr:to>
      <xdr:col>12</xdr:col>
      <xdr:colOff>252125</xdr:colOff>
      <xdr:row>18</xdr:row>
      <xdr:rowOff>46454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29D56BF2-9776-4FD5-8458-C4F8062E0300}"/>
            </a:ext>
          </a:extLst>
        </xdr:cNvPr>
        <xdr:cNvSpPr/>
      </xdr:nvSpPr>
      <xdr:spPr>
        <a:xfrm>
          <a:off x="7405831" y="4361279"/>
          <a:ext cx="712479" cy="134083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0">
              <a:solidFill>
                <a:schemeClr val="tx1"/>
              </a:solidFill>
              <a:effectLst/>
              <a:latin typeface="Franklin Gothic Demi" panose="020B0703020102020204" pitchFamily="34" charset="0"/>
              <a:ea typeface="+mn-ea"/>
              <a:cs typeface="+mn-cs"/>
            </a:rPr>
            <a:t>% Error</a:t>
          </a:r>
          <a:endParaRPr lang="en-PH" sz="800">
            <a:solidFill>
              <a:schemeClr val="tx1"/>
            </a:solidFill>
            <a:effectLst/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8</xdr:col>
      <xdr:colOff>166741</xdr:colOff>
      <xdr:row>18</xdr:row>
      <xdr:rowOff>127209</xdr:rowOff>
    </xdr:from>
    <xdr:to>
      <xdr:col>9</xdr:col>
      <xdr:colOff>257960</xdr:colOff>
      <xdr:row>19</xdr:row>
      <xdr:rowOff>142961</xdr:rowOff>
    </xdr:to>
    <xdr:sp macro="" textlink="X9">
      <xdr:nvSpPr>
        <xdr:cNvPr id="36" name="Rectangle: Rounded Corners 35">
          <a:extLst>
            <a:ext uri="{FF2B5EF4-FFF2-40B4-BE49-F238E27FC236}">
              <a16:creationId xmlns:a16="http://schemas.microsoft.com/office/drawing/2014/main" id="{4F38D04E-7BAB-4F05-BCEC-F828CD219DBC}"/>
            </a:ext>
          </a:extLst>
        </xdr:cNvPr>
        <xdr:cNvSpPr/>
      </xdr:nvSpPr>
      <xdr:spPr>
        <a:xfrm>
          <a:off x="5576941" y="4576117"/>
          <a:ext cx="718404" cy="197459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DEC36E1-CDEC-4374-8A2E-3605B13597DC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1500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9</xdr:col>
      <xdr:colOff>458310</xdr:colOff>
      <xdr:row>18</xdr:row>
      <xdr:rowOff>127210</xdr:rowOff>
    </xdr:from>
    <xdr:to>
      <xdr:col>10</xdr:col>
      <xdr:colOff>567114</xdr:colOff>
      <xdr:row>19</xdr:row>
      <xdr:rowOff>142962</xdr:rowOff>
    </xdr:to>
    <xdr:sp macro="" textlink="X48">
      <xdr:nvSpPr>
        <xdr:cNvPr id="37" name="Rectangle: Rounded Corners 36">
          <a:extLst>
            <a:ext uri="{FF2B5EF4-FFF2-40B4-BE49-F238E27FC236}">
              <a16:creationId xmlns:a16="http://schemas.microsoft.com/office/drawing/2014/main" id="{0168E159-0287-4CBB-B9DD-A781AB72DCC8}"/>
            </a:ext>
          </a:extLst>
        </xdr:cNvPr>
        <xdr:cNvSpPr/>
      </xdr:nvSpPr>
      <xdr:spPr>
        <a:xfrm>
          <a:off x="6495695" y="4576118"/>
          <a:ext cx="718404" cy="197459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BFB5177-0430-4854-AAC4-18E5B56E3B7E}" type="TxLink">
            <a:rPr lang="en-US" sz="950" b="0" i="0" u="none" strike="noStrike">
              <a:solidFill>
                <a:srgbClr val="000000"/>
              </a:solidFill>
              <a:latin typeface="Franklin Gothic Demi"/>
            </a:rPr>
            <a:pPr algn="ctr"/>
            <a:t>792.9646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11</xdr:col>
      <xdr:colOff>144466</xdr:colOff>
      <xdr:row>18</xdr:row>
      <xdr:rowOff>124760</xdr:rowOff>
    </xdr:from>
    <xdr:to>
      <xdr:col>12</xdr:col>
      <xdr:colOff>252266</xdr:colOff>
      <xdr:row>19</xdr:row>
      <xdr:rowOff>138607</xdr:rowOff>
    </xdr:to>
    <xdr:sp macro="" textlink="AA9">
      <xdr:nvSpPr>
        <xdr:cNvPr id="38" name="Rectangle: Rounded Corners 37">
          <a:extLst>
            <a:ext uri="{FF2B5EF4-FFF2-40B4-BE49-F238E27FC236}">
              <a16:creationId xmlns:a16="http://schemas.microsoft.com/office/drawing/2014/main" id="{AE013B43-5760-464C-B477-8DF53FFD20A2}"/>
            </a:ext>
          </a:extLst>
        </xdr:cNvPr>
        <xdr:cNvSpPr/>
      </xdr:nvSpPr>
      <xdr:spPr>
        <a:xfrm>
          <a:off x="7401051" y="4573668"/>
          <a:ext cx="717400" cy="195554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6BEEC58-C99D-4F18-97E9-FE7B63BC697A}" type="TxLink">
            <a:rPr lang="en-US" sz="1100" b="0" i="0" u="none" strike="noStrike">
              <a:solidFill>
                <a:srgbClr val="000000"/>
              </a:solidFill>
              <a:latin typeface="Franklin Gothic Demi"/>
            </a:rPr>
            <a:pPr algn="ctr"/>
            <a:t>47.14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8</xdr:col>
      <xdr:colOff>79051</xdr:colOff>
      <xdr:row>26</xdr:row>
      <xdr:rowOff>11257</xdr:rowOff>
    </xdr:from>
    <xdr:to>
      <xdr:col>12</xdr:col>
      <xdr:colOff>362838</xdr:colOff>
      <xdr:row>30</xdr:row>
      <xdr:rowOff>57550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A6275A56-4D66-14D8-5718-DD62A875F2D5}"/>
            </a:ext>
          </a:extLst>
        </xdr:cNvPr>
        <xdr:cNvGrpSpPr/>
      </xdr:nvGrpSpPr>
      <xdr:grpSpPr>
        <a:xfrm>
          <a:off x="5547522" y="5892104"/>
          <a:ext cx="3009057" cy="790364"/>
          <a:chOff x="4825101" y="6982840"/>
          <a:chExt cx="3015546" cy="789156"/>
        </a:xfrm>
      </xdr:grpSpPr>
      <xdr:sp macro="" textlink="">
        <xdr:nvSpPr>
          <xdr:cNvPr id="66" name="Rectangle: Rounded Corners 65">
            <a:extLst>
              <a:ext uri="{FF2B5EF4-FFF2-40B4-BE49-F238E27FC236}">
                <a16:creationId xmlns:a16="http://schemas.microsoft.com/office/drawing/2014/main" id="{105B08CD-82F8-41C0-9CF4-36C2D8D34D60}"/>
              </a:ext>
            </a:extLst>
          </xdr:cNvPr>
          <xdr:cNvSpPr/>
        </xdr:nvSpPr>
        <xdr:spPr>
          <a:xfrm>
            <a:off x="4825101" y="7086196"/>
            <a:ext cx="3001107" cy="685800"/>
          </a:xfrm>
          <a:prstGeom prst="roundRect">
            <a:avLst>
              <a:gd name="adj" fmla="val 12735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PH" sz="1000" b="1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">
        <xdr:nvSpPr>
          <xdr:cNvPr id="80" name="Rectangle: Rounded Corners 79">
            <a:extLst>
              <a:ext uri="{FF2B5EF4-FFF2-40B4-BE49-F238E27FC236}">
                <a16:creationId xmlns:a16="http://schemas.microsoft.com/office/drawing/2014/main" id="{D5E5E66C-65CF-4D58-98B6-9D942E057527}"/>
              </a:ext>
            </a:extLst>
          </xdr:cNvPr>
          <xdr:cNvSpPr/>
        </xdr:nvSpPr>
        <xdr:spPr>
          <a:xfrm>
            <a:off x="4925340" y="7277071"/>
            <a:ext cx="1026714" cy="134083"/>
          </a:xfrm>
          <a:prstGeom prst="roundRect">
            <a:avLst>
              <a:gd name="adj" fmla="val 5159"/>
            </a:avLst>
          </a:prstGeom>
          <a:solidFill>
            <a:schemeClr val="bg1">
              <a:lumMod val="95000"/>
            </a:schemeClr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800" b="1">
                <a:solidFill>
                  <a:schemeClr val="tx1"/>
                </a:solidFill>
                <a:effectLst/>
                <a:latin typeface="Franklin Gothic Demi" panose="020B0703020102020204" pitchFamily="34" charset="0"/>
                <a:ea typeface="+mn-ea"/>
                <a:cs typeface="+mn-cs"/>
              </a:rPr>
              <a:t>h</a:t>
            </a:r>
            <a:r>
              <a:rPr lang="en-PH" sz="1100" b="0" baseline="-25000">
                <a:solidFill>
                  <a:schemeClr val="tx1"/>
                </a:solidFill>
                <a:effectLst/>
                <a:latin typeface="Franklin Gothic Demi" panose="020B0703020102020204" pitchFamily="34" charset="0"/>
                <a:ea typeface="+mn-ea"/>
                <a:cs typeface="+mn-cs"/>
              </a:rPr>
              <a:t>i</a:t>
            </a:r>
            <a:endParaRPr lang="en-PH" sz="800">
              <a:solidFill>
                <a:schemeClr val="tx1"/>
              </a:solidFill>
              <a:effectLst/>
              <a:latin typeface="Franklin Gothic Demi" panose="020B0703020102020204" pitchFamily="34" charset="0"/>
            </a:endParaRPr>
          </a:p>
          <a:p>
            <a:pPr algn="ctr"/>
            <a:endParaRPr lang="en-US" sz="800" b="0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">
        <xdr:nvSpPr>
          <xdr:cNvPr id="82" name="Rectangle: Rounded Corners 81">
            <a:extLst>
              <a:ext uri="{FF2B5EF4-FFF2-40B4-BE49-F238E27FC236}">
                <a16:creationId xmlns:a16="http://schemas.microsoft.com/office/drawing/2014/main" id="{21B2BB41-D468-45E7-89C9-F9CA1C260FEB}"/>
              </a:ext>
            </a:extLst>
          </xdr:cNvPr>
          <xdr:cNvSpPr/>
        </xdr:nvSpPr>
        <xdr:spPr>
          <a:xfrm>
            <a:off x="6151566" y="7279162"/>
            <a:ext cx="751222" cy="134083"/>
          </a:xfrm>
          <a:prstGeom prst="roundRect">
            <a:avLst>
              <a:gd name="adj" fmla="val 5159"/>
            </a:avLst>
          </a:prstGeom>
          <a:solidFill>
            <a:schemeClr val="bg1">
              <a:lumMod val="95000"/>
            </a:schemeClr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800" b="0">
                <a:solidFill>
                  <a:schemeClr val="tx1"/>
                </a:solidFill>
                <a:effectLst/>
                <a:latin typeface="Franklin Gothic Demi" panose="020B0703020102020204" pitchFamily="34" charset="0"/>
                <a:ea typeface="+mn-ea"/>
                <a:cs typeface="+mn-cs"/>
              </a:rPr>
              <a:t>h</a:t>
            </a:r>
            <a:r>
              <a:rPr lang="en-PH" sz="800" b="0" baseline="-25000">
                <a:solidFill>
                  <a:schemeClr val="tx1"/>
                </a:solidFill>
                <a:effectLst/>
                <a:latin typeface="Franklin Gothic Demi" panose="020B0703020102020204" pitchFamily="34" charset="0"/>
                <a:ea typeface="+mn-ea"/>
                <a:cs typeface="+mn-cs"/>
              </a:rPr>
              <a:t>io</a:t>
            </a:r>
            <a:endParaRPr lang="en-PH" sz="800">
              <a:solidFill>
                <a:schemeClr val="tx1"/>
              </a:solidFill>
              <a:effectLst/>
              <a:latin typeface="Franklin Gothic Demi" panose="020B0703020102020204" pitchFamily="34" charset="0"/>
            </a:endParaRPr>
          </a:p>
          <a:p>
            <a:pPr algn="ctr"/>
            <a:endParaRPr lang="en-US" sz="800" b="0" i="0" u="none" strike="noStrike">
              <a:solidFill>
                <a:schemeClr val="tx1"/>
              </a:solidFill>
              <a:latin typeface="Franklin Gothic Demi" panose="020B0703020102020204" pitchFamily="34" charset="0"/>
            </a:endParaRPr>
          </a:p>
        </xdr:txBody>
      </xdr:sp>
      <xdr:sp macro="" textlink="">
        <xdr:nvSpPr>
          <xdr:cNvPr id="85" name="Rectangle: Rounded Corners 84">
            <a:extLst>
              <a:ext uri="{FF2B5EF4-FFF2-40B4-BE49-F238E27FC236}">
                <a16:creationId xmlns:a16="http://schemas.microsoft.com/office/drawing/2014/main" id="{6E46B17D-F4F0-4DB1-9F2D-75BB450E34BB}"/>
              </a:ext>
            </a:extLst>
          </xdr:cNvPr>
          <xdr:cNvSpPr/>
        </xdr:nvSpPr>
        <xdr:spPr>
          <a:xfrm>
            <a:off x="7094248" y="7288373"/>
            <a:ext cx="630306" cy="134809"/>
          </a:xfrm>
          <a:prstGeom prst="roundRect">
            <a:avLst>
              <a:gd name="adj" fmla="val 5159"/>
            </a:avLst>
          </a:prstGeom>
          <a:solidFill>
            <a:schemeClr val="bg1">
              <a:lumMod val="95000"/>
            </a:schemeClr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800" b="0" baseline="0">
                <a:solidFill>
                  <a:schemeClr val="tx1"/>
                </a:solidFill>
                <a:effectLst/>
                <a:latin typeface="Franklin Gothic Demi" panose="020B0703020102020204" pitchFamily="34" charset="0"/>
                <a:ea typeface="+mn-ea"/>
                <a:cs typeface="+mn-cs"/>
              </a:rPr>
              <a:t>h</a:t>
            </a:r>
            <a:r>
              <a:rPr lang="en-PH" sz="800" b="0" baseline="-25000">
                <a:solidFill>
                  <a:schemeClr val="tx1"/>
                </a:solidFill>
                <a:effectLst/>
                <a:latin typeface="Franklin Gothic Demi" panose="020B0703020102020204" pitchFamily="34" charset="0"/>
                <a:ea typeface="+mn-ea"/>
                <a:cs typeface="+mn-cs"/>
              </a:rPr>
              <a:t>o</a:t>
            </a:r>
            <a:endParaRPr lang="en-PH" sz="800">
              <a:solidFill>
                <a:schemeClr val="tx1"/>
              </a:solidFill>
              <a:effectLst/>
              <a:latin typeface="Franklin Gothic Demi" panose="020B0703020102020204" pitchFamily="34" charset="0"/>
            </a:endParaRPr>
          </a:p>
        </xdr:txBody>
      </xdr:sp>
      <xdr:sp macro="" textlink="X66">
        <xdr:nvSpPr>
          <xdr:cNvPr id="86" name="Rectangle: Rounded Corners 85">
            <a:extLst>
              <a:ext uri="{FF2B5EF4-FFF2-40B4-BE49-F238E27FC236}">
                <a16:creationId xmlns:a16="http://schemas.microsoft.com/office/drawing/2014/main" id="{8DB5626D-A10D-4DD8-979F-C7476DF9FEF2}"/>
              </a:ext>
            </a:extLst>
          </xdr:cNvPr>
          <xdr:cNvSpPr/>
        </xdr:nvSpPr>
        <xdr:spPr>
          <a:xfrm>
            <a:off x="4909780" y="7500621"/>
            <a:ext cx="1034927" cy="197459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0B19680-76C7-4F67-BFED-0EC20D83559F}" type="TxLink">
              <a:rPr lang="en-US" sz="950" b="0" i="0" u="none" strike="noStrike">
                <a:solidFill>
                  <a:srgbClr val="000000"/>
                </a:solidFill>
                <a:latin typeface="Franklin Gothic Demi"/>
              </a:rPr>
              <a:pPr algn="ctr"/>
              <a:t>9452.71</a:t>
            </a:fld>
            <a:endParaRPr lang="en-US" sz="900" b="0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X67">
        <xdr:nvSpPr>
          <xdr:cNvPr id="87" name="Rectangle: Rounded Corners 86">
            <a:extLst>
              <a:ext uri="{FF2B5EF4-FFF2-40B4-BE49-F238E27FC236}">
                <a16:creationId xmlns:a16="http://schemas.microsoft.com/office/drawing/2014/main" id="{E33FA42C-C7FD-4677-B3F2-F2B591CC439D}"/>
              </a:ext>
            </a:extLst>
          </xdr:cNvPr>
          <xdr:cNvSpPr/>
        </xdr:nvSpPr>
        <xdr:spPr>
          <a:xfrm>
            <a:off x="6145057" y="7500622"/>
            <a:ext cx="759435" cy="197459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4F9BE89-8C1D-44EB-879A-94B46847B654}" type="TxLink">
              <a:rPr lang="en-US" sz="950" b="0" i="0" u="none" strike="noStrike">
                <a:solidFill>
                  <a:srgbClr val="000000"/>
                </a:solidFill>
                <a:latin typeface="Franklin Gothic Demi"/>
              </a:rPr>
              <a:pPr algn="ctr"/>
              <a:t>7358.73</a:t>
            </a:fld>
            <a:endParaRPr lang="en-US" sz="900" b="0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X78">
        <xdr:nvSpPr>
          <xdr:cNvPr id="96" name="Rectangle: Rounded Corners 95">
            <a:extLst>
              <a:ext uri="{FF2B5EF4-FFF2-40B4-BE49-F238E27FC236}">
                <a16:creationId xmlns:a16="http://schemas.microsoft.com/office/drawing/2014/main" id="{C87AE8D7-34B4-42B0-89C9-3C7684819508}"/>
              </a:ext>
            </a:extLst>
          </xdr:cNvPr>
          <xdr:cNvSpPr/>
        </xdr:nvSpPr>
        <xdr:spPr>
          <a:xfrm>
            <a:off x="7091444" y="7498172"/>
            <a:ext cx="635338" cy="195554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C5AFE90-6096-45DC-8861-15495F9249BC}" type="TxLink">
              <a:rPr lang="en-US" sz="950" b="0" i="0" u="none" strike="noStrike">
                <a:solidFill>
                  <a:srgbClr val="000000"/>
                </a:solidFill>
                <a:latin typeface="Franklin Gothic Demi"/>
              </a:rPr>
              <a:pPr algn="ctr"/>
              <a:t>2909.8135</a:t>
            </a:fld>
            <a:endParaRPr lang="en-US" sz="900" b="0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">
        <xdr:nvSpPr>
          <xdr:cNvPr id="105" name="Rectangle: Rounded Corners 104">
            <a:extLst>
              <a:ext uri="{FF2B5EF4-FFF2-40B4-BE49-F238E27FC236}">
                <a16:creationId xmlns:a16="http://schemas.microsoft.com/office/drawing/2014/main" id="{31FFDA4B-9708-40A6-B452-B66B5932427E}"/>
              </a:ext>
            </a:extLst>
          </xdr:cNvPr>
          <xdr:cNvSpPr/>
        </xdr:nvSpPr>
        <xdr:spPr>
          <a:xfrm>
            <a:off x="4829690" y="6982840"/>
            <a:ext cx="3010957" cy="174074"/>
          </a:xfrm>
          <a:prstGeom prst="roundRect">
            <a:avLst>
              <a:gd name="adj" fmla="val 22162"/>
            </a:avLst>
          </a:prstGeom>
          <a:solidFill>
            <a:srgbClr val="000036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0" baseline="0">
                <a:latin typeface="Franklin Gothic Demi" panose="020B0703020102020204" pitchFamily="34" charset="0"/>
              </a:rPr>
              <a:t>Heat Transfer Coefficient</a:t>
            </a:r>
            <a:endParaRPr lang="en-PH" sz="1200" b="0" baseline="-25000"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>
    <xdr:from>
      <xdr:col>5</xdr:col>
      <xdr:colOff>773807</xdr:colOff>
      <xdr:row>51</xdr:row>
      <xdr:rowOff>39848</xdr:rowOff>
    </xdr:from>
    <xdr:to>
      <xdr:col>7</xdr:col>
      <xdr:colOff>414340</xdr:colOff>
      <xdr:row>53</xdr:row>
      <xdr:rowOff>63467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27900030-A903-4774-9A2E-4E1DE1B367CB}"/>
            </a:ext>
          </a:extLst>
        </xdr:cNvPr>
        <xdr:cNvGrpSpPr/>
      </xdr:nvGrpSpPr>
      <xdr:grpSpPr>
        <a:xfrm>
          <a:off x="4305901" y="10465801"/>
          <a:ext cx="868698" cy="382207"/>
          <a:chOff x="4516802" y="4975371"/>
          <a:chExt cx="1093620" cy="647663"/>
        </a:xfrm>
      </xdr:grpSpPr>
      <xdr:sp macro="" textlink="X46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FC039EF0-7315-DC85-695D-29F921FC49FA}"/>
              </a:ext>
            </a:extLst>
          </xdr:cNvPr>
          <xdr:cNvSpPr/>
        </xdr:nvSpPr>
        <xdr:spPr>
          <a:xfrm>
            <a:off x="4525229" y="5103196"/>
            <a:ext cx="1085193" cy="519838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C35E491-D22F-4975-861F-E7336EF65EFB}" type="TxLink">
              <a:rPr lang="en-US" sz="950" b="0" i="0" u="none" strike="noStrike">
                <a:solidFill>
                  <a:srgbClr val="000000"/>
                </a:solidFill>
                <a:latin typeface="Franklin Gothic Demi"/>
                <a:ea typeface="Calibri"/>
                <a:cs typeface="Calibri"/>
              </a:rPr>
              <a:pPr algn="ctr"/>
              <a:t>1</a:t>
            </a:fld>
            <a:endParaRPr lang="en-PH" sz="1000"/>
          </a:p>
        </xdr:txBody>
      </xdr:sp>
      <xdr:sp macro="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71F6E259-1C81-45B7-DB46-6819C82A18D5}"/>
              </a:ext>
            </a:extLst>
          </xdr:cNvPr>
          <xdr:cNvSpPr/>
        </xdr:nvSpPr>
        <xdr:spPr>
          <a:xfrm>
            <a:off x="4516802" y="4975371"/>
            <a:ext cx="1088426" cy="145133"/>
          </a:xfrm>
          <a:prstGeom prst="roundRect">
            <a:avLst>
              <a:gd name="adj" fmla="val 22162"/>
            </a:avLst>
          </a:prstGeom>
          <a:solidFill>
            <a:srgbClr val="000036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600" b="0" baseline="0">
                <a:latin typeface="Franklin Gothic Demi" panose="020B0703020102020204" pitchFamily="34" charset="0"/>
              </a:rPr>
              <a:t>Number of HeX</a:t>
            </a:r>
            <a:endParaRPr lang="en-PH" sz="600" b="0" baseline="-25000"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>
    <xdr:from>
      <xdr:col>5</xdr:col>
      <xdr:colOff>774353</xdr:colOff>
      <xdr:row>54</xdr:row>
      <xdr:rowOff>103617</xdr:rowOff>
    </xdr:from>
    <xdr:to>
      <xdr:col>7</xdr:col>
      <xdr:colOff>414886</xdr:colOff>
      <xdr:row>56</xdr:row>
      <xdr:rowOff>127236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859A6E2C-8D09-4CD4-B61A-B6C34172C249}"/>
            </a:ext>
          </a:extLst>
        </xdr:cNvPr>
        <xdr:cNvGrpSpPr/>
      </xdr:nvGrpSpPr>
      <xdr:grpSpPr>
        <a:xfrm>
          <a:off x="4306447" y="11067452"/>
          <a:ext cx="868698" cy="382208"/>
          <a:chOff x="4516802" y="4975371"/>
          <a:chExt cx="1093620" cy="647663"/>
        </a:xfrm>
      </xdr:grpSpPr>
      <xdr:sp macro="" textlink="$Z$42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F1F41FC2-561A-622D-AD82-D9B1FE0C50E6}"/>
              </a:ext>
            </a:extLst>
          </xdr:cNvPr>
          <xdr:cNvSpPr/>
        </xdr:nvSpPr>
        <xdr:spPr>
          <a:xfrm>
            <a:off x="4525229" y="5103196"/>
            <a:ext cx="1085193" cy="519838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38982A3-F253-4D33-97E7-B2F5AB327F83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2.249 m/s</a:t>
            </a:fld>
            <a:endParaRPr lang="en-PH" sz="1000"/>
          </a:p>
        </xdr:txBody>
      </xdr:sp>
      <xdr:sp macro="" textlink="">
        <xdr:nvSpPr>
          <xdr:cNvPr id="49" name="Rectangle: Rounded Corners 48">
            <a:extLst>
              <a:ext uri="{FF2B5EF4-FFF2-40B4-BE49-F238E27FC236}">
                <a16:creationId xmlns:a16="http://schemas.microsoft.com/office/drawing/2014/main" id="{C569AC4D-8536-35BB-8FD6-7935175FE3B9}"/>
              </a:ext>
            </a:extLst>
          </xdr:cNvPr>
          <xdr:cNvSpPr/>
        </xdr:nvSpPr>
        <xdr:spPr>
          <a:xfrm>
            <a:off x="4516802" y="4975371"/>
            <a:ext cx="1088426" cy="145133"/>
          </a:xfrm>
          <a:prstGeom prst="roundRect">
            <a:avLst>
              <a:gd name="adj" fmla="val 22162"/>
            </a:avLst>
          </a:prstGeom>
          <a:solidFill>
            <a:srgbClr val="000036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600" b="0" baseline="0">
                <a:latin typeface="Franklin Gothic Demi" panose="020B0703020102020204" pitchFamily="34" charset="0"/>
              </a:rPr>
              <a:t>Tube Velocity</a:t>
            </a:r>
            <a:endParaRPr lang="en-PH" sz="600" b="0" baseline="-25000"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 editAs="oneCell">
    <xdr:from>
      <xdr:col>4</xdr:col>
      <xdr:colOff>148045</xdr:colOff>
      <xdr:row>59</xdr:row>
      <xdr:rowOff>152400</xdr:rowOff>
    </xdr:from>
    <xdr:to>
      <xdr:col>7</xdr:col>
      <xdr:colOff>448492</xdr:colOff>
      <xdr:row>66</xdr:row>
      <xdr:rowOff>161109</xdr:rowOff>
    </xdr:to>
    <xdr:pic>
      <xdr:nvPicPr>
        <xdr:cNvPr id="54" name="Picture 53" descr="Numerical investigation of segmental baffle design in shell ...">
          <a:extLst>
            <a:ext uri="{FF2B5EF4-FFF2-40B4-BE49-F238E27FC236}">
              <a16:creationId xmlns:a16="http://schemas.microsoft.com/office/drawing/2014/main" id="{3D5E66A1-26B1-C7D0-BED2-16976BF34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2354" y="12209417"/>
          <a:ext cx="2137955" cy="12888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128587</xdr:colOff>
      <xdr:row>32</xdr:row>
      <xdr:rowOff>13063</xdr:rowOff>
    </xdr:from>
    <xdr:to>
      <xdr:col>12</xdr:col>
      <xdr:colOff>271462</xdr:colOff>
      <xdr:row>33</xdr:row>
      <xdr:rowOff>1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73EF5EEA-6238-9596-BAEF-E1C922B88A75}"/>
            </a:ext>
          </a:extLst>
        </xdr:cNvPr>
        <xdr:cNvSpPr txBox="1"/>
      </xdr:nvSpPr>
      <xdr:spPr>
        <a:xfrm>
          <a:off x="5591175" y="7056801"/>
          <a:ext cx="2867025" cy="17743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800"/>
            <a:t>Click the box</a:t>
          </a:r>
          <a:r>
            <a:rPr lang="en-PH" sz="800" baseline="0"/>
            <a:t> to check for other numbers.</a:t>
          </a:r>
          <a:endParaRPr lang="en-PH" sz="800"/>
        </a:p>
      </xdr:txBody>
    </xdr:sp>
    <xdr:clientData/>
  </xdr:twoCellAnchor>
  <xdr:twoCellAnchor editAs="oneCell">
    <xdr:from>
      <xdr:col>0</xdr:col>
      <xdr:colOff>167739</xdr:colOff>
      <xdr:row>75</xdr:row>
      <xdr:rowOff>40375</xdr:rowOff>
    </xdr:from>
    <xdr:to>
      <xdr:col>0</xdr:col>
      <xdr:colOff>1231989</xdr:colOff>
      <xdr:row>80</xdr:row>
      <xdr:rowOff>66402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AD36171-BF18-0FBF-E8C0-687A89921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739" y="15302146"/>
          <a:ext cx="1064250" cy="973085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2</xdr:col>
      <xdr:colOff>35169</xdr:colOff>
      <xdr:row>69</xdr:row>
      <xdr:rowOff>25981</xdr:rowOff>
    </xdr:from>
    <xdr:to>
      <xdr:col>8</xdr:col>
      <xdr:colOff>411480</xdr:colOff>
      <xdr:row>84</xdr:row>
      <xdr:rowOff>5862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284E41C-E112-7B26-CE38-2F5582ECC7AF}"/>
            </a:ext>
          </a:extLst>
        </xdr:cNvPr>
        <xdr:cNvGrpSpPr/>
      </xdr:nvGrpSpPr>
      <xdr:grpSpPr>
        <a:xfrm>
          <a:off x="1738463" y="13849557"/>
          <a:ext cx="4141488" cy="2696187"/>
          <a:chOff x="1725761" y="14018059"/>
          <a:chExt cx="4476919" cy="2537142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4E7FF41A-1F82-4798-A222-E75A8C6DB28D}"/>
              </a:ext>
            </a:extLst>
          </xdr:cNvPr>
          <xdr:cNvSpPr/>
        </xdr:nvSpPr>
        <xdr:spPr>
          <a:xfrm>
            <a:off x="1725761" y="14018059"/>
            <a:ext cx="4476919" cy="2537142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graphicFrame macro="">
        <xdr:nvGraphicFramePr>
          <xdr:cNvPr id="64" name="Chart 63">
            <a:extLst>
              <a:ext uri="{FF2B5EF4-FFF2-40B4-BE49-F238E27FC236}">
                <a16:creationId xmlns:a16="http://schemas.microsoft.com/office/drawing/2014/main" id="{ECFDAE06-4C9B-4D27-AE4F-3829E30A4201}"/>
              </a:ext>
            </a:extLst>
          </xdr:cNvPr>
          <xdr:cNvGraphicFramePr>
            <a:graphicFrameLocks/>
          </xdr:cNvGraphicFramePr>
        </xdr:nvGraphicFramePr>
        <xdr:xfrm>
          <a:off x="1821180" y="14142720"/>
          <a:ext cx="4236720" cy="23088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>
    <xdr:from>
      <xdr:col>2</xdr:col>
      <xdr:colOff>21021</xdr:colOff>
      <xdr:row>67</xdr:row>
      <xdr:rowOff>205740</xdr:rowOff>
    </xdr:from>
    <xdr:to>
      <xdr:col>12</xdr:col>
      <xdr:colOff>63063</xdr:colOff>
      <xdr:row>68</xdr:row>
      <xdr:rowOff>70750</xdr:rowOff>
    </xdr:to>
    <xdr:sp macro="" textlink="">
      <xdr:nvSpPr>
        <xdr:cNvPr id="68" name="Rectangle: Rounded Corners 67">
          <a:extLst>
            <a:ext uri="{FF2B5EF4-FFF2-40B4-BE49-F238E27FC236}">
              <a16:creationId xmlns:a16="http://schemas.microsoft.com/office/drawing/2014/main" id="{C7C73E8F-BB15-47BC-8B86-0E9F8CB9A2A2}"/>
            </a:ext>
          </a:extLst>
        </xdr:cNvPr>
        <xdr:cNvSpPr/>
      </xdr:nvSpPr>
      <xdr:spPr>
        <a:xfrm>
          <a:off x="1718442" y="13743064"/>
          <a:ext cx="6605752" cy="185576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0">
              <a:latin typeface="Franklin Gothic Demi" panose="020B0703020102020204" pitchFamily="34" charset="0"/>
            </a:rPr>
            <a:t>Temperature</a:t>
          </a:r>
          <a:r>
            <a:rPr lang="en-PH" sz="1200" b="0" baseline="0">
              <a:latin typeface="Franklin Gothic Demi" panose="020B0703020102020204" pitchFamily="34" charset="0"/>
            </a:rPr>
            <a:t> Profiles</a:t>
          </a:r>
          <a:endParaRPr lang="en-PH" sz="12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7</xdr:col>
      <xdr:colOff>557539</xdr:colOff>
      <xdr:row>70</xdr:row>
      <xdr:rowOff>38374</xdr:rowOff>
    </xdr:from>
    <xdr:to>
      <xdr:col>8</xdr:col>
      <xdr:colOff>237270</xdr:colOff>
      <xdr:row>71</xdr:row>
      <xdr:rowOff>181040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82FCE4D8-145D-14D4-9FFB-B527F49C816E}"/>
            </a:ext>
          </a:extLst>
        </xdr:cNvPr>
        <xdr:cNvSpPr txBox="1"/>
      </xdr:nvSpPr>
      <xdr:spPr>
        <a:xfrm>
          <a:off x="5312419" y="14226814"/>
          <a:ext cx="456971" cy="3255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/>
            <a:t>T</a:t>
          </a:r>
          <a:r>
            <a:rPr lang="en-PH" sz="1100" baseline="-25000"/>
            <a:t>1</a:t>
          </a:r>
        </a:p>
      </xdr:txBody>
    </xdr:sp>
    <xdr:clientData/>
  </xdr:twoCellAnchor>
  <xdr:twoCellAnchor>
    <xdr:from>
      <xdr:col>2</xdr:col>
      <xdr:colOff>539673</xdr:colOff>
      <xdr:row>72</xdr:row>
      <xdr:rowOff>41264</xdr:rowOff>
    </xdr:from>
    <xdr:to>
      <xdr:col>3</xdr:col>
      <xdr:colOff>387044</xdr:colOff>
      <xdr:row>74</xdr:row>
      <xdr:rowOff>1050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25390DC5-B330-4139-9688-43179F640C24}"/>
            </a:ext>
          </a:extLst>
        </xdr:cNvPr>
        <xdr:cNvSpPr txBox="1"/>
      </xdr:nvSpPr>
      <xdr:spPr>
        <a:xfrm>
          <a:off x="2238933" y="14595464"/>
          <a:ext cx="456971" cy="3255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/>
            <a:t>T</a:t>
          </a:r>
          <a:r>
            <a:rPr lang="en-PH" sz="1100" baseline="-25000"/>
            <a:t>2</a:t>
          </a:r>
        </a:p>
      </xdr:txBody>
    </xdr:sp>
    <xdr:clientData/>
  </xdr:twoCellAnchor>
  <xdr:twoCellAnchor>
    <xdr:from>
      <xdr:col>7</xdr:col>
      <xdr:colOff>536520</xdr:colOff>
      <xdr:row>76</xdr:row>
      <xdr:rowOff>19192</xdr:rowOff>
    </xdr:from>
    <xdr:to>
      <xdr:col>8</xdr:col>
      <xdr:colOff>216251</xdr:colOff>
      <xdr:row>77</xdr:row>
      <xdr:rowOff>162909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7153580A-9120-4DB4-9275-5A44B2338920}"/>
            </a:ext>
          </a:extLst>
        </xdr:cNvPr>
        <xdr:cNvSpPr txBox="1"/>
      </xdr:nvSpPr>
      <xdr:spPr>
        <a:xfrm>
          <a:off x="5291400" y="15304912"/>
          <a:ext cx="456971" cy="3265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/>
            <a:t>t</a:t>
          </a:r>
          <a:r>
            <a:rPr lang="en-PH" sz="1100" baseline="-25000"/>
            <a:t>2</a:t>
          </a:r>
        </a:p>
      </xdr:txBody>
    </xdr:sp>
    <xdr:clientData/>
  </xdr:twoCellAnchor>
  <xdr:twoCellAnchor>
    <xdr:from>
      <xdr:col>3</xdr:col>
      <xdr:colOff>4171</xdr:colOff>
      <xdr:row>78</xdr:row>
      <xdr:rowOff>29177</xdr:rowOff>
    </xdr:from>
    <xdr:to>
      <xdr:col>3</xdr:col>
      <xdr:colOff>461142</xdr:colOff>
      <xdr:row>79</xdr:row>
      <xdr:rowOff>151873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C79B0329-2BC2-46EA-AD2D-ADA8D8C0A061}"/>
            </a:ext>
          </a:extLst>
        </xdr:cNvPr>
        <xdr:cNvSpPr txBox="1"/>
      </xdr:nvSpPr>
      <xdr:spPr>
        <a:xfrm>
          <a:off x="2313031" y="15680657"/>
          <a:ext cx="456971" cy="3284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/>
            <a:t>t</a:t>
          </a:r>
          <a:r>
            <a:rPr lang="en-PH" sz="1100" baseline="-25000"/>
            <a:t>1</a:t>
          </a:r>
        </a:p>
      </xdr:txBody>
    </xdr:sp>
    <xdr:clientData/>
  </xdr:twoCellAnchor>
  <xdr:twoCellAnchor>
    <xdr:from>
      <xdr:col>8</xdr:col>
      <xdr:colOff>594360</xdr:colOff>
      <xdr:row>69</xdr:row>
      <xdr:rowOff>22860</xdr:rowOff>
    </xdr:from>
    <xdr:to>
      <xdr:col>12</xdr:col>
      <xdr:colOff>53340</xdr:colOff>
      <xdr:row>84</xdr:row>
      <xdr:rowOff>0</xdr:rowOff>
    </xdr:to>
    <xdr:sp macro="" textlink="">
      <xdr:nvSpPr>
        <xdr:cNvPr id="118" name="Rectangle: Rounded Corners 117">
          <a:extLst>
            <a:ext uri="{FF2B5EF4-FFF2-40B4-BE49-F238E27FC236}">
              <a16:creationId xmlns:a16="http://schemas.microsoft.com/office/drawing/2014/main" id="{20E3682D-98E9-4D91-8254-5AD6BE3D2C04}"/>
            </a:ext>
          </a:extLst>
        </xdr:cNvPr>
        <xdr:cNvSpPr/>
      </xdr:nvSpPr>
      <xdr:spPr>
        <a:xfrm>
          <a:off x="6058989" y="14174289"/>
          <a:ext cx="2191294" cy="2774768"/>
        </a:xfrm>
        <a:prstGeom prst="roundRect">
          <a:avLst>
            <a:gd name="adj" fmla="val 12735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1000" b="1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8</xdr:col>
      <xdr:colOff>686345</xdr:colOff>
      <xdr:row>72</xdr:row>
      <xdr:rowOff>58238</xdr:rowOff>
    </xdr:from>
    <xdr:to>
      <xdr:col>10</xdr:col>
      <xdr:colOff>38478</xdr:colOff>
      <xdr:row>73</xdr:row>
      <xdr:rowOff>69883</xdr:rowOff>
    </xdr:to>
    <xdr:sp macro="" textlink="">
      <xdr:nvSpPr>
        <xdr:cNvPr id="119" name="Rectangle: Rounded Corners 118">
          <a:extLst>
            <a:ext uri="{FF2B5EF4-FFF2-40B4-BE49-F238E27FC236}">
              <a16:creationId xmlns:a16="http://schemas.microsoft.com/office/drawing/2014/main" id="{6E1A4327-06FC-4183-A1A8-9D395842687B}"/>
            </a:ext>
          </a:extLst>
        </xdr:cNvPr>
        <xdr:cNvSpPr/>
      </xdr:nvSpPr>
      <xdr:spPr>
        <a:xfrm>
          <a:off x="6225499" y="14559684"/>
          <a:ext cx="946471" cy="193353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Hot T</a:t>
          </a:r>
          <a:r>
            <a:rPr lang="en-US" sz="800" b="0" i="0" u="none" strike="noStrike" baseline="-25000">
              <a:solidFill>
                <a:srgbClr val="000000"/>
              </a:solidFill>
              <a:latin typeface="Franklin Gothic Demi"/>
            </a:rPr>
            <a:t>range</a:t>
          </a:r>
          <a:endParaRPr lang="en-US" sz="500" b="0" i="0" u="none" strike="noStrike" baseline="-25000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10</xdr:col>
      <xdr:colOff>108987</xdr:colOff>
      <xdr:row>72</xdr:row>
      <xdr:rowOff>58265</xdr:rowOff>
    </xdr:from>
    <xdr:to>
      <xdr:col>11</xdr:col>
      <xdr:colOff>441435</xdr:colOff>
      <xdr:row>73</xdr:row>
      <xdr:rowOff>69910</xdr:rowOff>
    </xdr:to>
    <xdr:sp macro="" textlink="$Z$97">
      <xdr:nvSpPr>
        <xdr:cNvPr id="120" name="Rectangle: Rounded Corners 119">
          <a:extLst>
            <a:ext uri="{FF2B5EF4-FFF2-40B4-BE49-F238E27FC236}">
              <a16:creationId xmlns:a16="http://schemas.microsoft.com/office/drawing/2014/main" id="{4EE1AE92-BDCD-45FB-8E48-A1B355E569EA}"/>
            </a:ext>
          </a:extLst>
        </xdr:cNvPr>
        <xdr:cNvSpPr/>
      </xdr:nvSpPr>
      <xdr:spPr>
        <a:xfrm>
          <a:off x="7242479" y="14559711"/>
          <a:ext cx="942048" cy="193353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E367901-FB4B-4DC2-9148-9D75374EA867}" type="TxLink">
            <a:rPr lang="en-US" sz="1100" b="0" i="0" u="none" strike="noStrike">
              <a:solidFill>
                <a:srgbClr val="000000"/>
              </a:solidFill>
              <a:latin typeface="Franklin Gothic Demi" panose="020B0703020102020204" pitchFamily="34" charset="0"/>
              <a:ea typeface="Calibri"/>
              <a:cs typeface="Calibri"/>
            </a:rPr>
            <a:pPr algn="ctr"/>
            <a:t>23.41</a:t>
          </a:fld>
          <a:endParaRPr lang="en-US" sz="900" b="0" i="0" u="none" strike="noStrike">
            <a:solidFill>
              <a:srgbClr val="000000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8</xdr:col>
      <xdr:colOff>696855</xdr:colOff>
      <xdr:row>74</xdr:row>
      <xdr:rowOff>2654</xdr:rowOff>
    </xdr:from>
    <xdr:to>
      <xdr:col>10</xdr:col>
      <xdr:colOff>48988</xdr:colOff>
      <xdr:row>75</xdr:row>
      <xdr:rowOff>14300</xdr:rowOff>
    </xdr:to>
    <xdr:sp macro="" textlink="">
      <xdr:nvSpPr>
        <xdr:cNvPr id="121" name="Rectangle: Rounded Corners 120">
          <a:extLst>
            <a:ext uri="{FF2B5EF4-FFF2-40B4-BE49-F238E27FC236}">
              <a16:creationId xmlns:a16="http://schemas.microsoft.com/office/drawing/2014/main" id="{9C23444A-0514-474C-8286-D20390B92AB9}"/>
            </a:ext>
          </a:extLst>
        </xdr:cNvPr>
        <xdr:cNvSpPr/>
      </xdr:nvSpPr>
      <xdr:spPr>
        <a:xfrm>
          <a:off x="6236009" y="14867516"/>
          <a:ext cx="946471" cy="193353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Cold T</a:t>
          </a:r>
          <a:r>
            <a:rPr lang="en-US" sz="800" b="0" i="0" u="none" strike="noStrike" baseline="-25000">
              <a:solidFill>
                <a:srgbClr val="000000"/>
              </a:solidFill>
              <a:latin typeface="Franklin Gothic Demi"/>
            </a:rPr>
            <a:t>range</a:t>
          </a:r>
          <a:endParaRPr lang="en-US" sz="500" b="0" i="0" u="none" strike="noStrike" baseline="-25000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10</xdr:col>
      <xdr:colOff>119497</xdr:colOff>
      <xdr:row>74</xdr:row>
      <xdr:rowOff>2681</xdr:rowOff>
    </xdr:from>
    <xdr:to>
      <xdr:col>11</xdr:col>
      <xdr:colOff>451945</xdr:colOff>
      <xdr:row>75</xdr:row>
      <xdr:rowOff>14327</xdr:rowOff>
    </xdr:to>
    <xdr:sp macro="" textlink="$Z$94">
      <xdr:nvSpPr>
        <xdr:cNvPr id="122" name="Rectangle: Rounded Corners 121">
          <a:extLst>
            <a:ext uri="{FF2B5EF4-FFF2-40B4-BE49-F238E27FC236}">
              <a16:creationId xmlns:a16="http://schemas.microsoft.com/office/drawing/2014/main" id="{54C5C889-95C1-4D38-9AD8-7390D182FE84}"/>
            </a:ext>
          </a:extLst>
        </xdr:cNvPr>
        <xdr:cNvSpPr/>
      </xdr:nvSpPr>
      <xdr:spPr>
        <a:xfrm>
          <a:off x="7252989" y="14867543"/>
          <a:ext cx="942048" cy="193353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2FB28E7-7D60-4C52-9433-75EB8018013C}" type="TxLink">
            <a:rPr lang="en-US" sz="1100" b="0" i="0" u="none" strike="noStrike">
              <a:solidFill>
                <a:srgbClr val="000000"/>
              </a:solidFill>
              <a:latin typeface="Franklin Gothic Demi" panose="020B0703020102020204" pitchFamily="34" charset="0"/>
              <a:ea typeface="Calibri"/>
              <a:cs typeface="Calibri"/>
            </a:rPr>
            <a:pPr algn="ctr"/>
            <a:t>11.8</a:t>
          </a:fld>
          <a:endParaRPr lang="en-US" sz="900" b="0" i="0" u="none" strike="noStrike">
            <a:solidFill>
              <a:srgbClr val="000000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8</xdr:col>
      <xdr:colOff>698938</xdr:colOff>
      <xdr:row>75</xdr:row>
      <xdr:rowOff>141488</xdr:rowOff>
    </xdr:from>
    <xdr:to>
      <xdr:col>10</xdr:col>
      <xdr:colOff>51071</xdr:colOff>
      <xdr:row>76</xdr:row>
      <xdr:rowOff>153133</xdr:rowOff>
    </xdr:to>
    <xdr:sp macro="" textlink="">
      <xdr:nvSpPr>
        <xdr:cNvPr id="123" name="Rectangle: Rounded Corners 122">
          <a:extLst>
            <a:ext uri="{FF2B5EF4-FFF2-40B4-BE49-F238E27FC236}">
              <a16:creationId xmlns:a16="http://schemas.microsoft.com/office/drawing/2014/main" id="{9156CE22-AF7C-4CBB-B45D-DEA983BB51E7}"/>
            </a:ext>
          </a:extLst>
        </xdr:cNvPr>
        <xdr:cNvSpPr/>
      </xdr:nvSpPr>
      <xdr:spPr>
        <a:xfrm>
          <a:off x="6238092" y="15188057"/>
          <a:ext cx="946471" cy="193353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T</a:t>
          </a:r>
          <a:r>
            <a:rPr lang="en-US" sz="800" b="0" i="0" u="none" strike="noStrike" baseline="-25000">
              <a:solidFill>
                <a:srgbClr val="000000"/>
              </a:solidFill>
              <a:latin typeface="Franklin Gothic Demi"/>
            </a:rPr>
            <a:t>span</a:t>
          </a:r>
          <a:endParaRPr lang="en-US" sz="500" b="0" i="0" u="none" strike="noStrike" baseline="-25000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10</xdr:col>
      <xdr:colOff>121580</xdr:colOff>
      <xdr:row>75</xdr:row>
      <xdr:rowOff>141515</xdr:rowOff>
    </xdr:from>
    <xdr:to>
      <xdr:col>11</xdr:col>
      <xdr:colOff>454028</xdr:colOff>
      <xdr:row>76</xdr:row>
      <xdr:rowOff>153160</xdr:rowOff>
    </xdr:to>
    <xdr:sp macro="" textlink="$AA$94">
      <xdr:nvSpPr>
        <xdr:cNvPr id="124" name="Rectangle: Rounded Corners 123">
          <a:extLst>
            <a:ext uri="{FF2B5EF4-FFF2-40B4-BE49-F238E27FC236}">
              <a16:creationId xmlns:a16="http://schemas.microsoft.com/office/drawing/2014/main" id="{58DD02A0-67F5-428B-AC13-D22A7190C545}"/>
            </a:ext>
          </a:extLst>
        </xdr:cNvPr>
        <xdr:cNvSpPr/>
      </xdr:nvSpPr>
      <xdr:spPr>
        <a:xfrm>
          <a:off x="7255072" y="15188084"/>
          <a:ext cx="942048" cy="193353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A04E7D3-508A-4F6E-B972-B0DD36064A78}" type="TxLink">
            <a:rPr lang="en-US" sz="1100" b="0" i="0" u="none" strike="noStrike">
              <a:solidFill>
                <a:srgbClr val="000000"/>
              </a:solidFill>
              <a:latin typeface="Franklin Gothic Demi" panose="020B0703020102020204" pitchFamily="34" charset="0"/>
              <a:ea typeface="Calibri"/>
              <a:cs typeface="Calibri"/>
            </a:rPr>
            <a:pPr algn="ctr"/>
            <a:t>38.89</a:t>
          </a:fld>
          <a:endParaRPr lang="en-US" sz="900" b="0" i="0" u="none" strike="noStrike">
            <a:solidFill>
              <a:srgbClr val="000000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8</xdr:col>
      <xdr:colOff>698936</xdr:colOff>
      <xdr:row>77</xdr:row>
      <xdr:rowOff>83682</xdr:rowOff>
    </xdr:from>
    <xdr:to>
      <xdr:col>10</xdr:col>
      <xdr:colOff>51069</xdr:colOff>
      <xdr:row>78</xdr:row>
      <xdr:rowOff>95327</xdr:rowOff>
    </xdr:to>
    <xdr:sp macro="" textlink="">
      <xdr:nvSpPr>
        <xdr:cNvPr id="125" name="Rectangle: Rounded Corners 124">
          <a:extLst>
            <a:ext uri="{FF2B5EF4-FFF2-40B4-BE49-F238E27FC236}">
              <a16:creationId xmlns:a16="http://schemas.microsoft.com/office/drawing/2014/main" id="{614C62FE-506A-45A9-BD45-06764E12FD4D}"/>
            </a:ext>
          </a:extLst>
        </xdr:cNvPr>
        <xdr:cNvSpPr/>
      </xdr:nvSpPr>
      <xdr:spPr>
        <a:xfrm>
          <a:off x="6238090" y="15493667"/>
          <a:ext cx="946471" cy="193352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T</a:t>
          </a:r>
          <a:r>
            <a:rPr lang="en-US" sz="800" b="0" i="0" u="none" strike="noStrike" baseline="-25000">
              <a:solidFill>
                <a:srgbClr val="000000"/>
              </a:solidFill>
              <a:latin typeface="Franklin Gothic Demi"/>
            </a:rPr>
            <a:t>approach</a:t>
          </a:r>
          <a:endParaRPr lang="en-US" sz="500" b="0" i="0" u="none" strike="noStrike" baseline="-25000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10</xdr:col>
      <xdr:colOff>121578</xdr:colOff>
      <xdr:row>77</xdr:row>
      <xdr:rowOff>83709</xdr:rowOff>
    </xdr:from>
    <xdr:to>
      <xdr:col>11</xdr:col>
      <xdr:colOff>454026</xdr:colOff>
      <xdr:row>78</xdr:row>
      <xdr:rowOff>95354</xdr:rowOff>
    </xdr:to>
    <xdr:sp macro="" textlink="$AB$94">
      <xdr:nvSpPr>
        <xdr:cNvPr id="133" name="Rectangle: Rounded Corners 132">
          <a:extLst>
            <a:ext uri="{FF2B5EF4-FFF2-40B4-BE49-F238E27FC236}">
              <a16:creationId xmlns:a16="http://schemas.microsoft.com/office/drawing/2014/main" id="{408E3EBF-642E-496A-980E-84AC1344F9AC}"/>
            </a:ext>
          </a:extLst>
        </xdr:cNvPr>
        <xdr:cNvSpPr/>
      </xdr:nvSpPr>
      <xdr:spPr>
        <a:xfrm>
          <a:off x="7255070" y="15493694"/>
          <a:ext cx="942048" cy="193352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23D7605-1EFE-4288-85A9-BEB287E37B44}" type="TxLink">
            <a:rPr lang="en-US" sz="1100" b="0" i="0" u="none" strike="noStrike">
              <a:solidFill>
                <a:srgbClr val="000000"/>
              </a:solidFill>
              <a:latin typeface="Franklin Gothic Demi" panose="020B0703020102020204" pitchFamily="34" charset="0"/>
              <a:ea typeface="Calibri"/>
              <a:cs typeface="Calibri"/>
            </a:rPr>
            <a:pPr algn="ctr"/>
            <a:t>15.48</a:t>
          </a:fld>
          <a:endParaRPr lang="en-US" sz="900" b="0" i="0" u="none" strike="noStrike">
            <a:solidFill>
              <a:srgbClr val="000000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8</xdr:col>
      <xdr:colOff>708397</xdr:colOff>
      <xdr:row>79</xdr:row>
      <xdr:rowOff>30403</xdr:rowOff>
    </xdr:from>
    <xdr:to>
      <xdr:col>10</xdr:col>
      <xdr:colOff>60530</xdr:colOff>
      <xdr:row>80</xdr:row>
      <xdr:rowOff>44473</xdr:rowOff>
    </xdr:to>
    <xdr:sp macro="" textlink="">
      <xdr:nvSpPr>
        <xdr:cNvPr id="134" name="Rectangle: Rounded Corners 133">
          <a:extLst>
            <a:ext uri="{FF2B5EF4-FFF2-40B4-BE49-F238E27FC236}">
              <a16:creationId xmlns:a16="http://schemas.microsoft.com/office/drawing/2014/main" id="{36D30B8E-8AE4-4423-AF79-5E806C6BEE64}"/>
            </a:ext>
          </a:extLst>
        </xdr:cNvPr>
        <xdr:cNvSpPr/>
      </xdr:nvSpPr>
      <xdr:spPr>
        <a:xfrm>
          <a:off x="6247551" y="15827249"/>
          <a:ext cx="946471" cy="195778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T</a:t>
          </a:r>
          <a:r>
            <a:rPr lang="en-US" sz="800" b="0" i="0" u="none" strike="noStrike" baseline="-25000">
              <a:solidFill>
                <a:srgbClr val="000000"/>
              </a:solidFill>
              <a:latin typeface="Franklin Gothic Demi"/>
            </a:rPr>
            <a:t>cross</a:t>
          </a:r>
          <a:endParaRPr lang="en-US" sz="500" b="0" i="0" u="none" strike="noStrike" baseline="-25000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10</xdr:col>
      <xdr:colOff>131039</xdr:colOff>
      <xdr:row>79</xdr:row>
      <xdr:rowOff>30430</xdr:rowOff>
    </xdr:from>
    <xdr:to>
      <xdr:col>11</xdr:col>
      <xdr:colOff>463487</xdr:colOff>
      <xdr:row>80</xdr:row>
      <xdr:rowOff>44500</xdr:rowOff>
    </xdr:to>
    <xdr:sp macro="" textlink="$Z$101">
      <xdr:nvSpPr>
        <xdr:cNvPr id="135" name="Rectangle: Rounded Corners 134">
          <a:extLst>
            <a:ext uri="{FF2B5EF4-FFF2-40B4-BE49-F238E27FC236}">
              <a16:creationId xmlns:a16="http://schemas.microsoft.com/office/drawing/2014/main" id="{C6123EA1-58B5-464E-BE1A-D656BE895E54}"/>
            </a:ext>
          </a:extLst>
        </xdr:cNvPr>
        <xdr:cNvSpPr/>
      </xdr:nvSpPr>
      <xdr:spPr>
        <a:xfrm>
          <a:off x="7264531" y="15827276"/>
          <a:ext cx="942048" cy="195778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69526C1-967A-40CA-9132-B4D4ACBBBF8B}" type="TxLink">
            <a:rPr lang="en-US" sz="1100" b="0" i="0" u="none" strike="noStrike">
              <a:solidFill>
                <a:srgbClr val="000000"/>
              </a:solidFill>
              <a:latin typeface="Franklin Gothic Demi" panose="020B0703020102020204" pitchFamily="34" charset="0"/>
              <a:ea typeface="Calibri"/>
              <a:cs typeface="Calibri"/>
            </a:rPr>
            <a:pPr algn="ctr"/>
            <a:t>3.68</a:t>
          </a:fld>
          <a:endParaRPr lang="en-US" sz="900" b="0" i="0" u="none" strike="noStrike">
            <a:solidFill>
              <a:srgbClr val="000000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8</xdr:col>
      <xdr:colOff>732439</xdr:colOff>
      <xdr:row>70</xdr:row>
      <xdr:rowOff>94821</xdr:rowOff>
    </xdr:from>
    <xdr:to>
      <xdr:col>11</xdr:col>
      <xdr:colOff>408590</xdr:colOff>
      <xdr:row>71</xdr:row>
      <xdr:rowOff>89717</xdr:rowOff>
    </xdr:to>
    <xdr:sp macro="" textlink="">
      <xdr:nvSpPr>
        <xdr:cNvPr id="136" name="Rectangle: Rounded Corners 135">
          <a:extLst>
            <a:ext uri="{FF2B5EF4-FFF2-40B4-BE49-F238E27FC236}">
              <a16:creationId xmlns:a16="http://schemas.microsoft.com/office/drawing/2014/main" id="{AE56B5D5-3AC9-4667-8EC5-620C6DAE3EEF}"/>
            </a:ext>
          </a:extLst>
        </xdr:cNvPr>
        <xdr:cNvSpPr/>
      </xdr:nvSpPr>
      <xdr:spPr>
        <a:xfrm>
          <a:off x="6266136" y="14320573"/>
          <a:ext cx="1878068" cy="178827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0">
              <a:latin typeface="Franklin Gothic Demi" panose="020B0703020102020204" pitchFamily="34" charset="0"/>
            </a:rPr>
            <a:t>Temperature Data</a:t>
          </a:r>
          <a:endParaRPr lang="en-PH" sz="10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8</xdr:col>
      <xdr:colOff>708561</xdr:colOff>
      <xdr:row>80</xdr:row>
      <xdr:rowOff>160835</xdr:rowOff>
    </xdr:from>
    <xdr:to>
      <xdr:col>10</xdr:col>
      <xdr:colOff>60694</xdr:colOff>
      <xdr:row>81</xdr:row>
      <xdr:rowOff>175271</xdr:rowOff>
    </xdr:to>
    <xdr:sp macro="" textlink="">
      <xdr:nvSpPr>
        <xdr:cNvPr id="137" name="Rectangle: Rounded Corners 136">
          <a:extLst>
            <a:ext uri="{FF2B5EF4-FFF2-40B4-BE49-F238E27FC236}">
              <a16:creationId xmlns:a16="http://schemas.microsoft.com/office/drawing/2014/main" id="{99ACF464-D8C8-40AB-993D-E5307D9F191F}"/>
            </a:ext>
          </a:extLst>
        </xdr:cNvPr>
        <xdr:cNvSpPr/>
      </xdr:nvSpPr>
      <xdr:spPr>
        <a:xfrm>
          <a:off x="6247715" y="16139389"/>
          <a:ext cx="946471" cy="196144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 i="0" u="none" strike="noStrike">
              <a:solidFill>
                <a:srgbClr val="000000"/>
              </a:solidFill>
              <a:latin typeface="Franklin Gothic Demi"/>
            </a:rPr>
            <a:t>T</a:t>
          </a:r>
          <a:r>
            <a:rPr lang="en-US" sz="800" b="0" i="0" u="none" strike="noStrike" baseline="-25000">
              <a:solidFill>
                <a:srgbClr val="000000"/>
              </a:solidFill>
              <a:latin typeface="Franklin Gothic Demi"/>
            </a:rPr>
            <a:t>meet</a:t>
          </a:r>
          <a:endParaRPr lang="en-US" sz="500" b="0" i="0" u="none" strike="noStrike" baseline="-25000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10</xdr:col>
      <xdr:colOff>131203</xdr:colOff>
      <xdr:row>80</xdr:row>
      <xdr:rowOff>160862</xdr:rowOff>
    </xdr:from>
    <xdr:to>
      <xdr:col>11</xdr:col>
      <xdr:colOff>463651</xdr:colOff>
      <xdr:row>81</xdr:row>
      <xdr:rowOff>175298</xdr:rowOff>
    </xdr:to>
    <xdr:sp macro="" textlink="$AA$101">
      <xdr:nvSpPr>
        <xdr:cNvPr id="138" name="Rectangle: Rounded Corners 137">
          <a:extLst>
            <a:ext uri="{FF2B5EF4-FFF2-40B4-BE49-F238E27FC236}">
              <a16:creationId xmlns:a16="http://schemas.microsoft.com/office/drawing/2014/main" id="{29F06EFB-E0E2-4A5D-B3BE-ADBDBFAC0C6C}"/>
            </a:ext>
          </a:extLst>
        </xdr:cNvPr>
        <xdr:cNvSpPr/>
      </xdr:nvSpPr>
      <xdr:spPr>
        <a:xfrm>
          <a:off x="7264695" y="16139416"/>
          <a:ext cx="942048" cy="196144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F9334F1-7189-4B75-83D9-091E429D58C6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None</a:t>
          </a:fld>
          <a:endParaRPr lang="en-US" sz="900" b="1" i="0" u="none" strike="noStrike">
            <a:solidFill>
              <a:srgbClr val="000000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215462</xdr:colOff>
      <xdr:row>67</xdr:row>
      <xdr:rowOff>201235</xdr:rowOff>
    </xdr:from>
    <xdr:to>
      <xdr:col>19</xdr:col>
      <xdr:colOff>378373</xdr:colOff>
      <xdr:row>68</xdr:row>
      <xdr:rowOff>66245</xdr:rowOff>
    </xdr:to>
    <xdr:sp macro="" textlink="">
      <xdr:nvSpPr>
        <xdr:cNvPr id="139" name="Rectangle: Rounded Corners 138">
          <a:extLst>
            <a:ext uri="{FF2B5EF4-FFF2-40B4-BE49-F238E27FC236}">
              <a16:creationId xmlns:a16="http://schemas.microsoft.com/office/drawing/2014/main" id="{9062A6DD-71C8-4E5F-BDDB-915954071C59}"/>
            </a:ext>
          </a:extLst>
        </xdr:cNvPr>
        <xdr:cNvSpPr/>
      </xdr:nvSpPr>
      <xdr:spPr>
        <a:xfrm>
          <a:off x="8476593" y="13738559"/>
          <a:ext cx="4435366" cy="185576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0">
              <a:latin typeface="Franklin Gothic Demi" panose="020B0703020102020204" pitchFamily="34" charset="0"/>
            </a:rPr>
            <a:t>Line</a:t>
          </a:r>
          <a:r>
            <a:rPr lang="en-PH" sz="1200" b="0" baseline="0">
              <a:latin typeface="Franklin Gothic Demi" panose="020B0703020102020204" pitchFamily="34" charset="0"/>
            </a:rPr>
            <a:t> Sizing</a:t>
          </a:r>
          <a:endParaRPr lang="en-PH" sz="12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258238</xdr:colOff>
      <xdr:row>73</xdr:row>
      <xdr:rowOff>136865</xdr:rowOff>
    </xdr:from>
    <xdr:to>
      <xdr:col>14</xdr:col>
      <xdr:colOff>383144</xdr:colOff>
      <xdr:row>76</xdr:row>
      <xdr:rowOff>125851</xdr:rowOff>
    </xdr:to>
    <xdr:grpSp>
      <xdr:nvGrpSpPr>
        <xdr:cNvPr id="140" name="Group 139">
          <a:extLst>
            <a:ext uri="{FF2B5EF4-FFF2-40B4-BE49-F238E27FC236}">
              <a16:creationId xmlns:a16="http://schemas.microsoft.com/office/drawing/2014/main" id="{202EDEBF-90AB-4E7B-8704-FB7BBD520008}"/>
            </a:ext>
          </a:extLst>
        </xdr:cNvPr>
        <xdr:cNvGrpSpPr/>
      </xdr:nvGrpSpPr>
      <xdr:grpSpPr>
        <a:xfrm>
          <a:off x="8451979" y="14677618"/>
          <a:ext cx="1344106" cy="526868"/>
          <a:chOff x="4516802" y="4975371"/>
          <a:chExt cx="1093620" cy="471915"/>
        </a:xfrm>
      </xdr:grpSpPr>
      <xdr:sp macro="" textlink="$X$111">
        <xdr:nvSpPr>
          <xdr:cNvPr id="141" name="Rectangle: Rounded Corners 140">
            <a:extLst>
              <a:ext uri="{FF2B5EF4-FFF2-40B4-BE49-F238E27FC236}">
                <a16:creationId xmlns:a16="http://schemas.microsoft.com/office/drawing/2014/main" id="{A45637EE-AC2C-0338-07FE-968C91AD4B29}"/>
              </a:ext>
            </a:extLst>
          </xdr:cNvPr>
          <xdr:cNvSpPr/>
        </xdr:nvSpPr>
        <xdr:spPr>
          <a:xfrm>
            <a:off x="4525229" y="5103196"/>
            <a:ext cx="1085193" cy="344090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EDE47E-66F0-42D6-8058-7D891DC16A3E}" type="TxLink">
              <a:rPr lang="en-US" sz="1200" b="0" i="0" u="none" strike="noStrike">
                <a:solidFill>
                  <a:srgbClr val="000000"/>
                </a:solidFill>
                <a:latin typeface="Franklin Gothic Demi"/>
                <a:ea typeface="Calibri"/>
                <a:cs typeface="Calibri"/>
              </a:rPr>
              <a:pPr algn="ctr"/>
              <a:t>2"</a:t>
            </a:fld>
            <a:endParaRPr lang="en-PH" sz="1200"/>
          </a:p>
        </xdr:txBody>
      </xdr:sp>
      <xdr:sp macro="" textlink="">
        <xdr:nvSpPr>
          <xdr:cNvPr id="142" name="Rectangle: Rounded Corners 141">
            <a:extLst>
              <a:ext uri="{FF2B5EF4-FFF2-40B4-BE49-F238E27FC236}">
                <a16:creationId xmlns:a16="http://schemas.microsoft.com/office/drawing/2014/main" id="{2CFD042A-5534-5799-442A-2BB57E45F492}"/>
              </a:ext>
            </a:extLst>
          </xdr:cNvPr>
          <xdr:cNvSpPr/>
        </xdr:nvSpPr>
        <xdr:spPr>
          <a:xfrm>
            <a:off x="4516802" y="4975371"/>
            <a:ext cx="1088426" cy="145133"/>
          </a:xfrm>
          <a:prstGeom prst="roundRect">
            <a:avLst>
              <a:gd name="adj" fmla="val 22162"/>
            </a:avLst>
          </a:prstGeom>
          <a:solidFill>
            <a:srgbClr val="000036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000" b="0" baseline="0">
                <a:latin typeface="Franklin Gothic Demi" panose="020B0703020102020204" pitchFamily="34" charset="0"/>
              </a:rPr>
              <a:t>Drain nozzle (in)</a:t>
            </a:r>
            <a:endParaRPr lang="en-PH" sz="1000" b="0" baseline="-25000"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>
    <xdr:from>
      <xdr:col>17</xdr:col>
      <xdr:colOff>242887</xdr:colOff>
      <xdr:row>69</xdr:row>
      <xdr:rowOff>7319</xdr:rowOff>
    </xdr:from>
    <xdr:to>
      <xdr:col>19</xdr:col>
      <xdr:colOff>371475</xdr:colOff>
      <xdr:row>70</xdr:row>
      <xdr:rowOff>9489</xdr:rowOff>
    </xdr:to>
    <xdr:sp macro="" textlink="">
      <xdr:nvSpPr>
        <xdr:cNvPr id="160" name="Rectangle: Rounded Corners 159">
          <a:extLst>
            <a:ext uri="{FF2B5EF4-FFF2-40B4-BE49-F238E27FC236}">
              <a16:creationId xmlns:a16="http://schemas.microsoft.com/office/drawing/2014/main" id="{4515DCBE-FE7A-48E7-8963-ACF53B78EC49}"/>
            </a:ext>
          </a:extLst>
        </xdr:cNvPr>
        <xdr:cNvSpPr/>
      </xdr:nvSpPr>
      <xdr:spPr>
        <a:xfrm>
          <a:off x="11544300" y="13928107"/>
          <a:ext cx="1357313" cy="183145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0">
              <a:latin typeface="Franklin Gothic Demi" panose="020B0703020102020204" pitchFamily="34" charset="0"/>
            </a:rPr>
            <a:t> Hot Fluid</a:t>
          </a:r>
          <a:endParaRPr lang="en-PH" sz="10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14</xdr:col>
      <xdr:colOff>547687</xdr:colOff>
      <xdr:row>69</xdr:row>
      <xdr:rowOff>2557</xdr:rowOff>
    </xdr:from>
    <xdr:to>
      <xdr:col>17</xdr:col>
      <xdr:colOff>76200</xdr:colOff>
      <xdr:row>70</xdr:row>
      <xdr:rowOff>4727</xdr:rowOff>
    </xdr:to>
    <xdr:sp macro="" textlink="">
      <xdr:nvSpPr>
        <xdr:cNvPr id="165" name="Rectangle: Rounded Corners 164">
          <a:extLst>
            <a:ext uri="{FF2B5EF4-FFF2-40B4-BE49-F238E27FC236}">
              <a16:creationId xmlns:a16="http://schemas.microsoft.com/office/drawing/2014/main" id="{02FA3537-0CE8-4E5E-83DC-BA05A64DBDDA}"/>
            </a:ext>
          </a:extLst>
        </xdr:cNvPr>
        <xdr:cNvSpPr/>
      </xdr:nvSpPr>
      <xdr:spPr>
        <a:xfrm>
          <a:off x="10020300" y="13923345"/>
          <a:ext cx="1357313" cy="183145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0">
              <a:latin typeface="Franklin Gothic Demi" panose="020B0703020102020204" pitchFamily="34" charset="0"/>
            </a:rPr>
            <a:t>Cold Fluid</a:t>
          </a:r>
          <a:endParaRPr lang="en-PH" sz="10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228600</xdr:colOff>
      <xdr:row>69</xdr:row>
      <xdr:rowOff>2557</xdr:rowOff>
    </xdr:from>
    <xdr:to>
      <xdr:col>14</xdr:col>
      <xdr:colOff>366713</xdr:colOff>
      <xdr:row>70</xdr:row>
      <xdr:rowOff>4727</xdr:rowOff>
    </xdr:to>
    <xdr:sp macro="" textlink="">
      <xdr:nvSpPr>
        <xdr:cNvPr id="166" name="Rectangle: Rounded Corners 165">
          <a:extLst>
            <a:ext uri="{FF2B5EF4-FFF2-40B4-BE49-F238E27FC236}">
              <a16:creationId xmlns:a16="http://schemas.microsoft.com/office/drawing/2014/main" id="{34F8BCE1-1648-4F3D-A313-643C0096795B}"/>
            </a:ext>
          </a:extLst>
        </xdr:cNvPr>
        <xdr:cNvSpPr/>
      </xdr:nvSpPr>
      <xdr:spPr>
        <a:xfrm>
          <a:off x="8482013" y="13923345"/>
          <a:ext cx="1357313" cy="183145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0">
              <a:latin typeface="Franklin Gothic Demi" panose="020B0703020102020204" pitchFamily="34" charset="0"/>
            </a:rPr>
            <a:t>Parameter</a:t>
          </a:r>
          <a:endParaRPr lang="en-PH" sz="10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246184</xdr:colOff>
      <xdr:row>70</xdr:row>
      <xdr:rowOff>115054</xdr:rowOff>
    </xdr:from>
    <xdr:to>
      <xdr:col>14</xdr:col>
      <xdr:colOff>369278</xdr:colOff>
      <xdr:row>71</xdr:row>
      <xdr:rowOff>122565</xdr:rowOff>
    </xdr:to>
    <xdr:sp macro="" textlink="">
      <xdr:nvSpPr>
        <xdr:cNvPr id="167" name="Rectangle: Rounded Corners 166">
          <a:extLst>
            <a:ext uri="{FF2B5EF4-FFF2-40B4-BE49-F238E27FC236}">
              <a16:creationId xmlns:a16="http://schemas.microsoft.com/office/drawing/2014/main" id="{A4FE0083-F1E3-4749-9368-A5127D6F00AF}"/>
            </a:ext>
          </a:extLst>
        </xdr:cNvPr>
        <xdr:cNvSpPr/>
      </xdr:nvSpPr>
      <xdr:spPr>
        <a:xfrm>
          <a:off x="8436027" y="14440654"/>
          <a:ext cx="1342294" cy="193041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i="0" u="none" strike="noStrike" baseline="0">
              <a:solidFill>
                <a:srgbClr val="000000"/>
              </a:solidFill>
              <a:latin typeface="Franklin Gothic Demi"/>
            </a:rPr>
            <a:t>Inlet Diameter (in)</a:t>
          </a:r>
          <a:endParaRPr lang="en-US" sz="10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14</xdr:col>
      <xdr:colOff>556846</xdr:colOff>
      <xdr:row>70</xdr:row>
      <xdr:rowOff>112900</xdr:rowOff>
    </xdr:from>
    <xdr:to>
      <xdr:col>17</xdr:col>
      <xdr:colOff>82061</xdr:colOff>
      <xdr:row>71</xdr:row>
      <xdr:rowOff>130341</xdr:rowOff>
    </xdr:to>
    <xdr:sp macro="" textlink="$X$102">
      <xdr:nvSpPr>
        <xdr:cNvPr id="174" name="Rectangle: Rounded Corners 173">
          <a:extLst>
            <a:ext uri="{FF2B5EF4-FFF2-40B4-BE49-F238E27FC236}">
              <a16:creationId xmlns:a16="http://schemas.microsoft.com/office/drawing/2014/main" id="{95439001-4F13-46CF-88A3-A0E9C82AF827}"/>
            </a:ext>
          </a:extLst>
        </xdr:cNvPr>
        <xdr:cNvSpPr/>
      </xdr:nvSpPr>
      <xdr:spPr>
        <a:xfrm>
          <a:off x="9965889" y="14438500"/>
          <a:ext cx="1354015" cy="202971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8DE05A5-8E31-46D9-9E65-02A808547D2A}" type="TxLink">
            <a:rPr lang="en-US" sz="950" b="0" i="0" u="none" strike="noStrike">
              <a:solidFill>
                <a:srgbClr val="000000"/>
              </a:solidFill>
              <a:latin typeface="Franklin Gothic Demi"/>
              <a:ea typeface="Calibri"/>
              <a:cs typeface="Calibri"/>
            </a:rPr>
            <a:pPr algn="ctr"/>
            <a:t>7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17</xdr:col>
      <xdr:colOff>257907</xdr:colOff>
      <xdr:row>70</xdr:row>
      <xdr:rowOff>107039</xdr:rowOff>
    </xdr:from>
    <xdr:to>
      <xdr:col>19</xdr:col>
      <xdr:colOff>369277</xdr:colOff>
      <xdr:row>71</xdr:row>
      <xdr:rowOff>124480</xdr:rowOff>
    </xdr:to>
    <xdr:sp macro="" textlink="$X$104">
      <xdr:nvSpPr>
        <xdr:cNvPr id="175" name="Rectangle: Rounded Corners 174">
          <a:extLst>
            <a:ext uri="{FF2B5EF4-FFF2-40B4-BE49-F238E27FC236}">
              <a16:creationId xmlns:a16="http://schemas.microsoft.com/office/drawing/2014/main" id="{617397F2-81AC-4562-B104-0560D64142C9}"/>
            </a:ext>
          </a:extLst>
        </xdr:cNvPr>
        <xdr:cNvSpPr/>
      </xdr:nvSpPr>
      <xdr:spPr>
        <a:xfrm>
          <a:off x="11495750" y="14432639"/>
          <a:ext cx="1337197" cy="202971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E3B7D44-943C-4A1D-A551-EA8607010BED}" type="TxLink">
            <a:rPr lang="en-US" sz="950" b="0" i="0" u="none" strike="noStrike">
              <a:solidFill>
                <a:srgbClr val="000000"/>
              </a:solidFill>
              <a:latin typeface="Franklin Gothic Demi"/>
              <a:ea typeface="Calibri"/>
              <a:cs typeface="Calibri"/>
            </a:rPr>
            <a:pPr algn="ctr"/>
            <a:t>5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12</xdr:col>
      <xdr:colOff>247459</xdr:colOff>
      <xdr:row>72</xdr:row>
      <xdr:rowOff>46754</xdr:rowOff>
    </xdr:from>
    <xdr:to>
      <xdr:col>14</xdr:col>
      <xdr:colOff>370553</xdr:colOff>
      <xdr:row>73</xdr:row>
      <xdr:rowOff>54265</xdr:rowOff>
    </xdr:to>
    <xdr:sp macro="" textlink="">
      <xdr:nvSpPr>
        <xdr:cNvPr id="176" name="Rectangle: Rounded Corners 175">
          <a:extLst>
            <a:ext uri="{FF2B5EF4-FFF2-40B4-BE49-F238E27FC236}">
              <a16:creationId xmlns:a16="http://schemas.microsoft.com/office/drawing/2014/main" id="{D0437FB7-FDE6-4342-9D87-9CCFD08B7736}"/>
            </a:ext>
          </a:extLst>
        </xdr:cNvPr>
        <xdr:cNvSpPr/>
      </xdr:nvSpPr>
      <xdr:spPr>
        <a:xfrm>
          <a:off x="8437302" y="14743415"/>
          <a:ext cx="1342294" cy="193041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i="0" u="none" strike="noStrike" baseline="0">
              <a:solidFill>
                <a:srgbClr val="000000"/>
              </a:solidFill>
              <a:latin typeface="Franklin Gothic Demi"/>
            </a:rPr>
            <a:t>Outlet Diameter (in)</a:t>
          </a:r>
          <a:endParaRPr lang="en-US" sz="10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14</xdr:col>
      <xdr:colOff>558121</xdr:colOff>
      <xdr:row>72</xdr:row>
      <xdr:rowOff>44600</xdr:rowOff>
    </xdr:from>
    <xdr:to>
      <xdr:col>17</xdr:col>
      <xdr:colOff>83336</xdr:colOff>
      <xdr:row>73</xdr:row>
      <xdr:rowOff>62041</xdr:rowOff>
    </xdr:to>
    <xdr:sp macro="" textlink="$X$108">
      <xdr:nvSpPr>
        <xdr:cNvPr id="177" name="Rectangle: Rounded Corners 176">
          <a:extLst>
            <a:ext uri="{FF2B5EF4-FFF2-40B4-BE49-F238E27FC236}">
              <a16:creationId xmlns:a16="http://schemas.microsoft.com/office/drawing/2014/main" id="{05C7D868-FA04-498A-B019-95EE3A7E4B0E}"/>
            </a:ext>
          </a:extLst>
        </xdr:cNvPr>
        <xdr:cNvSpPr/>
      </xdr:nvSpPr>
      <xdr:spPr>
        <a:xfrm>
          <a:off x="9967164" y="14741261"/>
          <a:ext cx="1354015" cy="202971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6C3278-1D3E-46C7-A018-02C9F417720D}" type="TxLink">
            <a:rPr lang="en-US" sz="950" b="0" i="0" u="none" strike="noStrike">
              <a:solidFill>
                <a:srgbClr val="000000"/>
              </a:solidFill>
              <a:latin typeface="Franklin Gothic Demi"/>
              <a:ea typeface="Calibri"/>
              <a:cs typeface="Calibri"/>
            </a:rPr>
            <a:pPr algn="ctr"/>
            <a:t>7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17</xdr:col>
      <xdr:colOff>259182</xdr:colOff>
      <xdr:row>72</xdr:row>
      <xdr:rowOff>38739</xdr:rowOff>
    </xdr:from>
    <xdr:to>
      <xdr:col>19</xdr:col>
      <xdr:colOff>370552</xdr:colOff>
      <xdr:row>73</xdr:row>
      <xdr:rowOff>56180</xdr:rowOff>
    </xdr:to>
    <xdr:sp macro="" textlink="$X$110">
      <xdr:nvSpPr>
        <xdr:cNvPr id="178" name="Rectangle: Rounded Corners 177">
          <a:extLst>
            <a:ext uri="{FF2B5EF4-FFF2-40B4-BE49-F238E27FC236}">
              <a16:creationId xmlns:a16="http://schemas.microsoft.com/office/drawing/2014/main" id="{1774101F-2A2B-4B4A-B607-0D0AA57E7922}"/>
            </a:ext>
          </a:extLst>
        </xdr:cNvPr>
        <xdr:cNvSpPr/>
      </xdr:nvSpPr>
      <xdr:spPr>
        <a:xfrm>
          <a:off x="11497025" y="14735400"/>
          <a:ext cx="1337197" cy="202971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169C2FD-9DDB-46B2-BF43-92836A35B31B}" type="TxLink">
            <a:rPr lang="en-US" sz="950" b="0" i="0" u="none" strike="noStrike">
              <a:solidFill>
                <a:srgbClr val="000000"/>
              </a:solidFill>
              <a:latin typeface="Franklin Gothic Demi"/>
              <a:ea typeface="Calibri"/>
              <a:cs typeface="Calibri"/>
            </a:rPr>
            <a:pPr algn="ctr"/>
            <a:t>5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14</xdr:col>
      <xdr:colOff>572001</xdr:colOff>
      <xdr:row>73</xdr:row>
      <xdr:rowOff>145826</xdr:rowOff>
    </xdr:from>
    <xdr:to>
      <xdr:col>17</xdr:col>
      <xdr:colOff>87305</xdr:colOff>
      <xdr:row>76</xdr:row>
      <xdr:rowOff>134815</xdr:rowOff>
    </xdr:to>
    <xdr:grpSp>
      <xdr:nvGrpSpPr>
        <xdr:cNvPr id="179" name="Group 178">
          <a:extLst>
            <a:ext uri="{FF2B5EF4-FFF2-40B4-BE49-F238E27FC236}">
              <a16:creationId xmlns:a16="http://schemas.microsoft.com/office/drawing/2014/main" id="{E22DAAE2-6955-4E4F-9552-4375A3D1BA5F}"/>
            </a:ext>
          </a:extLst>
        </xdr:cNvPr>
        <xdr:cNvGrpSpPr/>
      </xdr:nvGrpSpPr>
      <xdr:grpSpPr>
        <a:xfrm>
          <a:off x="9984942" y="14686579"/>
          <a:ext cx="1344104" cy="526871"/>
          <a:chOff x="4516803" y="4975369"/>
          <a:chExt cx="1093619" cy="471917"/>
        </a:xfrm>
      </xdr:grpSpPr>
      <xdr:sp macro="" textlink="$X$112">
        <xdr:nvSpPr>
          <xdr:cNvPr id="180" name="Rectangle: Rounded Corners 179">
            <a:extLst>
              <a:ext uri="{FF2B5EF4-FFF2-40B4-BE49-F238E27FC236}">
                <a16:creationId xmlns:a16="http://schemas.microsoft.com/office/drawing/2014/main" id="{6D77DE17-CF39-9E47-3C13-15DEAA73603F}"/>
              </a:ext>
            </a:extLst>
          </xdr:cNvPr>
          <xdr:cNvSpPr/>
        </xdr:nvSpPr>
        <xdr:spPr>
          <a:xfrm>
            <a:off x="4525229" y="5103196"/>
            <a:ext cx="1085193" cy="344090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7A61548-41A6-4F75-A2D5-47D2D4C8072F}" type="TxLink">
              <a:rPr lang="en-US" sz="1200" b="0" i="0" u="none" strike="noStrike">
                <a:solidFill>
                  <a:srgbClr val="000000"/>
                </a:solidFill>
                <a:latin typeface="Franklin Gothic Demi"/>
                <a:ea typeface="Calibri"/>
                <a:cs typeface="Calibri"/>
              </a:rPr>
              <a:pPr algn="ctr"/>
              <a:t>2"</a:t>
            </a:fld>
            <a:endParaRPr lang="en-PH" sz="1200"/>
          </a:p>
        </xdr:txBody>
      </xdr:sp>
      <xdr:sp macro="" textlink="">
        <xdr:nvSpPr>
          <xdr:cNvPr id="181" name="Rectangle: Rounded Corners 180">
            <a:extLst>
              <a:ext uri="{FF2B5EF4-FFF2-40B4-BE49-F238E27FC236}">
                <a16:creationId xmlns:a16="http://schemas.microsoft.com/office/drawing/2014/main" id="{7BB46C51-82C4-462A-8319-11B77537304A}"/>
              </a:ext>
            </a:extLst>
          </xdr:cNvPr>
          <xdr:cNvSpPr/>
        </xdr:nvSpPr>
        <xdr:spPr>
          <a:xfrm>
            <a:off x="4516803" y="4975369"/>
            <a:ext cx="1088426" cy="145133"/>
          </a:xfrm>
          <a:prstGeom prst="roundRect">
            <a:avLst>
              <a:gd name="adj" fmla="val 22162"/>
            </a:avLst>
          </a:prstGeom>
          <a:solidFill>
            <a:srgbClr val="000036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000" b="0" baseline="0">
                <a:latin typeface="Franklin Gothic Demi" panose="020B0703020102020204" pitchFamily="34" charset="0"/>
              </a:rPr>
              <a:t>Vent nozzle (in)</a:t>
            </a:r>
            <a:endParaRPr lang="en-PH" sz="1000" b="0" baseline="-25000"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>
    <xdr:from>
      <xdr:col>17</xdr:col>
      <xdr:colOff>276170</xdr:colOff>
      <xdr:row>73</xdr:row>
      <xdr:rowOff>154798</xdr:rowOff>
    </xdr:from>
    <xdr:to>
      <xdr:col>19</xdr:col>
      <xdr:colOff>392110</xdr:colOff>
      <xdr:row>76</xdr:row>
      <xdr:rowOff>143782</xdr:rowOff>
    </xdr:to>
    <xdr:grpSp>
      <xdr:nvGrpSpPr>
        <xdr:cNvPr id="182" name="Group 181">
          <a:extLst>
            <a:ext uri="{FF2B5EF4-FFF2-40B4-BE49-F238E27FC236}">
              <a16:creationId xmlns:a16="http://schemas.microsoft.com/office/drawing/2014/main" id="{ECB12671-EF11-45CC-9F04-C246A45CB4BB}"/>
            </a:ext>
          </a:extLst>
        </xdr:cNvPr>
        <xdr:cNvGrpSpPr/>
      </xdr:nvGrpSpPr>
      <xdr:grpSpPr>
        <a:xfrm>
          <a:off x="11517911" y="14695551"/>
          <a:ext cx="1344105" cy="526866"/>
          <a:chOff x="4516803" y="4975373"/>
          <a:chExt cx="1093619" cy="471913"/>
        </a:xfrm>
      </xdr:grpSpPr>
      <xdr:sp macro="" textlink="$X$113">
        <xdr:nvSpPr>
          <xdr:cNvPr id="183" name="Rectangle: Rounded Corners 182">
            <a:extLst>
              <a:ext uri="{FF2B5EF4-FFF2-40B4-BE49-F238E27FC236}">
                <a16:creationId xmlns:a16="http://schemas.microsoft.com/office/drawing/2014/main" id="{A93313AE-D95E-EC09-810F-7FDD6DB36568}"/>
              </a:ext>
            </a:extLst>
          </xdr:cNvPr>
          <xdr:cNvSpPr/>
        </xdr:nvSpPr>
        <xdr:spPr>
          <a:xfrm>
            <a:off x="4525229" y="5103196"/>
            <a:ext cx="1085193" cy="344090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E0370A8-4289-46ED-9CC7-015F6F470BC1}" type="TxLink">
              <a:rPr lang="en-US" sz="1200" b="0" i="0" u="none" strike="noStrike">
                <a:solidFill>
                  <a:srgbClr val="000000"/>
                </a:solidFill>
                <a:latin typeface="Franklin Gothic Demi"/>
                <a:ea typeface="Calibri"/>
                <a:cs typeface="Calibri"/>
              </a:rPr>
              <a:pPr algn="ctr"/>
              <a:t>2</a:t>
            </a:fld>
            <a:endParaRPr lang="en-PH" sz="1200"/>
          </a:p>
        </xdr:txBody>
      </xdr:sp>
      <xdr:sp macro="" textlink="">
        <xdr:nvSpPr>
          <xdr:cNvPr id="184" name="Rectangle: Rounded Corners 183">
            <a:extLst>
              <a:ext uri="{FF2B5EF4-FFF2-40B4-BE49-F238E27FC236}">
                <a16:creationId xmlns:a16="http://schemas.microsoft.com/office/drawing/2014/main" id="{BDA9056F-8BBF-7AE7-7082-9DDDC208BC8F}"/>
              </a:ext>
            </a:extLst>
          </xdr:cNvPr>
          <xdr:cNvSpPr/>
        </xdr:nvSpPr>
        <xdr:spPr>
          <a:xfrm>
            <a:off x="4516803" y="4975373"/>
            <a:ext cx="1088426" cy="145133"/>
          </a:xfrm>
          <a:prstGeom prst="roundRect">
            <a:avLst>
              <a:gd name="adj" fmla="val 22162"/>
            </a:avLst>
          </a:prstGeom>
          <a:solidFill>
            <a:srgbClr val="000036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800" b="0" baseline="0">
                <a:latin typeface="Franklin Gothic Demi" panose="020B0703020102020204" pitchFamily="34" charset="0"/>
              </a:rPr>
              <a:t>Instrument Connection</a:t>
            </a:r>
            <a:endParaRPr lang="en-PH" sz="800" b="0" baseline="-25000"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>
    <xdr:from>
      <xdr:col>13</xdr:col>
      <xdr:colOff>391551</xdr:colOff>
      <xdr:row>82</xdr:row>
      <xdr:rowOff>172278</xdr:rowOff>
    </xdr:from>
    <xdr:to>
      <xdr:col>15</xdr:col>
      <xdr:colOff>508781</xdr:colOff>
      <xdr:row>84</xdr:row>
      <xdr:rowOff>56150</xdr:rowOff>
    </xdr:to>
    <xdr:sp macro="[0]!OtherData" textlink="">
      <xdr:nvSpPr>
        <xdr:cNvPr id="70" name="Rectangle: Rounded Corners 69">
          <a:extLst>
            <a:ext uri="{FF2B5EF4-FFF2-40B4-BE49-F238E27FC236}">
              <a16:creationId xmlns:a16="http://schemas.microsoft.com/office/drawing/2014/main" id="{6A5BE4A8-4DAB-4A06-B675-65520F1FE7B7}"/>
            </a:ext>
          </a:extLst>
        </xdr:cNvPr>
        <xdr:cNvSpPr/>
      </xdr:nvSpPr>
      <xdr:spPr>
        <a:xfrm>
          <a:off x="9190994" y="16744121"/>
          <a:ext cx="1336430" cy="254933"/>
        </a:xfrm>
        <a:prstGeom prst="roundRect">
          <a:avLst/>
        </a:prstGeom>
        <a:solidFill>
          <a:schemeClr val="accent5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50">
              <a:latin typeface="Franklin Gothic Demi" panose="020B0703020102020204" pitchFamily="34" charset="0"/>
            </a:rPr>
            <a:t>Other</a:t>
          </a:r>
          <a:r>
            <a:rPr lang="en-PH" sz="950" baseline="0">
              <a:latin typeface="Franklin Gothic Demi" panose="020B0703020102020204" pitchFamily="34" charset="0"/>
            </a:rPr>
            <a:t> Specifications</a:t>
          </a:r>
        </a:p>
        <a:p>
          <a:pPr algn="ctr"/>
          <a:endParaRPr lang="en-PH" sz="14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8</xdr:col>
      <xdr:colOff>249502</xdr:colOff>
      <xdr:row>58</xdr:row>
      <xdr:rowOff>35754</xdr:rowOff>
    </xdr:from>
    <xdr:to>
      <xdr:col>10</xdr:col>
      <xdr:colOff>46498</xdr:colOff>
      <xdr:row>59</xdr:row>
      <xdr:rowOff>43558</xdr:rowOff>
    </xdr:to>
    <xdr:sp macro="" textlink="">
      <xdr:nvSpPr>
        <xdr:cNvPr id="203" name="Rectangle: Rounded Corners 202">
          <a:extLst>
            <a:ext uri="{FF2B5EF4-FFF2-40B4-BE49-F238E27FC236}">
              <a16:creationId xmlns:a16="http://schemas.microsoft.com/office/drawing/2014/main" id="{ADA1CD19-5ED3-4D9B-AA55-E822E5ED5E0C}"/>
            </a:ext>
          </a:extLst>
        </xdr:cNvPr>
        <xdr:cNvSpPr/>
      </xdr:nvSpPr>
      <xdr:spPr>
        <a:xfrm>
          <a:off x="5718317" y="11852616"/>
          <a:ext cx="1391335" cy="189511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600" b="0" i="0" u="none" strike="noStrike" baseline="0">
              <a:solidFill>
                <a:srgbClr val="000000"/>
              </a:solidFill>
              <a:latin typeface="Franklin Gothic Demi"/>
            </a:rPr>
            <a:t>Allowable (w/ Margin)</a:t>
          </a:r>
          <a:endParaRPr lang="en-US" sz="6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14</xdr:col>
      <xdr:colOff>51270</xdr:colOff>
      <xdr:row>58</xdr:row>
      <xdr:rowOff>34759</xdr:rowOff>
    </xdr:from>
    <xdr:to>
      <xdr:col>15</xdr:col>
      <xdr:colOff>478549</xdr:colOff>
      <xdr:row>59</xdr:row>
      <xdr:rowOff>42563</xdr:rowOff>
    </xdr:to>
    <xdr:sp macro="" textlink="">
      <xdr:nvSpPr>
        <xdr:cNvPr id="204" name="Rectangle: Rounded Corners 203">
          <a:extLst>
            <a:ext uri="{FF2B5EF4-FFF2-40B4-BE49-F238E27FC236}">
              <a16:creationId xmlns:a16="http://schemas.microsoft.com/office/drawing/2014/main" id="{162D2717-7272-4AFB-8E29-B80C4FE5588A}"/>
            </a:ext>
          </a:extLst>
        </xdr:cNvPr>
        <xdr:cNvSpPr/>
      </xdr:nvSpPr>
      <xdr:spPr>
        <a:xfrm>
          <a:off x="9464211" y="11742665"/>
          <a:ext cx="1036879" cy="187098"/>
        </a:xfrm>
        <a:prstGeom prst="roundRect">
          <a:avLst>
            <a:gd name="adj" fmla="val 5159"/>
          </a:avLst>
        </a:prstGeom>
        <a:solidFill>
          <a:schemeClr val="bg1">
            <a:lumMod val="95000"/>
          </a:schemeClr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600" b="0" i="0" u="none" strike="noStrike">
              <a:solidFill>
                <a:srgbClr val="000000"/>
              </a:solidFill>
              <a:latin typeface="Franklin Gothic Demi"/>
            </a:rPr>
            <a:t>Allowable (w/ Margin)</a:t>
          </a:r>
        </a:p>
      </xdr:txBody>
    </xdr:sp>
    <xdr:clientData/>
  </xdr:twoCellAnchor>
  <xdr:twoCellAnchor>
    <xdr:from>
      <xdr:col>10</xdr:col>
      <xdr:colOff>183640</xdr:colOff>
      <xdr:row>58</xdr:row>
      <xdr:rowOff>21690</xdr:rowOff>
    </xdr:from>
    <xdr:to>
      <xdr:col>13</xdr:col>
      <xdr:colOff>342992</xdr:colOff>
      <xdr:row>59</xdr:row>
      <xdr:rowOff>37929</xdr:rowOff>
    </xdr:to>
    <xdr:sp macro="" textlink="$Z$28">
      <xdr:nvSpPr>
        <xdr:cNvPr id="205" name="Rectangle: Rounded Corners 204">
          <a:extLst>
            <a:ext uri="{FF2B5EF4-FFF2-40B4-BE49-F238E27FC236}">
              <a16:creationId xmlns:a16="http://schemas.microsoft.com/office/drawing/2014/main" id="{D25A42CA-E287-44C8-B1BF-68B863EC8F09}"/>
            </a:ext>
          </a:extLst>
        </xdr:cNvPr>
        <xdr:cNvSpPr/>
      </xdr:nvSpPr>
      <xdr:spPr>
        <a:xfrm>
          <a:off x="7246794" y="11838552"/>
          <a:ext cx="1906090" cy="197946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251AF2C-9798-4388-85E7-E835352A3D9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1.1146 bar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16</xdr:col>
      <xdr:colOff>24912</xdr:colOff>
      <xdr:row>58</xdr:row>
      <xdr:rowOff>30115</xdr:rowOff>
    </xdr:from>
    <xdr:to>
      <xdr:col>19</xdr:col>
      <xdr:colOff>180975</xdr:colOff>
      <xdr:row>59</xdr:row>
      <xdr:rowOff>46354</xdr:rowOff>
    </xdr:to>
    <xdr:sp macro="" textlink="$Z$29">
      <xdr:nvSpPr>
        <xdr:cNvPr id="206" name="Rectangle: Rounded Corners 205">
          <a:extLst>
            <a:ext uri="{FF2B5EF4-FFF2-40B4-BE49-F238E27FC236}">
              <a16:creationId xmlns:a16="http://schemas.microsoft.com/office/drawing/2014/main" id="{6E28DD71-F78F-4643-84CE-454DC6CBF38D}"/>
            </a:ext>
          </a:extLst>
        </xdr:cNvPr>
        <xdr:cNvSpPr/>
      </xdr:nvSpPr>
      <xdr:spPr>
        <a:xfrm>
          <a:off x="10650050" y="11822065"/>
          <a:ext cx="1994388" cy="197214"/>
        </a:xfrm>
        <a:prstGeom prst="roundRect">
          <a:avLst>
            <a:gd name="adj" fmla="val 5159"/>
          </a:avLst>
        </a:prstGeom>
        <a:solidFill>
          <a:schemeClr val="bg1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0B1BC0C-EBC4-4831-BE38-4636DB5A279C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1.1146 bar</a:t>
          </a:fld>
          <a:endParaRPr lang="en-US" sz="900" b="0" i="0" u="none" strike="noStrike">
            <a:solidFill>
              <a:srgbClr val="000000"/>
            </a:solidFill>
            <a:latin typeface="Franklin Gothic Demi"/>
          </a:endParaRPr>
        </a:p>
      </xdr:txBody>
    </xdr:sp>
    <xdr:clientData/>
  </xdr:twoCellAnchor>
  <xdr:twoCellAnchor>
    <xdr:from>
      <xdr:col>12</xdr:col>
      <xdr:colOff>261937</xdr:colOff>
      <xdr:row>77</xdr:row>
      <xdr:rowOff>67156</xdr:rowOff>
    </xdr:from>
    <xdr:to>
      <xdr:col>19</xdr:col>
      <xdr:colOff>390525</xdr:colOff>
      <xdr:row>78</xdr:row>
      <xdr:rowOff>64688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541B1286-6F9D-4FE9-93F7-B1A23F254DA3}"/>
            </a:ext>
          </a:extLst>
        </xdr:cNvPr>
        <xdr:cNvSpPr/>
      </xdr:nvSpPr>
      <xdr:spPr>
        <a:xfrm>
          <a:off x="8462229" y="15477141"/>
          <a:ext cx="4401650" cy="179239"/>
        </a:xfrm>
        <a:prstGeom prst="roundRect">
          <a:avLst>
            <a:gd name="adj" fmla="val 22162"/>
          </a:avLst>
        </a:prstGeom>
        <a:solidFill>
          <a:srgbClr val="000036"/>
        </a:solidFill>
        <a:ln w="508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0">
              <a:latin typeface="Franklin Gothic Demi" panose="020B0703020102020204" pitchFamily="34" charset="0"/>
            </a:rPr>
            <a:t>Others</a:t>
          </a:r>
          <a:endParaRPr lang="en-PH" sz="1200" b="0" baseline="-250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269961</xdr:colOff>
      <xdr:row>78</xdr:row>
      <xdr:rowOff>148589</xdr:rowOff>
    </xdr:from>
    <xdr:to>
      <xdr:col>14</xdr:col>
      <xdr:colOff>394867</xdr:colOff>
      <xdr:row>82</xdr:row>
      <xdr:rowOff>27225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856EFC4A-728B-4F1C-B56A-8B3A2761F3F1}"/>
            </a:ext>
          </a:extLst>
        </xdr:cNvPr>
        <xdr:cNvGrpSpPr/>
      </xdr:nvGrpSpPr>
      <xdr:grpSpPr>
        <a:xfrm>
          <a:off x="8463702" y="15585813"/>
          <a:ext cx="1344106" cy="622706"/>
          <a:chOff x="4516802" y="4975371"/>
          <a:chExt cx="1093620" cy="471915"/>
        </a:xfrm>
      </xdr:grpSpPr>
      <xdr:sp macro="" textlink="$Z$119">
        <xdr:nvSpPr>
          <xdr:cNvPr id="71" name="Rectangle: Rounded Corners 70">
            <a:extLst>
              <a:ext uri="{FF2B5EF4-FFF2-40B4-BE49-F238E27FC236}">
                <a16:creationId xmlns:a16="http://schemas.microsoft.com/office/drawing/2014/main" id="{EE2EDD17-971D-71C1-764B-0B3ADDF2084D}"/>
              </a:ext>
            </a:extLst>
          </xdr:cNvPr>
          <xdr:cNvSpPr/>
        </xdr:nvSpPr>
        <xdr:spPr>
          <a:xfrm>
            <a:off x="4525229" y="5103196"/>
            <a:ext cx="1085193" cy="344090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297554-3310-4717-AEF4-CAF2B20777D0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1.3334</a:t>
            </a:fld>
            <a:endParaRPr lang="en-US" sz="1200" b="0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">
        <xdr:nvSpPr>
          <xdr:cNvPr id="73" name="Rectangle: Rounded Corners 72">
            <a:extLst>
              <a:ext uri="{FF2B5EF4-FFF2-40B4-BE49-F238E27FC236}">
                <a16:creationId xmlns:a16="http://schemas.microsoft.com/office/drawing/2014/main" id="{1A612ACA-CC4B-EE11-B188-32037F484B61}"/>
              </a:ext>
            </a:extLst>
          </xdr:cNvPr>
          <xdr:cNvSpPr/>
        </xdr:nvSpPr>
        <xdr:spPr>
          <a:xfrm>
            <a:off x="4516802" y="4975371"/>
            <a:ext cx="1088426" cy="145133"/>
          </a:xfrm>
          <a:prstGeom prst="roundRect">
            <a:avLst>
              <a:gd name="adj" fmla="val 22162"/>
            </a:avLst>
          </a:prstGeom>
          <a:solidFill>
            <a:srgbClr val="000036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000" b="0" baseline="0">
                <a:latin typeface="Franklin Gothic Demi" panose="020B0703020102020204" pitchFamily="34" charset="0"/>
              </a:rPr>
              <a:t>Tube-Pitch Ratio</a:t>
            </a:r>
            <a:endParaRPr lang="en-PH" sz="1000" b="0" baseline="-25000"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>
    <xdr:from>
      <xdr:col>14</xdr:col>
      <xdr:colOff>583724</xdr:colOff>
      <xdr:row>78</xdr:row>
      <xdr:rowOff>157550</xdr:rowOff>
    </xdr:from>
    <xdr:to>
      <xdr:col>17</xdr:col>
      <xdr:colOff>99028</xdr:colOff>
      <xdr:row>82</xdr:row>
      <xdr:rowOff>36189</xdr:rowOff>
    </xdr:to>
    <xdr:grpSp>
      <xdr:nvGrpSpPr>
        <xdr:cNvPr id="143" name="Group 142">
          <a:extLst>
            <a:ext uri="{FF2B5EF4-FFF2-40B4-BE49-F238E27FC236}">
              <a16:creationId xmlns:a16="http://schemas.microsoft.com/office/drawing/2014/main" id="{57924DB3-A412-4F0F-AA8F-952C16B5EED6}"/>
            </a:ext>
          </a:extLst>
        </xdr:cNvPr>
        <xdr:cNvGrpSpPr/>
      </xdr:nvGrpSpPr>
      <xdr:grpSpPr>
        <a:xfrm>
          <a:off x="9996665" y="15594774"/>
          <a:ext cx="1344104" cy="622709"/>
          <a:chOff x="4516803" y="4975369"/>
          <a:chExt cx="1093619" cy="471917"/>
        </a:xfrm>
      </xdr:grpSpPr>
      <xdr:sp macro="" textlink="$Z$114">
        <xdr:nvSpPr>
          <xdr:cNvPr id="161" name="Rectangle: Rounded Corners 160">
            <a:extLst>
              <a:ext uri="{FF2B5EF4-FFF2-40B4-BE49-F238E27FC236}">
                <a16:creationId xmlns:a16="http://schemas.microsoft.com/office/drawing/2014/main" id="{E74E2C8E-D76C-D06B-7313-40F0EB29B7AA}"/>
              </a:ext>
            </a:extLst>
          </xdr:cNvPr>
          <xdr:cNvSpPr/>
        </xdr:nvSpPr>
        <xdr:spPr>
          <a:xfrm>
            <a:off x="4525229" y="5103196"/>
            <a:ext cx="1085193" cy="344090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12D20DF-742D-486F-8913-18F8270C3290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2.2704 m3</a:t>
            </a:fld>
            <a:endParaRPr lang="en-US" sz="1200" b="0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">
        <xdr:nvSpPr>
          <xdr:cNvPr id="191" name="Rectangle: Rounded Corners 190">
            <a:extLst>
              <a:ext uri="{FF2B5EF4-FFF2-40B4-BE49-F238E27FC236}">
                <a16:creationId xmlns:a16="http://schemas.microsoft.com/office/drawing/2014/main" id="{8CE9723A-4E44-37D1-F257-844C03135EC5}"/>
              </a:ext>
            </a:extLst>
          </xdr:cNvPr>
          <xdr:cNvSpPr/>
        </xdr:nvSpPr>
        <xdr:spPr>
          <a:xfrm>
            <a:off x="4516803" y="4975369"/>
            <a:ext cx="1088426" cy="145133"/>
          </a:xfrm>
          <a:prstGeom prst="roundRect">
            <a:avLst>
              <a:gd name="adj" fmla="val 22162"/>
            </a:avLst>
          </a:prstGeom>
          <a:solidFill>
            <a:srgbClr val="000036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000" b="0" baseline="0">
                <a:latin typeface="Franklin Gothic Demi" panose="020B0703020102020204" pitchFamily="34" charset="0"/>
              </a:rPr>
              <a:t>HeX Volume</a:t>
            </a:r>
            <a:endParaRPr lang="en-PH" sz="1000" b="0" baseline="-25000"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>
    <xdr:from>
      <xdr:col>17</xdr:col>
      <xdr:colOff>287893</xdr:colOff>
      <xdr:row>78</xdr:row>
      <xdr:rowOff>166522</xdr:rowOff>
    </xdr:from>
    <xdr:to>
      <xdr:col>19</xdr:col>
      <xdr:colOff>403833</xdr:colOff>
      <xdr:row>82</xdr:row>
      <xdr:rowOff>45155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970A9770-0A4F-4A3D-8E57-B11B15776353}"/>
            </a:ext>
          </a:extLst>
        </xdr:cNvPr>
        <xdr:cNvGrpSpPr/>
      </xdr:nvGrpSpPr>
      <xdr:grpSpPr>
        <a:xfrm>
          <a:off x="11529634" y="15603746"/>
          <a:ext cx="1344105" cy="622703"/>
          <a:chOff x="4516803" y="4975373"/>
          <a:chExt cx="1093619" cy="471913"/>
        </a:xfrm>
      </xdr:grpSpPr>
      <xdr:sp macro="" textlink="$Z$120">
        <xdr:nvSpPr>
          <xdr:cNvPr id="193" name="Rectangle: Rounded Corners 192">
            <a:extLst>
              <a:ext uri="{FF2B5EF4-FFF2-40B4-BE49-F238E27FC236}">
                <a16:creationId xmlns:a16="http://schemas.microsoft.com/office/drawing/2014/main" id="{8C38DA7C-4800-7395-271D-EEE10B481AA4}"/>
              </a:ext>
            </a:extLst>
          </xdr:cNvPr>
          <xdr:cNvSpPr/>
        </xdr:nvSpPr>
        <xdr:spPr>
          <a:xfrm>
            <a:off x="4525229" y="5103196"/>
            <a:ext cx="1085193" cy="344090"/>
          </a:xfrm>
          <a:prstGeom prst="roundRect">
            <a:avLst>
              <a:gd name="adj" fmla="val 5159"/>
            </a:avLst>
          </a:prstGeom>
          <a:solidFill>
            <a:schemeClr val="bg1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FAE8BDE-6DEC-453D-BBE2-1DA2392C7B21}" type="TxLink">
              <a:rPr lang="en-US" sz="10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9855124.0001 kJ/hr</a:t>
            </a:fld>
            <a:endParaRPr lang="en-US" sz="1000" b="0" i="0" u="none" strike="noStrike">
              <a:solidFill>
                <a:srgbClr val="000000"/>
              </a:solidFill>
              <a:latin typeface="Franklin Gothic Demi"/>
            </a:endParaRPr>
          </a:p>
        </xdr:txBody>
      </xdr:sp>
      <xdr:sp macro="" textlink="">
        <xdr:nvSpPr>
          <xdr:cNvPr id="201" name="Rectangle: Rounded Corners 200">
            <a:extLst>
              <a:ext uri="{FF2B5EF4-FFF2-40B4-BE49-F238E27FC236}">
                <a16:creationId xmlns:a16="http://schemas.microsoft.com/office/drawing/2014/main" id="{A0EE96C7-4DFF-0DD0-E577-00723AAA2008}"/>
              </a:ext>
            </a:extLst>
          </xdr:cNvPr>
          <xdr:cNvSpPr/>
        </xdr:nvSpPr>
        <xdr:spPr>
          <a:xfrm>
            <a:off x="4516803" y="4975373"/>
            <a:ext cx="1088426" cy="145133"/>
          </a:xfrm>
          <a:prstGeom prst="roundRect">
            <a:avLst>
              <a:gd name="adj" fmla="val 22162"/>
            </a:avLst>
          </a:prstGeom>
          <a:solidFill>
            <a:srgbClr val="000036"/>
          </a:solidFill>
          <a:ln w="508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800" b="0" baseline="0">
                <a:latin typeface="Franklin Gothic Demi" panose="020B0703020102020204" pitchFamily="34" charset="0"/>
              </a:rPr>
              <a:t>Heat Duty</a:t>
            </a:r>
            <a:endParaRPr lang="en-PH" sz="800" b="0" baseline="-25000">
              <a:latin typeface="Franklin Gothic Demi" panose="020B0703020102020204" pitchFamily="34" charset="0"/>
            </a:endParaRPr>
          </a:p>
        </xdr:txBody>
      </xdr:sp>
    </xdr:grpSp>
    <xdr:clientData/>
  </xdr:twoCellAnchor>
  <xdr:twoCellAnchor>
    <xdr:from>
      <xdr:col>16</xdr:col>
      <xdr:colOff>262147</xdr:colOff>
      <xdr:row>82</xdr:row>
      <xdr:rowOff>177344</xdr:rowOff>
    </xdr:from>
    <xdr:to>
      <xdr:col>18</xdr:col>
      <xdr:colOff>370412</xdr:colOff>
      <xdr:row>84</xdr:row>
      <xdr:rowOff>61216</xdr:rowOff>
    </xdr:to>
    <xdr:sp macro="[0]!AppendDataFromDashboard" textlink="">
      <xdr:nvSpPr>
        <xdr:cNvPr id="202" name="Rectangle: Rounded Corners 201">
          <a:extLst>
            <a:ext uri="{FF2B5EF4-FFF2-40B4-BE49-F238E27FC236}">
              <a16:creationId xmlns:a16="http://schemas.microsoft.com/office/drawing/2014/main" id="{61EBA5F2-505A-463D-9647-638116AA2D97}"/>
            </a:ext>
          </a:extLst>
        </xdr:cNvPr>
        <xdr:cNvSpPr/>
      </xdr:nvSpPr>
      <xdr:spPr>
        <a:xfrm>
          <a:off x="10894288" y="16358638"/>
          <a:ext cx="1336430" cy="242460"/>
        </a:xfrm>
        <a:prstGeom prst="roundRect">
          <a:avLst/>
        </a:prstGeom>
        <a:solidFill>
          <a:schemeClr val="accent5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50">
              <a:latin typeface="Franklin Gothic Demi" panose="020B0703020102020204" pitchFamily="34" charset="0"/>
            </a:rPr>
            <a:t>Save Data</a:t>
          </a:r>
          <a:endParaRPr lang="en-PH" sz="950" baseline="0">
            <a:latin typeface="Franklin Gothic Demi" panose="020B0703020102020204" pitchFamily="34" charset="0"/>
          </a:endParaRPr>
        </a:p>
        <a:p>
          <a:pPr algn="ctr"/>
          <a:endParaRPr lang="en-PH" sz="1400"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7</xdr:col>
      <xdr:colOff>105598</xdr:colOff>
      <xdr:row>3</xdr:row>
      <xdr:rowOff>102128</xdr:rowOff>
    </xdr:from>
    <xdr:to>
      <xdr:col>7</xdr:col>
      <xdr:colOff>315805</xdr:colOff>
      <xdr:row>4</xdr:row>
      <xdr:rowOff>2280</xdr:rowOff>
    </xdr:to>
    <xdr:sp macro="" textlink="">
      <xdr:nvSpPr>
        <xdr:cNvPr id="69" name="Oval 68">
          <a:extLst>
            <a:ext uri="{FF2B5EF4-FFF2-40B4-BE49-F238E27FC236}">
              <a16:creationId xmlns:a16="http://schemas.microsoft.com/office/drawing/2014/main" id="{3B274F97-1DC7-A7AB-20AD-EFA8B9AEC1D2}"/>
            </a:ext>
          </a:extLst>
        </xdr:cNvPr>
        <xdr:cNvSpPr/>
      </xdr:nvSpPr>
      <xdr:spPr>
        <a:xfrm>
          <a:off x="4861628" y="1030905"/>
          <a:ext cx="210207" cy="213579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/>
            <a:t>2</a:t>
          </a:r>
        </a:p>
      </xdr:txBody>
    </xdr:sp>
    <xdr:clientData/>
  </xdr:twoCellAnchor>
  <xdr:twoCellAnchor>
    <xdr:from>
      <xdr:col>5</xdr:col>
      <xdr:colOff>188986</xdr:colOff>
      <xdr:row>3</xdr:row>
      <xdr:rowOff>107879</xdr:rowOff>
    </xdr:from>
    <xdr:to>
      <xdr:col>5</xdr:col>
      <xdr:colOff>399193</xdr:colOff>
      <xdr:row>4</xdr:row>
      <xdr:rowOff>8031</xdr:rowOff>
    </xdr:to>
    <xdr:sp macro="" textlink="">
      <xdr:nvSpPr>
        <xdr:cNvPr id="207" name="Oval 206">
          <a:extLst>
            <a:ext uri="{FF2B5EF4-FFF2-40B4-BE49-F238E27FC236}">
              <a16:creationId xmlns:a16="http://schemas.microsoft.com/office/drawing/2014/main" id="{5100D46C-DF70-4266-A5AA-751FC70241E3}"/>
            </a:ext>
          </a:extLst>
        </xdr:cNvPr>
        <xdr:cNvSpPr/>
      </xdr:nvSpPr>
      <xdr:spPr>
        <a:xfrm>
          <a:off x="3717190" y="1036656"/>
          <a:ext cx="210207" cy="213579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/>
            <a:t>1</a:t>
          </a:r>
        </a:p>
      </xdr:txBody>
    </xdr:sp>
    <xdr:clientData/>
  </xdr:twoCellAnchor>
  <xdr:twoCellAnchor>
    <xdr:from>
      <xdr:col>8</xdr:col>
      <xdr:colOff>643937</xdr:colOff>
      <xdr:row>32</xdr:row>
      <xdr:rowOff>189385</xdr:rowOff>
    </xdr:from>
    <xdr:to>
      <xdr:col>8</xdr:col>
      <xdr:colOff>854144</xdr:colOff>
      <xdr:row>34</xdr:row>
      <xdr:rowOff>17901</xdr:rowOff>
    </xdr:to>
    <xdr:sp macro="" textlink="">
      <xdr:nvSpPr>
        <xdr:cNvPr id="208" name="Oval 207">
          <a:extLst>
            <a:ext uri="{FF2B5EF4-FFF2-40B4-BE49-F238E27FC236}">
              <a16:creationId xmlns:a16="http://schemas.microsoft.com/office/drawing/2014/main" id="{5CFEC4ED-8621-4E48-AD65-17608F3C2F94}"/>
            </a:ext>
          </a:extLst>
        </xdr:cNvPr>
        <xdr:cNvSpPr/>
      </xdr:nvSpPr>
      <xdr:spPr>
        <a:xfrm>
          <a:off x="6110284" y="7288017"/>
          <a:ext cx="210207" cy="213526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/>
            <a:t>3</a:t>
          </a:r>
        </a:p>
      </xdr:txBody>
    </xdr:sp>
    <xdr:clientData/>
  </xdr:twoCellAnchor>
  <xdr:twoCellAnchor>
    <xdr:from>
      <xdr:col>13</xdr:col>
      <xdr:colOff>142265</xdr:colOff>
      <xdr:row>83</xdr:row>
      <xdr:rowOff>12909</xdr:rowOff>
    </xdr:from>
    <xdr:to>
      <xdr:col>13</xdr:col>
      <xdr:colOff>352472</xdr:colOff>
      <xdr:row>84</xdr:row>
      <xdr:rowOff>42847</xdr:rowOff>
    </xdr:to>
    <xdr:sp macro="" textlink="">
      <xdr:nvSpPr>
        <xdr:cNvPr id="209" name="Oval 208">
          <a:extLst>
            <a:ext uri="{FF2B5EF4-FFF2-40B4-BE49-F238E27FC236}">
              <a16:creationId xmlns:a16="http://schemas.microsoft.com/office/drawing/2014/main" id="{062889E2-08F2-8AA0-626E-01920C27C6AA}"/>
            </a:ext>
          </a:extLst>
        </xdr:cNvPr>
        <xdr:cNvSpPr/>
      </xdr:nvSpPr>
      <xdr:spPr>
        <a:xfrm>
          <a:off x="8946829" y="16634900"/>
          <a:ext cx="210207" cy="213511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/>
            <a:t>4</a:t>
          </a:r>
        </a:p>
      </xdr:txBody>
    </xdr:sp>
    <xdr:clientData/>
  </xdr:twoCellAnchor>
  <xdr:twoCellAnchor>
    <xdr:from>
      <xdr:col>16</xdr:col>
      <xdr:colOff>14111</xdr:colOff>
      <xdr:row>83</xdr:row>
      <xdr:rowOff>5982</xdr:rowOff>
    </xdr:from>
    <xdr:to>
      <xdr:col>16</xdr:col>
      <xdr:colOff>224318</xdr:colOff>
      <xdr:row>84</xdr:row>
      <xdr:rowOff>35920</xdr:rowOff>
    </xdr:to>
    <xdr:sp macro="" textlink="">
      <xdr:nvSpPr>
        <xdr:cNvPr id="210" name="Oval 209">
          <a:extLst>
            <a:ext uri="{FF2B5EF4-FFF2-40B4-BE49-F238E27FC236}">
              <a16:creationId xmlns:a16="http://schemas.microsoft.com/office/drawing/2014/main" id="{EA9A9FF6-D9C9-4F09-86A6-D2619CFB4774}"/>
            </a:ext>
          </a:extLst>
        </xdr:cNvPr>
        <xdr:cNvSpPr/>
      </xdr:nvSpPr>
      <xdr:spPr>
        <a:xfrm>
          <a:off x="10647475" y="16627973"/>
          <a:ext cx="210207" cy="213511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/>
            <a:t>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1391652</xdr:colOff>
      <xdr:row>0</xdr:row>
      <xdr:rowOff>56305</xdr:rowOff>
    </xdr:from>
    <xdr:to>
      <xdr:col>6</xdr:col>
      <xdr:colOff>16041</xdr:colOff>
      <xdr:row>0</xdr:row>
      <xdr:rowOff>242740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1053915-4E4D-4D97-AFFC-F1A9F23AFFAB}"/>
            </a:ext>
          </a:extLst>
        </xdr:cNvPr>
        <xdr:cNvSpPr txBox="1"/>
      </xdr:nvSpPr>
      <xdr:spPr>
        <a:xfrm>
          <a:off x="1391652" y="56305"/>
          <a:ext cx="3028749" cy="186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PH" sz="1100">
              <a:solidFill>
                <a:schemeClr val="bg1"/>
              </a:solidFill>
              <a:latin typeface="Gill Sans Ultra Bold Condensed" panose="020B0A06020104020203" pitchFamily="34" charset="0"/>
            </a:rPr>
            <a:t>QuantumChem Engineering Services</a:t>
          </a:r>
        </a:p>
      </xdr:txBody>
    </xdr:sp>
    <xdr:clientData/>
  </xdr:twoCellAnchor>
  <xdr:twoCellAnchor>
    <xdr:from>
      <xdr:col>11</xdr:col>
      <xdr:colOff>462395</xdr:colOff>
      <xdr:row>0</xdr:row>
      <xdr:rowOff>18184</xdr:rowOff>
    </xdr:from>
    <xdr:to>
      <xdr:col>18</xdr:col>
      <xdr:colOff>333375</xdr:colOff>
      <xdr:row>0</xdr:row>
      <xdr:rowOff>246782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948869C-707B-42E7-B3AB-D4B2F6576E90}"/>
            </a:ext>
          </a:extLst>
        </xdr:cNvPr>
        <xdr:cNvSpPr txBox="1"/>
      </xdr:nvSpPr>
      <xdr:spPr>
        <a:xfrm>
          <a:off x="8120495" y="18184"/>
          <a:ext cx="4052455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HEAT EXCHANGER</a:t>
          </a:r>
          <a:r>
            <a:rPr lang="en-PH" sz="1100" b="1" baseline="0">
              <a:solidFill>
                <a:schemeClr val="bg1"/>
              </a:solidFill>
              <a:latin typeface="Gill Sans Ultra Bold Condensed" panose="020B0A06020104020203" pitchFamily="34" charset="0"/>
            </a:rPr>
            <a:t> CALCULATION DASHBOARD</a:t>
          </a: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424747</xdr:colOff>
      <xdr:row>0</xdr:row>
      <xdr:rowOff>34333</xdr:rowOff>
    </xdr:from>
    <xdr:to>
      <xdr:col>29</xdr:col>
      <xdr:colOff>972001</xdr:colOff>
      <xdr:row>0</xdr:row>
      <xdr:rowOff>262931</xdr:rowOff>
    </xdr:to>
    <xdr:sp macro="[0]!CloseThisWorkbook_Ask" textlink="">
      <xdr:nvSpPr>
        <xdr:cNvPr id="4" name="TextBox 3">
          <a:extLst>
            <a:ext uri="{FF2B5EF4-FFF2-40B4-BE49-F238E27FC236}">
              <a16:creationId xmlns:a16="http://schemas.microsoft.com/office/drawing/2014/main" id="{13201A69-33EE-4D2E-8EEF-0CB3AB48AA90}"/>
            </a:ext>
          </a:extLst>
        </xdr:cNvPr>
        <xdr:cNvSpPr txBox="1"/>
      </xdr:nvSpPr>
      <xdr:spPr>
        <a:xfrm>
          <a:off x="28863912" y="34333"/>
          <a:ext cx="547254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Exit</a:t>
          </a:r>
          <a:endParaRPr lang="en-PH" sz="1100" b="1" baseline="0">
            <a:solidFill>
              <a:schemeClr val="bg1"/>
            </a:solidFill>
            <a:latin typeface="Gill Sans Ultra Bold Condensed" panose="020B0A06020104020203" pitchFamily="34" charset="0"/>
          </a:endParaRP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>
    <xdr:from>
      <xdr:col>28</xdr:col>
      <xdr:colOff>715108</xdr:colOff>
      <xdr:row>0</xdr:row>
      <xdr:rowOff>40961</xdr:rowOff>
    </xdr:from>
    <xdr:to>
      <xdr:col>29</xdr:col>
      <xdr:colOff>450573</xdr:colOff>
      <xdr:row>0</xdr:row>
      <xdr:rowOff>269559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044593D-2756-4149-A4AC-CB80DE900698}"/>
            </a:ext>
          </a:extLst>
        </xdr:cNvPr>
        <xdr:cNvSpPr txBox="1"/>
      </xdr:nvSpPr>
      <xdr:spPr>
        <a:xfrm>
          <a:off x="31435431" y="40961"/>
          <a:ext cx="819850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Options</a:t>
          </a:r>
          <a:endParaRPr lang="en-PH" sz="1100" b="1" baseline="0">
            <a:solidFill>
              <a:schemeClr val="bg1"/>
            </a:solidFill>
            <a:latin typeface="Gill Sans Ultra Bold Condensed" panose="020B0A06020104020203" pitchFamily="34" charset="0"/>
          </a:endParaRP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>
    <xdr:from>
      <xdr:col>28</xdr:col>
      <xdr:colOff>151380</xdr:colOff>
      <xdr:row>0</xdr:row>
      <xdr:rowOff>30003</xdr:rowOff>
    </xdr:from>
    <xdr:to>
      <xdr:col>28</xdr:col>
      <xdr:colOff>849923</xdr:colOff>
      <xdr:row>0</xdr:row>
      <xdr:rowOff>258601</xdr:rowOff>
    </xdr:to>
    <xdr:sp macro="[0]!SaveWorkbook" textlink="">
      <xdr:nvSpPr>
        <xdr:cNvPr id="6" name="TextBox 5">
          <a:extLst>
            <a:ext uri="{FF2B5EF4-FFF2-40B4-BE49-F238E27FC236}">
              <a16:creationId xmlns:a16="http://schemas.microsoft.com/office/drawing/2014/main" id="{45D6CABB-C26A-4905-BC37-4742D510A8F8}"/>
            </a:ext>
          </a:extLst>
        </xdr:cNvPr>
        <xdr:cNvSpPr txBox="1"/>
      </xdr:nvSpPr>
      <xdr:spPr>
        <a:xfrm>
          <a:off x="30871703" y="30003"/>
          <a:ext cx="698543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Save</a:t>
          </a:r>
          <a:endParaRPr lang="en-PH" sz="1100" b="1" baseline="0">
            <a:solidFill>
              <a:schemeClr val="bg1"/>
            </a:solidFill>
            <a:latin typeface="Gill Sans Ultra Bold Condensed" panose="020B0A06020104020203" pitchFamily="34" charset="0"/>
          </a:endParaRP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485655</xdr:colOff>
      <xdr:row>0</xdr:row>
      <xdr:rowOff>139928</xdr:rowOff>
    </xdr:from>
    <xdr:to>
      <xdr:col>0</xdr:col>
      <xdr:colOff>909723</xdr:colOff>
      <xdr:row>1</xdr:row>
      <xdr:rowOff>261276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8E771C5-21D4-4424-B3D5-D7A8892C50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8047" y1="22656" x2="48047" y2="22656"/>
                      <a14:foregroundMark x1="50781" y1="20703" x2="50781" y2="20703"/>
                      <a14:foregroundMark x1="50000" y1="23047" x2="50000" y2="23047"/>
                      <a14:foregroundMark x1="48828" y1="25781" x2="48828" y2="25781"/>
                      <a14:foregroundMark x1="51172" y1="30078" x2="51172" y2="30078"/>
                      <a14:foregroundMark x1="53125" y1="20313" x2="53125" y2="20313"/>
                      <a14:foregroundMark x1="52734" y1="20508" x2="52734" y2="20508"/>
                      <a14:foregroundMark x1="52930" y1="19727" x2="52930" y2="19727"/>
                      <a14:foregroundMark x1="53516" y1="19727" x2="53516" y2="19727"/>
                      <a14:foregroundMark x1="51563" y1="27734" x2="51563" y2="27734"/>
                      <a14:foregroundMark x1="50781" y1="46484" x2="50781" y2="46484"/>
                      <a14:foregroundMark x1="51563" y1="44922" x2="51563" y2="44922"/>
                      <a14:foregroundMark x1="51758" y1="46094" x2="51758" y2="46680"/>
                      <a14:foregroundMark x1="51953" y1="35156" x2="51953" y2="35156"/>
                      <a14:foregroundMark x1="52344" y1="44727" x2="52344" y2="44727"/>
                      <a14:foregroundMark x1="52539" y1="46484" x2="52539" y2="46484"/>
                      <a14:foregroundMark x1="52734" y1="45898" x2="52734" y2="45898"/>
                      <a14:foregroundMark x1="61914" y1="51367" x2="61914" y2="51367"/>
                      <a14:foregroundMark x1="55664" y1="51953" x2="55664" y2="51953"/>
                      <a14:foregroundMark x1="55273" y1="51172" x2="55273" y2="51172"/>
                      <a14:foregroundMark x1="55469" y1="51172" x2="55469" y2="51172"/>
                      <a14:foregroundMark x1="53320" y1="52734" x2="53320" y2="52734"/>
                      <a14:foregroundMark x1="50781" y1="55664" x2="50781" y2="55664"/>
                      <a14:foregroundMark x1="49219" y1="55273" x2="49219" y2="55273"/>
                      <a14:foregroundMark x1="47656" y1="55078" x2="47656" y2="55078"/>
                      <a14:foregroundMark x1="51758" y1="38086" x2="51758" y2="38086"/>
                      <a14:foregroundMark x1="59961" y1="31055" x2="59961" y2="31055"/>
                      <a14:foregroundMark x1="55664" y1="51563" x2="55664" y2="51563"/>
                      <a14:foregroundMark x1="51367" y1="50586" x2="51367" y2="50586"/>
                      <a14:foregroundMark x1="52539" y1="44727" x2="52539" y2="44727"/>
                      <a14:foregroundMark x1="52539" y1="44727" x2="52539" y2="44727"/>
                      <a14:foregroundMark x1="52539" y1="44336" x2="52539" y2="44336"/>
                      <a14:foregroundMark x1="52344" y1="44336" x2="52344" y2="44336"/>
                      <a14:foregroundMark x1="52344" y1="43945" x2="52344" y2="43945"/>
                      <a14:foregroundMark x1="52344" y1="43359" x2="52344" y2="43359"/>
                      <a14:foregroundMark x1="52539" y1="42969" x2="52539" y2="42969"/>
                      <a14:foregroundMark x1="52344" y1="42383" x2="52344" y2="42383"/>
                      <a14:foregroundMark x1="52344" y1="41602" x2="52344" y2="41602"/>
                      <a14:foregroundMark x1="51758" y1="40625" x2="51758" y2="40625"/>
                      <a14:foregroundMark x1="48047" y1="43945" x2="48047" y2="43945"/>
                      <a14:foregroundMark x1="47656" y1="45898" x2="47852" y2="46289"/>
                      <a14:foregroundMark x1="47656" y1="46875" x2="47656" y2="46875"/>
                      <a14:foregroundMark x1="48047" y1="48242" x2="48047" y2="48242"/>
                      <a14:foregroundMark x1="48633" y1="49023" x2="49023" y2="49414"/>
                      <a14:foregroundMark x1="49609" y1="50391" x2="49609" y2="50391"/>
                      <a14:foregroundMark x1="51172" y1="49609" x2="51172" y2="49609"/>
                      <a14:foregroundMark x1="51563" y1="44922" x2="51563" y2="44922"/>
                      <a14:foregroundMark x1="52344" y1="43945" x2="52344" y2="43945"/>
                      <a14:foregroundMark x1="53320" y1="19922" x2="53320" y2="19922"/>
                      <a14:foregroundMark x1="46680" y1="20313" x2="46680" y2="20313"/>
                      <a14:foregroundMark x1="52734" y1="19922" x2="52734" y2="19922"/>
                      <a14:foregroundMark x1="50781" y1="26172" x2="50781" y2="26367"/>
                      <a14:foregroundMark x1="49219" y1="45898" x2="49219" y2="45898"/>
                      <a14:foregroundMark x1="49219" y1="48438" x2="49219" y2="48438"/>
                      <a14:foregroundMark x1="50977" y1="40039" x2="50977" y2="40039"/>
                      <a14:foregroundMark x1="48633" y1="44922" x2="48633" y2="44922"/>
                      <a14:foregroundMark x1="48828" y1="47070" x2="48828" y2="47070"/>
                      <a14:foregroundMark x1="49219" y1="47656" x2="49219" y2="47656"/>
                      <a14:foregroundMark x1="49219" y1="47266" x2="49219" y2="47266"/>
                      <a14:foregroundMark x1="48828" y1="47070" x2="48828" y2="47070"/>
                      <a14:foregroundMark x1="49219" y1="48047" x2="49219" y2="48047"/>
                      <a14:foregroundMark x1="48633" y1="47266" x2="47656" y2="44727"/>
                      <a14:foregroundMark x1="48242" y1="46289" x2="48242" y2="46289"/>
                      <a14:foregroundMark x1="49023" y1="47266" x2="49023" y2="47266"/>
                      <a14:foregroundMark x1="48242" y1="45898" x2="48242" y2="45898"/>
                      <a14:foregroundMark x1="48828" y1="47266" x2="48828" y2="47266"/>
                      <a14:foregroundMark x1="49219" y1="47852" x2="49609" y2="48828"/>
                      <a14:foregroundMark x1="48242" y1="45313" x2="48242" y2="45313"/>
                      <a14:foregroundMark x1="48242" y1="45508" x2="48633" y2="46875"/>
                      <a14:foregroundMark x1="48438" y1="46875" x2="48633" y2="47266"/>
                      <a14:foregroundMark x1="49023" y1="47656" x2="49219" y2="48242"/>
                      <a14:foregroundMark x1="49219" y1="47656" x2="48438" y2="47656"/>
                      <a14:foregroundMark x1="48633" y1="46875" x2="48633" y2="47852"/>
                      <a14:foregroundMark x1="47852" y1="45703" x2="46680" y2="45117"/>
                      <a14:foregroundMark x1="47266" y1="45508" x2="48047" y2="45898"/>
                      <a14:backgroundMark x1="52734" y1="43555" x2="52734" y2="43555"/>
                      <a14:backgroundMark x1="52734" y1="45508" x2="52734" y2="455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656" t="16996" r="24219" b="18972"/>
        <a:stretch>
          <a:fillRect/>
        </a:stretch>
      </xdr:blipFill>
      <xdr:spPr>
        <a:xfrm>
          <a:off x="485655" y="139928"/>
          <a:ext cx="424068" cy="418528"/>
        </a:xfrm>
        <a:prstGeom prst="rect">
          <a:avLst/>
        </a:prstGeom>
      </xdr:spPr>
    </xdr:pic>
    <xdr:clientData/>
  </xdr:twoCellAnchor>
  <xdr:twoCellAnchor>
    <xdr:from>
      <xdr:col>8</xdr:col>
      <xdr:colOff>225347</xdr:colOff>
      <xdr:row>37</xdr:row>
      <xdr:rowOff>66262</xdr:rowOff>
    </xdr:from>
    <xdr:to>
      <xdr:col>11</xdr:col>
      <xdr:colOff>602974</xdr:colOff>
      <xdr:row>50</xdr:row>
      <xdr:rowOff>160020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824234C-F3F7-47D0-92D3-7C12C5D8E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167739</xdr:colOff>
      <xdr:row>75</xdr:row>
      <xdr:rowOff>40375</xdr:rowOff>
    </xdr:from>
    <xdr:to>
      <xdr:col>0</xdr:col>
      <xdr:colOff>1231989</xdr:colOff>
      <xdr:row>80</xdr:row>
      <xdr:rowOff>33746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5C88B4F-68C9-43DF-9343-291A7A993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739" y="15089875"/>
          <a:ext cx="1064250" cy="962199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1</xdr:col>
      <xdr:colOff>166254</xdr:colOff>
      <xdr:row>1</xdr:row>
      <xdr:rowOff>180110</xdr:rowOff>
    </xdr:from>
    <xdr:to>
      <xdr:col>29</xdr:col>
      <xdr:colOff>900544</xdr:colOff>
      <xdr:row>3</xdr:row>
      <xdr:rowOff>152399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11A93955-FD1A-A8E6-83E0-4D8B49160828}"/>
            </a:ext>
          </a:extLst>
        </xdr:cNvPr>
        <xdr:cNvSpPr txBox="1"/>
      </xdr:nvSpPr>
      <xdr:spPr>
        <a:xfrm>
          <a:off x="1614054" y="484910"/>
          <a:ext cx="31138090" cy="6009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2400">
              <a:latin typeface="Franklin Gothic Demi" panose="020B0703020102020204" pitchFamily="34" charset="0"/>
            </a:rPr>
            <a:t>The</a:t>
          </a:r>
          <a:r>
            <a:rPr lang="en-PH" sz="2400" baseline="0">
              <a:latin typeface="Franklin Gothic Demi" panose="020B0703020102020204" pitchFamily="34" charset="0"/>
            </a:rPr>
            <a:t> following table shows the different values that were calculated using the Heat Exchanger Calculation Tool. </a:t>
          </a:r>
          <a:r>
            <a:rPr lang="en-PH" sz="2400" baseline="0">
              <a:solidFill>
                <a:srgbClr val="FF0000"/>
              </a:solidFill>
              <a:latin typeface="Franklin Gothic Demi" panose="020B0703020102020204" pitchFamily="34" charset="0"/>
            </a:rPr>
            <a:t>Do not add or remove anything to this table.</a:t>
          </a:r>
          <a:endParaRPr lang="en-PH" sz="2400">
            <a:solidFill>
              <a:srgbClr val="FF0000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0</xdr:col>
      <xdr:colOff>54429</xdr:colOff>
      <xdr:row>73</xdr:row>
      <xdr:rowOff>32657</xdr:rowOff>
    </xdr:from>
    <xdr:to>
      <xdr:col>0</xdr:col>
      <xdr:colOff>1382694</xdr:colOff>
      <xdr:row>74</xdr:row>
      <xdr:rowOff>84617</xdr:rowOff>
    </xdr:to>
    <xdr:sp macro="[0]!DeleteExcept1013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AC6FE81C-B73A-4003-8CD6-18BFFBA4A3C8}"/>
            </a:ext>
          </a:extLst>
        </xdr:cNvPr>
        <xdr:cNvSpPr/>
      </xdr:nvSpPr>
      <xdr:spPr>
        <a:xfrm>
          <a:off x="54429" y="15152914"/>
          <a:ext cx="1328265" cy="247903"/>
        </a:xfrm>
        <a:prstGeom prst="roundRect">
          <a:avLst/>
        </a:prstGeom>
        <a:solidFill>
          <a:schemeClr val="accent5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50">
              <a:latin typeface="Franklin Gothic Demi" panose="020B0703020102020204" pitchFamily="34" charset="0"/>
            </a:rPr>
            <a:t>Delete</a:t>
          </a:r>
          <a:r>
            <a:rPr lang="en-PH" sz="950" baseline="0">
              <a:latin typeface="Franklin Gothic Demi" panose="020B0703020102020204" pitchFamily="34" charset="0"/>
            </a:rPr>
            <a:t> All</a:t>
          </a:r>
        </a:p>
        <a:p>
          <a:pPr algn="ctr"/>
          <a:endParaRPr lang="en-PH" sz="1400">
            <a:latin typeface="Franklin Gothic Demi" panose="020B0703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1391652</xdr:colOff>
      <xdr:row>0</xdr:row>
      <xdr:rowOff>56305</xdr:rowOff>
    </xdr:from>
    <xdr:to>
      <xdr:col>6</xdr:col>
      <xdr:colOff>16041</xdr:colOff>
      <xdr:row>0</xdr:row>
      <xdr:rowOff>242740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881090-BDEE-4F45-A691-5BC4377CFB6C}"/>
            </a:ext>
          </a:extLst>
        </xdr:cNvPr>
        <xdr:cNvSpPr txBox="1"/>
      </xdr:nvSpPr>
      <xdr:spPr>
        <a:xfrm>
          <a:off x="1391652" y="56305"/>
          <a:ext cx="3028749" cy="186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PH" sz="1100">
              <a:solidFill>
                <a:schemeClr val="bg1"/>
              </a:solidFill>
              <a:latin typeface="Gill Sans Ultra Bold Condensed" panose="020B0A06020104020203" pitchFamily="34" charset="0"/>
            </a:rPr>
            <a:t>QuantumChem Engineering Services</a:t>
          </a:r>
        </a:p>
      </xdr:txBody>
    </xdr:sp>
    <xdr:clientData/>
  </xdr:twoCellAnchor>
  <xdr:twoCellAnchor>
    <xdr:from>
      <xdr:col>7</xdr:col>
      <xdr:colOff>595745</xdr:colOff>
      <xdr:row>0</xdr:row>
      <xdr:rowOff>27709</xdr:rowOff>
    </xdr:from>
    <xdr:to>
      <xdr:col>14</xdr:col>
      <xdr:colOff>0</xdr:colOff>
      <xdr:row>0</xdr:row>
      <xdr:rowOff>256307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C6621FC-EE62-4264-858B-D0C589EB003C}"/>
            </a:ext>
          </a:extLst>
        </xdr:cNvPr>
        <xdr:cNvSpPr txBox="1"/>
      </xdr:nvSpPr>
      <xdr:spPr>
        <a:xfrm>
          <a:off x="5350625" y="27709"/>
          <a:ext cx="4060075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HEAT EXCHANGER</a:t>
          </a:r>
          <a:r>
            <a:rPr lang="en-PH" sz="1100" b="1" baseline="0">
              <a:solidFill>
                <a:schemeClr val="bg1"/>
              </a:solidFill>
              <a:latin typeface="Gill Sans Ultra Bold Condensed" panose="020B0A06020104020203" pitchFamily="34" charset="0"/>
            </a:rPr>
            <a:t> CALCULATION DASHBOARD</a:t>
          </a: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34636</xdr:colOff>
      <xdr:row>0</xdr:row>
      <xdr:rowOff>27708</xdr:rowOff>
    </xdr:from>
    <xdr:to>
      <xdr:col>19</xdr:col>
      <xdr:colOff>581890</xdr:colOff>
      <xdr:row>0</xdr:row>
      <xdr:rowOff>256306</xdr:rowOff>
    </xdr:to>
    <xdr:sp macro="[0]!CloseThisWorkbook_Ask" textlink="">
      <xdr:nvSpPr>
        <xdr:cNvPr id="4" name="TextBox 3">
          <a:extLst>
            <a:ext uri="{FF2B5EF4-FFF2-40B4-BE49-F238E27FC236}">
              <a16:creationId xmlns:a16="http://schemas.microsoft.com/office/drawing/2014/main" id="{64DEF505-A59F-454F-9C6B-20F943546AF9}"/>
            </a:ext>
          </a:extLst>
        </xdr:cNvPr>
        <xdr:cNvSpPr txBox="1"/>
      </xdr:nvSpPr>
      <xdr:spPr>
        <a:xfrm>
          <a:off x="12500956" y="27708"/>
          <a:ext cx="547254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Exit</a:t>
          </a:r>
          <a:endParaRPr lang="en-PH" sz="1100" b="1" baseline="0">
            <a:solidFill>
              <a:schemeClr val="bg1"/>
            </a:solidFill>
            <a:latin typeface="Gill Sans Ultra Bold Condensed" panose="020B0A06020104020203" pitchFamily="34" charset="0"/>
          </a:endParaRP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574963</xdr:colOff>
      <xdr:row>0</xdr:row>
      <xdr:rowOff>27708</xdr:rowOff>
    </xdr:from>
    <xdr:to>
      <xdr:col>19</xdr:col>
      <xdr:colOff>62345</xdr:colOff>
      <xdr:row>0</xdr:row>
      <xdr:rowOff>256306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6946792-141C-49F1-B340-96509379ACFF}"/>
            </a:ext>
          </a:extLst>
        </xdr:cNvPr>
        <xdr:cNvSpPr txBox="1"/>
      </xdr:nvSpPr>
      <xdr:spPr>
        <a:xfrm>
          <a:off x="11814463" y="27708"/>
          <a:ext cx="714202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Options</a:t>
          </a:r>
          <a:endParaRPr lang="en-PH" sz="1100" b="1" baseline="0">
            <a:solidFill>
              <a:schemeClr val="bg1"/>
            </a:solidFill>
            <a:latin typeface="Gill Sans Ultra Bold Condensed" panose="020B0A06020104020203" pitchFamily="34" charset="0"/>
          </a:endParaRP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561110</xdr:colOff>
      <xdr:row>0</xdr:row>
      <xdr:rowOff>27708</xdr:rowOff>
    </xdr:from>
    <xdr:to>
      <xdr:col>18</xdr:col>
      <xdr:colOff>48492</xdr:colOff>
      <xdr:row>0</xdr:row>
      <xdr:rowOff>256306</xdr:rowOff>
    </xdr:to>
    <xdr:sp macro="[0]!SaveWorkbook" textlink="">
      <xdr:nvSpPr>
        <xdr:cNvPr id="6" name="TextBox 5">
          <a:extLst>
            <a:ext uri="{FF2B5EF4-FFF2-40B4-BE49-F238E27FC236}">
              <a16:creationId xmlns:a16="http://schemas.microsoft.com/office/drawing/2014/main" id="{E4416E0E-E1E1-493E-97D4-E5B7F98BA729}"/>
            </a:ext>
          </a:extLst>
        </xdr:cNvPr>
        <xdr:cNvSpPr txBox="1"/>
      </xdr:nvSpPr>
      <xdr:spPr>
        <a:xfrm>
          <a:off x="11191010" y="27708"/>
          <a:ext cx="714202" cy="228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PH" sz="1100" b="1">
              <a:solidFill>
                <a:schemeClr val="bg1"/>
              </a:solidFill>
              <a:latin typeface="Gill Sans Ultra Bold Condensed" panose="020B0A06020104020203" pitchFamily="34" charset="0"/>
            </a:rPr>
            <a:t>Save</a:t>
          </a:r>
          <a:endParaRPr lang="en-PH" sz="1100" b="1" baseline="0">
            <a:solidFill>
              <a:schemeClr val="bg1"/>
            </a:solidFill>
            <a:latin typeface="Gill Sans Ultra Bold Condensed" panose="020B0A06020104020203" pitchFamily="34" charset="0"/>
          </a:endParaRPr>
        </a:p>
        <a:p>
          <a:pPr algn="ctr"/>
          <a:endParaRPr lang="en-PH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485655</xdr:colOff>
      <xdr:row>0</xdr:row>
      <xdr:rowOff>139928</xdr:rowOff>
    </xdr:from>
    <xdr:to>
      <xdr:col>0</xdr:col>
      <xdr:colOff>909723</xdr:colOff>
      <xdr:row>1</xdr:row>
      <xdr:rowOff>261276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23294AF-CE93-4C12-B17B-0BE6E4E1DC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8047" y1="22656" x2="48047" y2="22656"/>
                      <a14:foregroundMark x1="50781" y1="20703" x2="50781" y2="20703"/>
                      <a14:foregroundMark x1="50000" y1="23047" x2="50000" y2="23047"/>
                      <a14:foregroundMark x1="48828" y1="25781" x2="48828" y2="25781"/>
                      <a14:foregroundMark x1="51172" y1="30078" x2="51172" y2="30078"/>
                      <a14:foregroundMark x1="53125" y1="20313" x2="53125" y2="20313"/>
                      <a14:foregroundMark x1="52734" y1="20508" x2="52734" y2="20508"/>
                      <a14:foregroundMark x1="52930" y1="19727" x2="52930" y2="19727"/>
                      <a14:foregroundMark x1="53516" y1="19727" x2="53516" y2="19727"/>
                      <a14:foregroundMark x1="51563" y1="27734" x2="51563" y2="27734"/>
                      <a14:foregroundMark x1="50781" y1="46484" x2="50781" y2="46484"/>
                      <a14:foregroundMark x1="51563" y1="44922" x2="51563" y2="44922"/>
                      <a14:foregroundMark x1="51758" y1="46094" x2="51758" y2="46680"/>
                      <a14:foregroundMark x1="51953" y1="35156" x2="51953" y2="35156"/>
                      <a14:foregroundMark x1="52344" y1="44727" x2="52344" y2="44727"/>
                      <a14:foregroundMark x1="52539" y1="46484" x2="52539" y2="46484"/>
                      <a14:foregroundMark x1="52734" y1="45898" x2="52734" y2="45898"/>
                      <a14:foregroundMark x1="61914" y1="51367" x2="61914" y2="51367"/>
                      <a14:foregroundMark x1="55664" y1="51953" x2="55664" y2="51953"/>
                      <a14:foregroundMark x1="55273" y1="51172" x2="55273" y2="51172"/>
                      <a14:foregroundMark x1="55469" y1="51172" x2="55469" y2="51172"/>
                      <a14:foregroundMark x1="53320" y1="52734" x2="53320" y2="52734"/>
                      <a14:foregroundMark x1="50781" y1="55664" x2="50781" y2="55664"/>
                      <a14:foregroundMark x1="49219" y1="55273" x2="49219" y2="55273"/>
                      <a14:foregroundMark x1="47656" y1="55078" x2="47656" y2="55078"/>
                      <a14:foregroundMark x1="51758" y1="38086" x2="51758" y2="38086"/>
                      <a14:foregroundMark x1="59961" y1="31055" x2="59961" y2="31055"/>
                      <a14:foregroundMark x1="55664" y1="51563" x2="55664" y2="51563"/>
                      <a14:foregroundMark x1="51367" y1="50586" x2="51367" y2="50586"/>
                      <a14:foregroundMark x1="52539" y1="44727" x2="52539" y2="44727"/>
                      <a14:foregroundMark x1="52539" y1="44727" x2="52539" y2="44727"/>
                      <a14:foregroundMark x1="52539" y1="44336" x2="52539" y2="44336"/>
                      <a14:foregroundMark x1="52344" y1="44336" x2="52344" y2="44336"/>
                      <a14:foregroundMark x1="52344" y1="43945" x2="52344" y2="43945"/>
                      <a14:foregroundMark x1="52344" y1="43359" x2="52344" y2="43359"/>
                      <a14:foregroundMark x1="52539" y1="42969" x2="52539" y2="42969"/>
                      <a14:foregroundMark x1="52344" y1="42383" x2="52344" y2="42383"/>
                      <a14:foregroundMark x1="52344" y1="41602" x2="52344" y2="41602"/>
                      <a14:foregroundMark x1="51758" y1="40625" x2="51758" y2="40625"/>
                      <a14:foregroundMark x1="48047" y1="43945" x2="48047" y2="43945"/>
                      <a14:foregroundMark x1="47656" y1="45898" x2="47852" y2="46289"/>
                      <a14:foregroundMark x1="47656" y1="46875" x2="47656" y2="46875"/>
                      <a14:foregroundMark x1="48047" y1="48242" x2="48047" y2="48242"/>
                      <a14:foregroundMark x1="48633" y1="49023" x2="49023" y2="49414"/>
                      <a14:foregroundMark x1="49609" y1="50391" x2="49609" y2="50391"/>
                      <a14:foregroundMark x1="51172" y1="49609" x2="51172" y2="49609"/>
                      <a14:foregroundMark x1="51563" y1="44922" x2="51563" y2="44922"/>
                      <a14:foregroundMark x1="52344" y1="43945" x2="52344" y2="43945"/>
                      <a14:foregroundMark x1="53320" y1="19922" x2="53320" y2="19922"/>
                      <a14:foregroundMark x1="46680" y1="20313" x2="46680" y2="20313"/>
                      <a14:foregroundMark x1="52734" y1="19922" x2="52734" y2="19922"/>
                      <a14:foregroundMark x1="50781" y1="26172" x2="50781" y2="26367"/>
                      <a14:foregroundMark x1="49219" y1="45898" x2="49219" y2="45898"/>
                      <a14:foregroundMark x1="49219" y1="48438" x2="49219" y2="48438"/>
                      <a14:foregroundMark x1="50977" y1="40039" x2="50977" y2="40039"/>
                      <a14:foregroundMark x1="48633" y1="44922" x2="48633" y2="44922"/>
                      <a14:foregroundMark x1="48828" y1="47070" x2="48828" y2="47070"/>
                      <a14:foregroundMark x1="49219" y1="47656" x2="49219" y2="47656"/>
                      <a14:foregroundMark x1="49219" y1="47266" x2="49219" y2="47266"/>
                      <a14:foregroundMark x1="48828" y1="47070" x2="48828" y2="47070"/>
                      <a14:foregroundMark x1="49219" y1="48047" x2="49219" y2="48047"/>
                      <a14:foregroundMark x1="48633" y1="47266" x2="47656" y2="44727"/>
                      <a14:foregroundMark x1="48242" y1="46289" x2="48242" y2="46289"/>
                      <a14:foregroundMark x1="49023" y1="47266" x2="49023" y2="47266"/>
                      <a14:foregroundMark x1="48242" y1="45898" x2="48242" y2="45898"/>
                      <a14:foregroundMark x1="48828" y1="47266" x2="48828" y2="47266"/>
                      <a14:foregroundMark x1="49219" y1="47852" x2="49609" y2="48828"/>
                      <a14:foregroundMark x1="48242" y1="45313" x2="48242" y2="45313"/>
                      <a14:foregroundMark x1="48242" y1="45508" x2="48633" y2="46875"/>
                      <a14:foregroundMark x1="48438" y1="46875" x2="48633" y2="47266"/>
                      <a14:foregroundMark x1="49023" y1="47656" x2="49219" y2="48242"/>
                      <a14:foregroundMark x1="49219" y1="47656" x2="48438" y2="47656"/>
                      <a14:foregroundMark x1="48633" y1="46875" x2="48633" y2="47852"/>
                      <a14:foregroundMark x1="47852" y1="45703" x2="46680" y2="45117"/>
                      <a14:foregroundMark x1="47266" y1="45508" x2="48047" y2="45898"/>
                      <a14:backgroundMark x1="52734" y1="43555" x2="52734" y2="43555"/>
                      <a14:backgroundMark x1="52734" y1="45508" x2="52734" y2="455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656" t="16996" r="24219" b="18972"/>
        <a:stretch>
          <a:fillRect/>
        </a:stretch>
      </xdr:blipFill>
      <xdr:spPr>
        <a:xfrm>
          <a:off x="485655" y="139928"/>
          <a:ext cx="424068" cy="418528"/>
        </a:xfrm>
        <a:prstGeom prst="rect">
          <a:avLst/>
        </a:prstGeom>
      </xdr:spPr>
    </xdr:pic>
    <xdr:clientData/>
  </xdr:twoCellAnchor>
  <xdr:twoCellAnchor>
    <xdr:from>
      <xdr:col>8</xdr:col>
      <xdr:colOff>225347</xdr:colOff>
      <xdr:row>37</xdr:row>
      <xdr:rowOff>66262</xdr:rowOff>
    </xdr:from>
    <xdr:to>
      <xdr:col>11</xdr:col>
      <xdr:colOff>602974</xdr:colOff>
      <xdr:row>50</xdr:row>
      <xdr:rowOff>160020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290227-86E1-4EA7-AD46-47A46D8481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167739</xdr:colOff>
      <xdr:row>75</xdr:row>
      <xdr:rowOff>40375</xdr:rowOff>
    </xdr:from>
    <xdr:to>
      <xdr:col>0</xdr:col>
      <xdr:colOff>1231989</xdr:colOff>
      <xdr:row>80</xdr:row>
      <xdr:rowOff>88174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996C1FA-1DCE-470C-ADC6-9D3D4FB0E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739" y="15089875"/>
          <a:ext cx="1064250" cy="962199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77417</xdr:colOff>
      <xdr:row>11</xdr:row>
      <xdr:rowOff>22596</xdr:rowOff>
    </xdr:from>
    <xdr:to>
      <xdr:col>8</xdr:col>
      <xdr:colOff>65763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623AF-247F-48BF-B180-07270C8D77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17929</xdr:colOff>
      <xdr:row>30</xdr:row>
      <xdr:rowOff>53787</xdr:rowOff>
    </xdr:from>
    <xdr:to>
      <xdr:col>7</xdr:col>
      <xdr:colOff>591671</xdr:colOff>
      <xdr:row>45</xdr:row>
      <xdr:rowOff>146600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059CA4-ECE5-4D27-ACE1-B52D6F3A4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7529" y="5450540"/>
          <a:ext cx="4231342" cy="2782225"/>
        </a:xfrm>
        <a:prstGeom prst="rect">
          <a:avLst/>
        </a:prstGeom>
      </xdr:spPr>
    </xdr:pic>
    <xdr:clientData/>
  </xdr:twoCellAnchor>
  <xdr:twoCellAnchor>
    <xdr:from>
      <xdr:col>32</xdr:col>
      <xdr:colOff>607999</xdr:colOff>
      <xdr:row>12</xdr:row>
      <xdr:rowOff>41301</xdr:rowOff>
    </xdr:from>
    <xdr:to>
      <xdr:col>39</xdr:col>
      <xdr:colOff>590070</xdr:colOff>
      <xdr:row>32</xdr:row>
      <xdr:rowOff>174172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2DD8AD5-812B-4D45-9E0F-CABD27A99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64</xdr:col>
      <xdr:colOff>569323</xdr:colOff>
      <xdr:row>11</xdr:row>
      <xdr:rowOff>168729</xdr:rowOff>
    </xdr:from>
    <xdr:to>
      <xdr:col>72</xdr:col>
      <xdr:colOff>569323</xdr:colOff>
      <xdr:row>32</xdr:row>
      <xdr:rowOff>116543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FB4C5F-6499-4168-9AED-9636AA860F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98</xdr:col>
      <xdr:colOff>23552</xdr:colOff>
      <xdr:row>12</xdr:row>
      <xdr:rowOff>7620</xdr:rowOff>
    </xdr:from>
    <xdr:to>
      <xdr:col>106</xdr:col>
      <xdr:colOff>7619</xdr:colOff>
      <xdr:row>31</xdr:row>
      <xdr:rowOff>167639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D7C3A5E-CE07-A1F2-6333-A77B465808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132</xdr:col>
      <xdr:colOff>236517</xdr:colOff>
      <xdr:row>10</xdr:row>
      <xdr:rowOff>65116</xdr:rowOff>
    </xdr:from>
    <xdr:to>
      <xdr:col>140</xdr:col>
      <xdr:colOff>581891</xdr:colOff>
      <xdr:row>31</xdr:row>
      <xdr:rowOff>67293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C8B63BD-750F-A059-3C3B-51F88E8B82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8966</xdr:colOff>
      <xdr:row>20</xdr:row>
      <xdr:rowOff>11430</xdr:rowOff>
    </xdr:from>
    <xdr:to>
      <xdr:col>6</xdr:col>
      <xdr:colOff>0</xdr:colOff>
      <xdr:row>34</xdr:row>
      <xdr:rowOff>15240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EFF402D-C7D9-5F39-2BE5-61014031A5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205523</xdr:colOff>
      <xdr:row>106</xdr:row>
      <xdr:rowOff>71972</xdr:rowOff>
    </xdr:from>
    <xdr:ext cx="1539396" cy="2858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A74E04F-26B7-3B43-A2BC-31675B848A8C}"/>
                </a:ext>
              </a:extLst>
            </xdr:cNvPr>
            <xdr:cNvSpPr txBox="1"/>
          </xdr:nvSpPr>
          <xdr:spPr>
            <a:xfrm>
              <a:off x="11317471" y="24833659"/>
              <a:ext cx="1539396" cy="2858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PH" sz="1100" b="0" i="1">
                        <a:latin typeface="Cambria Math" panose="02040503050406030204" pitchFamily="18" charset="0"/>
                      </a:rPr>
                      <m:t>𝑢</m:t>
                    </m:r>
                    <m:r>
                      <a:rPr lang="en-PH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PH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PH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PH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f>
                              <m:fPr>
                                <m:ctrlPr>
                                  <a:rPr lang="en-PH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PH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en-PH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den>
                            </m:f>
                          </m:sub>
                        </m:sSub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PH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PH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𝐼𝑛</m:t>
                        </m:r>
                        <m:d>
                          <m:dPr>
                            <m:ctrlPr>
                              <a:rPr lang="en-PH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PH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</m:d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PH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PH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PH" sz="11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b>
                        </m:sSub>
                        <m:sSup>
                          <m:sSupPr>
                            <m:ctrlPr>
                              <a:rPr lang="en-PH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PH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p>
                            <m:sSub>
                              <m:sSubPr>
                                <m:ctrlPr>
                                  <a:rPr lang="en-PH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PH" sz="1100" b="0" i="1">
                                    <a:latin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PH" sz="1100" b="0" i="1">
                                    <a:latin typeface="Cambria Math" panose="02040503050406030204" pitchFamily="18" charset="0"/>
                                  </a:rPr>
                                  <m:t>5</m:t>
                                </m:r>
                              </m:sub>
                            </m:sSub>
                          </m:sup>
                        </m:sSup>
                      </m:sup>
                    </m:sSup>
                  </m:oMath>
                </m:oMathPara>
              </a14:m>
              <a:endParaRPr lang="en-PH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A74E04F-26B7-3B43-A2BC-31675B848A8C}"/>
                </a:ext>
              </a:extLst>
            </xdr:cNvPr>
            <xdr:cNvSpPr txBox="1"/>
          </xdr:nvSpPr>
          <xdr:spPr>
            <a:xfrm>
              <a:off x="11317471" y="24833659"/>
              <a:ext cx="1539396" cy="2858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PH" sz="1100" b="0" i="0">
                  <a:latin typeface="Cambria Math" panose="02040503050406030204" pitchFamily="18" charset="0"/>
                </a:rPr>
                <a:t>𝑢=𝑒^(𝐶_1+𝐶_(2/𝑇)+𝐶_3 𝐼𝑛(𝑇)+𝐶_4 𝑇^(𝐶_5 ) )</a:t>
              </a:r>
              <a:endParaRPr lang="en-PH" sz="1100"/>
            </a:p>
          </xdr:txBody>
        </xdr:sp>
      </mc:Fallback>
    </mc:AlternateContent>
    <xdr:clientData/>
  </xdr:oneCellAnchor>
  <xdr:oneCellAnchor>
    <xdr:from>
      <xdr:col>9</xdr:col>
      <xdr:colOff>31302</xdr:colOff>
      <xdr:row>108</xdr:row>
      <xdr:rowOff>2513</xdr:rowOff>
    </xdr:from>
    <xdr:ext cx="1865586" cy="2154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B5C0C99-A76A-40C5-95BA-135FE155CB83}"/>
                </a:ext>
              </a:extLst>
            </xdr:cNvPr>
            <xdr:cNvSpPr txBox="1"/>
          </xdr:nvSpPr>
          <xdr:spPr>
            <a:xfrm>
              <a:off x="11143250" y="25135261"/>
              <a:ext cx="1865586" cy="215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PH" sz="1100" b="0" i="1">
                        <a:latin typeface="Cambria Math" panose="02040503050406030204" pitchFamily="18" charset="0"/>
                      </a:rPr>
                      <m:t>𝑝</m:t>
                    </m:r>
                    <m:r>
                      <a:rPr lang="en-PH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PH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PH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PH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sSup>
                      <m:sSup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p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PH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sSup>
                      <m:sSup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p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</m:oMath>
                </m:oMathPara>
              </a14:m>
              <a:endParaRPr lang="en-PH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B5C0C99-A76A-40C5-95BA-135FE155CB83}"/>
                </a:ext>
              </a:extLst>
            </xdr:cNvPr>
            <xdr:cNvSpPr txBox="1"/>
          </xdr:nvSpPr>
          <xdr:spPr>
            <a:xfrm>
              <a:off x="11143250" y="25135261"/>
              <a:ext cx="1865586" cy="215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PH" sz="1100" b="0" i="0">
                  <a:latin typeface="Cambria Math" panose="02040503050406030204" pitchFamily="18" charset="0"/>
                </a:rPr>
                <a:t>𝑝=𝐶_1+𝐶_2 𝑇+𝐶_3 𝑇^2+𝐶_4 𝑇^3</a:t>
              </a:r>
              <a:endParaRPr lang="en-PH" sz="1100"/>
            </a:p>
          </xdr:txBody>
        </xdr:sp>
      </mc:Fallback>
    </mc:AlternateContent>
    <xdr:clientData/>
  </xdr:oneCellAnchor>
  <xdr:oneCellAnchor>
    <xdr:from>
      <xdr:col>10</xdr:col>
      <xdr:colOff>576652</xdr:colOff>
      <xdr:row>107</xdr:row>
      <xdr:rowOff>78451</xdr:rowOff>
    </xdr:from>
    <xdr:ext cx="3531476" cy="2942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AA206DCE-41FC-408C-966E-554F5B50E8FD}"/>
                </a:ext>
              </a:extLst>
            </xdr:cNvPr>
            <xdr:cNvSpPr txBox="1"/>
          </xdr:nvSpPr>
          <xdr:spPr>
            <a:xfrm>
              <a:off x="13225852" y="24896791"/>
              <a:ext cx="3531476" cy="2942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PH" sz="1100" b="0" i="1">
                        <a:latin typeface="Cambria Math" panose="02040503050406030204" pitchFamily="18" charset="0"/>
                      </a:rPr>
                      <m:t>𝑝</m:t>
                    </m:r>
                    <m:r>
                      <a:rPr lang="en-PH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PH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sSup>
                      <m:sSup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p>
                        <m:f>
                          <m:fPr>
                            <m:ctrlPr>
                              <a:rPr lang="en-PH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PH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PH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  <m:r>
                      <a:rPr lang="en-PH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3</m:t>
                        </m:r>
                      </m:sub>
                    </m:sSub>
                    <m:sSup>
                      <m:sSup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p>
                        <m:f>
                          <m:fPr>
                            <m:ctrlP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num>
                          <m:den>
                            <m: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den>
                        </m:f>
                      </m:sup>
                    </m:sSup>
                    <m:r>
                      <a:rPr lang="en-PH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4</m:t>
                        </m:r>
                      </m:sub>
                    </m:sSub>
                    <m:sSup>
                      <m:sSup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p>
                        <m:f>
                          <m:fPr>
                            <m:ctrlP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5</m:t>
                            </m:r>
                          </m:num>
                          <m:den>
                            <m: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den>
                        </m:f>
                      </m:sup>
                    </m:sSup>
                    <m:r>
                      <a:rPr lang="en-PH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5</m:t>
                        </m:r>
                      </m:sub>
                    </m:sSub>
                    <m:sSup>
                      <m:sSup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p>
                        <m:f>
                          <m:fPr>
                            <m:ctrlP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16</m:t>
                            </m:r>
                          </m:num>
                          <m:den>
                            <m: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den>
                        </m:f>
                      </m:sup>
                    </m:sSup>
                    <m:r>
                      <a:rPr lang="en-PH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6</m:t>
                        </m:r>
                      </m:sub>
                    </m:sSub>
                    <m:sSup>
                      <m:sSup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p>
                        <m:f>
                          <m:fPr>
                            <m:ctrlP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43</m:t>
                            </m:r>
                          </m:num>
                          <m:den>
                            <m: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den>
                        </m:f>
                      </m:sup>
                    </m:sSup>
                    <m:r>
                      <a:rPr lang="en-PH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7</m:t>
                        </m:r>
                      </m:sub>
                    </m:sSub>
                    <m:sSup>
                      <m:sSup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p>
                        <m:f>
                          <m:fPr>
                            <m:ctrlP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110</m:t>
                            </m:r>
                          </m:num>
                          <m:den>
                            <m:r>
                              <a:rPr lang="en-PH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n-PH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AA206DCE-41FC-408C-966E-554F5B50E8FD}"/>
                </a:ext>
              </a:extLst>
            </xdr:cNvPr>
            <xdr:cNvSpPr txBox="1"/>
          </xdr:nvSpPr>
          <xdr:spPr>
            <a:xfrm>
              <a:off x="13225852" y="24896791"/>
              <a:ext cx="3531476" cy="2942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PH" sz="1100" b="0" i="0">
                  <a:latin typeface="Cambria Math" panose="02040503050406030204" pitchFamily="18" charset="0"/>
                </a:rPr>
                <a:t>𝑝=𝐶_1+𝐶_2 𝜏^(1/3)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+𝐶_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𝜏^(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/3)+𝐶_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𝜏^(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5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/3)+𝐶_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5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𝜏^(1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6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/3)+𝐶_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6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𝜏^(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43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/3)+𝐶_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7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𝜏^(1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10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/3)</a:t>
              </a:r>
              <a:endParaRPr lang="en-PH" sz="1100"/>
            </a:p>
          </xdr:txBody>
        </xdr:sp>
      </mc:Fallback>
    </mc:AlternateContent>
    <xdr:clientData/>
  </xdr:oneCellAnchor>
  <xdr:oneCellAnchor>
    <xdr:from>
      <xdr:col>9</xdr:col>
      <xdr:colOff>26503</xdr:colOff>
      <xdr:row>109</xdr:row>
      <xdr:rowOff>8681</xdr:rowOff>
    </xdr:from>
    <xdr:ext cx="2716695" cy="2154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728375B4-B1AC-410D-B451-74B2F89CACC5}"/>
                </a:ext>
              </a:extLst>
            </xdr:cNvPr>
            <xdr:cNvSpPr txBox="1"/>
          </xdr:nvSpPr>
          <xdr:spPr>
            <a:xfrm>
              <a:off x="11138451" y="25360090"/>
              <a:ext cx="2716695" cy="215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PH" sz="1100" b="0" i="1">
                        <a:latin typeface="Cambria Math" panose="02040503050406030204" pitchFamily="18" charset="0"/>
                      </a:rPr>
                      <m:t>𝑘</m:t>
                    </m:r>
                    <m:r>
                      <a:rPr lang="en-PH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PH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PH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PH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sSup>
                      <m:sSupPr>
                        <m:ctrlPr>
                          <a:rPr lang="en-PH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p>
                        <m:r>
                          <a:rPr lang="en-PH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PH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4</m:t>
                        </m:r>
                      </m:sub>
                    </m:sSub>
                    <m:sSup>
                      <m:sSup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  <m:sup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3</m:t>
                        </m:r>
                      </m:sup>
                    </m:sSup>
                    <m:r>
                      <a:rPr lang="en-PH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5</m:t>
                        </m:r>
                      </m:sub>
                    </m:sSub>
                    <m:sSup>
                      <m:sSupPr>
                        <m:ctrlP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  <m:sup>
                        <m:r>
                          <a:rPr lang="en-PH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4</m:t>
                        </m:r>
                      </m:sup>
                    </m:sSup>
                  </m:oMath>
                </m:oMathPara>
              </a14:m>
              <a:endParaRPr lang="en-PH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728375B4-B1AC-410D-B451-74B2F89CACC5}"/>
                </a:ext>
              </a:extLst>
            </xdr:cNvPr>
            <xdr:cNvSpPr txBox="1"/>
          </xdr:nvSpPr>
          <xdr:spPr>
            <a:xfrm>
              <a:off x="11138451" y="25360090"/>
              <a:ext cx="2716695" cy="215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PH" sz="1100" b="0" i="0">
                  <a:latin typeface="Cambria Math" panose="02040503050406030204" pitchFamily="18" charset="0"/>
                </a:rPr>
                <a:t>𝑘=𝐶_1+𝐶_2 𝑇+𝐶_3 𝑇^2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+𝐶_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𝑇^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+𝐶_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5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𝑇^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</a:t>
              </a:r>
              <a:endParaRPr lang="en-PH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110</xdr:row>
      <xdr:rowOff>0</xdr:rowOff>
    </xdr:from>
    <xdr:ext cx="2716695" cy="2154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4042CE7D-D424-44DE-9FBA-FB7EABB7286D}"/>
                </a:ext>
              </a:extLst>
            </xdr:cNvPr>
            <xdr:cNvSpPr txBox="1"/>
          </xdr:nvSpPr>
          <xdr:spPr>
            <a:xfrm>
              <a:off x="11111948" y="25536939"/>
              <a:ext cx="2716695" cy="215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PH" sz="1100" b="0"/>
                <a:t>Cp</a:t>
              </a:r>
              <a14:m>
                <m:oMath xmlns:m="http://schemas.openxmlformats.org/officeDocument/2006/math">
                  <m:r>
                    <a:rPr lang="en-PH" sz="1100" b="0" i="0">
                      <a:latin typeface="Cambria Math" panose="02040503050406030204" pitchFamily="18" charset="0"/>
                    </a:rPr>
                    <m:t> </m:t>
                  </m:r>
                  <m:r>
                    <a:rPr lang="en-PH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PH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PH" sz="1100" b="0" i="1">
                          <a:latin typeface="Cambria Math" panose="02040503050406030204" pitchFamily="18" charset="0"/>
                        </a:rPr>
                        <m:t>𝐶</m:t>
                      </m:r>
                    </m:e>
                    <m:sub>
                      <m:r>
                        <a:rPr lang="en-PH" sz="1100" b="0" i="1"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  <m:r>
                    <a:rPr lang="en-PH" sz="1100" b="0" i="1">
                      <a:latin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PH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PH" sz="1100" b="0" i="1">
                          <a:latin typeface="Cambria Math" panose="02040503050406030204" pitchFamily="18" charset="0"/>
                        </a:rPr>
                        <m:t>𝐶</m:t>
                      </m:r>
                    </m:e>
                    <m:sub>
                      <m:r>
                        <a:rPr lang="en-PH" sz="1100" b="0" i="1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  <m:r>
                    <a:rPr lang="en-PH" sz="1100" b="0" i="1">
                      <a:latin typeface="Cambria Math" panose="02040503050406030204" pitchFamily="18" charset="0"/>
                    </a:rPr>
                    <m:t>𝑇</m:t>
                  </m:r>
                  <m:r>
                    <a:rPr lang="en-PH" sz="1100" b="0" i="1">
                      <a:latin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PH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PH" sz="1100" b="0" i="1">
                          <a:latin typeface="Cambria Math" panose="02040503050406030204" pitchFamily="18" charset="0"/>
                        </a:rPr>
                        <m:t>𝐶</m:t>
                      </m:r>
                    </m:e>
                    <m:sub>
                      <m:r>
                        <a:rPr lang="en-PH" sz="1100" b="0" i="1">
                          <a:latin typeface="Cambria Math" panose="02040503050406030204" pitchFamily="18" charset="0"/>
                        </a:rPr>
                        <m:t>3</m:t>
                      </m:r>
                    </m:sub>
                  </m:sSub>
                  <m:sSup>
                    <m:sSupPr>
                      <m:ctrlPr>
                        <a:rPr lang="en-PH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PH" sz="1100" b="0" i="1">
                          <a:latin typeface="Cambria Math" panose="02040503050406030204" pitchFamily="18" charset="0"/>
                        </a:rPr>
                        <m:t>𝑇</m:t>
                      </m:r>
                    </m:e>
                    <m:sup>
                      <m:r>
                        <a:rPr lang="en-PH" sz="1100" b="0" i="1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  <m:r>
                    <a:rPr lang="en-PH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PH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PH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PH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4</m:t>
                      </m:r>
                    </m:sub>
                  </m:sSub>
                  <m:sSup>
                    <m:sSupPr>
                      <m:ctrlPr>
                        <a:rPr lang="en-PH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PH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p>
                      <m:r>
                        <a:rPr lang="en-PH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</m:sup>
                  </m:sSup>
                  <m:r>
                    <a:rPr lang="en-PH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PH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PH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PH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5</m:t>
                      </m:r>
                    </m:sub>
                  </m:sSub>
                  <m:sSup>
                    <m:sSupPr>
                      <m:ctrlPr>
                        <a:rPr lang="en-PH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PH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p>
                      <m:r>
                        <a:rPr lang="en-PH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4</m:t>
                      </m:r>
                    </m:sup>
                  </m:sSup>
                </m:oMath>
              </a14:m>
              <a:endParaRPr lang="en-PH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4042CE7D-D424-44DE-9FBA-FB7EABB7286D}"/>
                </a:ext>
              </a:extLst>
            </xdr:cNvPr>
            <xdr:cNvSpPr txBox="1"/>
          </xdr:nvSpPr>
          <xdr:spPr>
            <a:xfrm>
              <a:off x="11111948" y="25536939"/>
              <a:ext cx="2716695" cy="215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PH" sz="1100" b="0"/>
                <a:t>Cp</a:t>
              </a:r>
              <a:r>
                <a:rPr lang="en-PH" sz="1100" b="0" i="0">
                  <a:latin typeface="Cambria Math" panose="02040503050406030204" pitchFamily="18" charset="0"/>
                </a:rPr>
                <a:t> =𝐶_1+𝐶_2 𝑇+𝐶_3 𝑇^2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+𝐶_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𝑇^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+𝐶_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5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𝑇^</a:t>
              </a:r>
              <a:r>
                <a:rPr lang="en-PH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</a:t>
              </a:r>
              <a:endParaRPr lang="en-PH" sz="1100"/>
            </a:p>
          </xdr:txBody>
        </xdr:sp>
      </mc:Fallback>
    </mc:AlternateContent>
    <xdr:clientData/>
  </xdr:oneCellAnchor>
  <xdr:twoCellAnchor editAs="oneCell">
    <xdr:from>
      <xdr:col>6</xdr:col>
      <xdr:colOff>8965</xdr:colOff>
      <xdr:row>120</xdr:row>
      <xdr:rowOff>125506</xdr:rowOff>
    </xdr:from>
    <xdr:to>
      <xdr:col>10</xdr:col>
      <xdr:colOff>356832</xdr:colOff>
      <xdr:row>137</xdr:row>
      <xdr:rowOff>20007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BF22CC-758A-201D-0618-3F6DF891B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8965" y="27817482"/>
          <a:ext cx="5601185" cy="3292125"/>
        </a:xfrm>
        <a:prstGeom prst="rect">
          <a:avLst/>
        </a:prstGeom>
      </xdr:spPr>
    </xdr:pic>
    <xdr:clientData/>
  </xdr:twoCellAnchor>
  <xdr:twoCellAnchor editAs="oneCell">
    <xdr:from>
      <xdr:col>59</xdr:col>
      <xdr:colOff>708660</xdr:colOff>
      <xdr:row>60</xdr:row>
      <xdr:rowOff>30480</xdr:rowOff>
    </xdr:from>
    <xdr:to>
      <xdr:col>62</xdr:col>
      <xdr:colOff>625057</xdr:colOff>
      <xdr:row>62</xdr:row>
      <xdr:rowOff>15288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4327554-027F-0D73-6D80-92203ABFA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910220" y="14958060"/>
          <a:ext cx="2499577" cy="548688"/>
        </a:xfrm>
        <a:prstGeom prst="rect">
          <a:avLst/>
        </a:prstGeom>
      </xdr:spPr>
    </xdr:pic>
    <xdr:clientData/>
  </xdr:twoCellAnchor>
  <xdr:twoCellAnchor>
    <xdr:from>
      <xdr:col>71</xdr:col>
      <xdr:colOff>448492</xdr:colOff>
      <xdr:row>66</xdr:row>
      <xdr:rowOff>35379</xdr:rowOff>
    </xdr:from>
    <xdr:to>
      <xdr:col>79</xdr:col>
      <xdr:colOff>143692</xdr:colOff>
      <xdr:row>79</xdr:row>
      <xdr:rowOff>180159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0B78B37-B2E1-3F3F-0648-5F878E0752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87</xdr:col>
      <xdr:colOff>8963</xdr:colOff>
      <xdr:row>67</xdr:row>
      <xdr:rowOff>165847</xdr:rowOff>
    </xdr:from>
    <xdr:to>
      <xdr:col>94</xdr:col>
      <xdr:colOff>336175</xdr:colOff>
      <xdr:row>78</xdr:row>
      <xdr:rowOff>195430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FFE37C0-59D9-D8A3-C926-A721F86D3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106</xdr:col>
      <xdr:colOff>108134</xdr:colOff>
      <xdr:row>67</xdr:row>
      <xdr:rowOff>58385</xdr:rowOff>
    </xdr:from>
    <xdr:to>
      <xdr:col>113</xdr:col>
      <xdr:colOff>412934</xdr:colOff>
      <xdr:row>81</xdr:row>
      <xdr:rowOff>39032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789615F0-4063-A3DD-D230-BC6724C9D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F3A4E-CA9E-4253-BA09-6008F9FE69CF}">
  <sheetPr codeName="Sheet6">
    <tabColor rgb="FFFFFF00"/>
  </sheetPr>
  <dimension ref="A1:AC136"/>
  <sheetViews>
    <sheetView tabSelected="1" zoomScale="40" zoomScaleNormal="40" workbookViewId="0">
      <selection activeCell="AD24" sqref="AD24"/>
    </sheetView>
  </sheetViews>
  <sheetFormatPr defaultRowHeight="14.4" x14ac:dyDescent="0.3"/>
  <cols>
    <col min="1" max="1" width="21" customWidth="1"/>
    <col min="2" max="2" width="3.77734375" customWidth="1"/>
    <col min="6" max="6" width="12.77734375" customWidth="1"/>
    <col min="7" max="7" width="5.109375" customWidth="1"/>
    <col min="8" max="8" width="10.33203125" customWidth="1"/>
    <col min="9" max="9" width="13.77734375" customWidth="1"/>
    <col min="10" max="10" width="9.44140625" customWidth="1"/>
    <col min="12" max="12" width="7.6640625" customWidth="1"/>
    <col min="13" max="13" width="8.88671875" customWidth="1"/>
    <col min="18" max="18" width="9" customWidth="1"/>
    <col min="19" max="19" width="8.88671875" customWidth="1"/>
    <col min="20" max="20" width="9.33203125" customWidth="1"/>
    <col min="21" max="21" width="11.21875" customWidth="1"/>
    <col min="22" max="22" width="12.33203125" customWidth="1"/>
    <col min="23" max="23" width="19.21875" customWidth="1"/>
    <col min="24" max="24" width="10.6640625" customWidth="1"/>
    <col min="25" max="25" width="8.88671875" customWidth="1"/>
    <col min="26" max="26" width="10.44140625" customWidth="1"/>
    <col min="27" max="27" width="8.88671875" customWidth="1"/>
    <col min="28" max="28" width="11.5546875" customWidth="1"/>
    <col min="29" max="29" width="8.88671875" customWidth="1"/>
  </cols>
  <sheetData>
    <row r="1" spans="1:29" ht="23.4" customHeight="1" x14ac:dyDescent="0.3">
      <c r="A1" s="133"/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7"/>
      <c r="V1" s="144"/>
      <c r="W1" s="144"/>
      <c r="X1" s="144"/>
      <c r="Y1" s="144"/>
      <c r="Z1" s="144"/>
      <c r="AA1" s="144"/>
      <c r="AB1" s="144"/>
      <c r="AC1" s="144"/>
    </row>
    <row r="2" spans="1:29" ht="25.2" customHeight="1" x14ac:dyDescent="0.3">
      <c r="A2" s="134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9"/>
    </row>
    <row r="3" spans="1:29" ht="25.05" customHeight="1" x14ac:dyDescent="0.3">
      <c r="A3" s="143" t="s">
        <v>663</v>
      </c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9"/>
      <c r="W3" s="4"/>
      <c r="X3" s="4"/>
    </row>
    <row r="4" spans="1:29" ht="25.05" customHeight="1" x14ac:dyDescent="0.3">
      <c r="A4" s="135" t="s">
        <v>664</v>
      </c>
      <c r="B4" s="128"/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9"/>
      <c r="W4" s="4"/>
      <c r="X4" s="124"/>
      <c r="AA4" s="4"/>
    </row>
    <row r="5" spans="1:29" ht="25.05" customHeight="1" x14ac:dyDescent="0.3">
      <c r="A5" s="135" t="s">
        <v>665</v>
      </c>
      <c r="B5" s="128"/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9"/>
      <c r="W5" s="4"/>
      <c r="X5" s="124"/>
      <c r="AA5" s="4"/>
    </row>
    <row r="6" spans="1:29" ht="25.05" customHeight="1" x14ac:dyDescent="0.3">
      <c r="A6" s="135" t="s">
        <v>666</v>
      </c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9"/>
      <c r="U6" s="123"/>
      <c r="W6" s="4"/>
      <c r="X6" s="124"/>
      <c r="AA6" s="4"/>
    </row>
    <row r="7" spans="1:29" ht="25.05" customHeight="1" x14ac:dyDescent="0.3">
      <c r="A7" s="137"/>
      <c r="B7" s="128"/>
      <c r="C7" s="128"/>
      <c r="D7" s="128"/>
      <c r="E7" s="128"/>
      <c r="F7" s="128"/>
      <c r="G7" s="128"/>
      <c r="H7" s="128"/>
      <c r="I7" s="128" t="s">
        <v>352</v>
      </c>
      <c r="J7" s="128"/>
      <c r="K7" s="128"/>
      <c r="L7" s="128"/>
      <c r="M7" s="128"/>
      <c r="N7" s="128"/>
      <c r="O7" s="128"/>
      <c r="P7" s="128" t="s">
        <v>352</v>
      </c>
      <c r="Q7" s="128"/>
      <c r="R7" s="128"/>
      <c r="S7" s="128"/>
      <c r="T7" s="129"/>
      <c r="W7" s="4"/>
      <c r="X7" s="124"/>
      <c r="AA7" s="4"/>
    </row>
    <row r="8" spans="1:29" ht="25.05" customHeight="1" x14ac:dyDescent="0.3">
      <c r="A8" s="137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9"/>
      <c r="W8" s="4"/>
      <c r="X8" s="124"/>
      <c r="AA8" s="4"/>
    </row>
    <row r="9" spans="1:29" ht="25.05" customHeight="1" x14ac:dyDescent="0.3">
      <c r="A9" s="137"/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8"/>
      <c r="T9" s="129"/>
      <c r="W9" s="4"/>
      <c r="X9" s="124"/>
      <c r="AA9" s="4"/>
    </row>
    <row r="10" spans="1:29" x14ac:dyDescent="0.3">
      <c r="A10" s="138"/>
      <c r="B10" s="128"/>
      <c r="C10" s="128"/>
      <c r="D10" s="128"/>
      <c r="E10" s="128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129"/>
      <c r="W10" s="4"/>
      <c r="X10" s="124"/>
      <c r="AA10" s="4"/>
    </row>
    <row r="11" spans="1:29" x14ac:dyDescent="0.3">
      <c r="A11" s="134"/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9"/>
      <c r="W11" s="4"/>
      <c r="X11" s="124"/>
      <c r="AA11" s="4"/>
    </row>
    <row r="12" spans="1:29" x14ac:dyDescent="0.3">
      <c r="A12" s="134"/>
      <c r="B12" s="128"/>
      <c r="C12" s="128"/>
      <c r="D12" s="128"/>
      <c r="E12" s="128"/>
      <c r="F12" s="128"/>
      <c r="G12" s="128"/>
      <c r="H12" s="128"/>
      <c r="I12" s="128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29"/>
      <c r="W12" s="4"/>
      <c r="X12" s="124"/>
      <c r="AA12" s="4"/>
    </row>
    <row r="13" spans="1:29" x14ac:dyDescent="0.3">
      <c r="A13" s="134"/>
      <c r="B13" s="128"/>
      <c r="C13" s="128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9"/>
      <c r="W13" s="4"/>
      <c r="X13" s="124"/>
      <c r="AA13" s="4"/>
    </row>
    <row r="14" spans="1:29" x14ac:dyDescent="0.3">
      <c r="A14" s="134"/>
      <c r="B14" s="128"/>
      <c r="C14" s="128"/>
      <c r="D14" s="128"/>
      <c r="E14" s="128"/>
      <c r="F14" s="128"/>
      <c r="G14" s="128"/>
      <c r="H14" s="128"/>
      <c r="I14" s="128"/>
      <c r="J14" s="128" t="s">
        <v>5</v>
      </c>
      <c r="K14" s="130" t="s">
        <v>667</v>
      </c>
      <c r="L14" s="128"/>
      <c r="M14" s="128"/>
      <c r="N14" s="128"/>
      <c r="O14" s="128"/>
      <c r="P14" s="128"/>
      <c r="Q14" s="128"/>
      <c r="R14" s="128"/>
      <c r="S14" s="128"/>
      <c r="T14" s="129"/>
      <c r="W14" s="4"/>
      <c r="X14" s="124"/>
      <c r="AA14" s="4"/>
    </row>
    <row r="15" spans="1:29" x14ac:dyDescent="0.3">
      <c r="A15" s="134"/>
      <c r="B15" s="128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28"/>
      <c r="O15" s="128"/>
      <c r="P15" s="128"/>
      <c r="Q15" s="128" t="s">
        <v>5</v>
      </c>
      <c r="R15" s="128"/>
      <c r="S15" s="128"/>
      <c r="T15" s="129"/>
      <c r="W15" s="4"/>
      <c r="X15" s="124"/>
      <c r="AA15" s="4"/>
    </row>
    <row r="16" spans="1:29" x14ac:dyDescent="0.3">
      <c r="A16" s="134"/>
      <c r="B16" s="128"/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129"/>
      <c r="W16" s="4"/>
      <c r="X16" s="124"/>
      <c r="AA16" s="4"/>
    </row>
    <row r="17" spans="1:27" x14ac:dyDescent="0.3">
      <c r="A17" s="134"/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 t="s">
        <v>352</v>
      </c>
      <c r="R17" s="128"/>
      <c r="S17" s="128"/>
      <c r="T17" s="129"/>
      <c r="W17" s="4"/>
      <c r="X17" s="124"/>
      <c r="AA17" s="4"/>
    </row>
    <row r="18" spans="1:27" x14ac:dyDescent="0.3">
      <c r="A18" s="134"/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9"/>
      <c r="W18" s="4"/>
      <c r="X18" s="124"/>
      <c r="AA18" s="4"/>
    </row>
    <row r="19" spans="1:27" x14ac:dyDescent="0.3">
      <c r="A19" s="134"/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9"/>
      <c r="W19" s="4"/>
      <c r="X19" s="124"/>
      <c r="AA19" s="4"/>
    </row>
    <row r="20" spans="1:27" x14ac:dyDescent="0.3">
      <c r="A20" s="134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9"/>
      <c r="W20" s="4"/>
      <c r="X20" s="124"/>
      <c r="AA20" s="4"/>
    </row>
    <row r="21" spans="1:27" x14ac:dyDescent="0.3">
      <c r="A21" s="134"/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9"/>
      <c r="W21" s="4"/>
      <c r="X21" s="124"/>
      <c r="AA21" s="4"/>
    </row>
    <row r="22" spans="1:27" x14ac:dyDescent="0.3">
      <c r="A22" s="134"/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9"/>
      <c r="W22" s="4"/>
      <c r="X22" s="124"/>
      <c r="AA22" s="4"/>
    </row>
    <row r="23" spans="1:27" x14ac:dyDescent="0.3">
      <c r="A23" s="134"/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9"/>
      <c r="W23" s="4"/>
      <c r="X23" s="124"/>
      <c r="AA23" s="4"/>
    </row>
    <row r="24" spans="1:27" x14ac:dyDescent="0.3">
      <c r="A24" s="134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9"/>
      <c r="W24" s="4"/>
      <c r="X24" s="124"/>
      <c r="AA24" s="4"/>
    </row>
    <row r="25" spans="1:27" x14ac:dyDescent="0.3">
      <c r="A25" s="134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9"/>
      <c r="W25" s="4"/>
      <c r="X25" s="124"/>
      <c r="AA25" s="4"/>
    </row>
    <row r="26" spans="1:27" x14ac:dyDescent="0.3">
      <c r="A26" s="134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9"/>
      <c r="W26" s="4"/>
      <c r="X26" s="124"/>
      <c r="AA26" s="4"/>
    </row>
    <row r="27" spans="1:27" ht="15" customHeight="1" x14ac:dyDescent="0.3">
      <c r="A27" s="134"/>
      <c r="B27" s="128"/>
      <c r="C27" s="185"/>
      <c r="D27" s="185"/>
      <c r="E27" s="185"/>
      <c r="F27" s="185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9"/>
      <c r="W27" s="4"/>
      <c r="X27" s="124"/>
      <c r="AA27" s="4"/>
    </row>
    <row r="28" spans="1:27" ht="15" customHeight="1" x14ac:dyDescent="0.3">
      <c r="A28" s="134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9"/>
      <c r="W28" s="4"/>
      <c r="X28" s="124"/>
      <c r="AA28" s="4"/>
    </row>
    <row r="29" spans="1:27" x14ac:dyDescent="0.3">
      <c r="A29" s="134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9"/>
      <c r="W29" s="4"/>
      <c r="X29" s="124"/>
      <c r="AA29" s="4"/>
    </row>
    <row r="30" spans="1:27" ht="15" customHeight="1" x14ac:dyDescent="0.3">
      <c r="A30" s="134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9"/>
      <c r="W30" s="4"/>
      <c r="X30" s="124"/>
      <c r="AA30" s="4"/>
    </row>
    <row r="31" spans="1:27" ht="15.6" customHeight="1" x14ac:dyDescent="0.3">
      <c r="A31" s="134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9"/>
      <c r="W31" s="4"/>
      <c r="X31" s="124"/>
    </row>
    <row r="32" spans="1:27" x14ac:dyDescent="0.3">
      <c r="A32" s="134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 t="s">
        <v>515</v>
      </c>
      <c r="S32" s="128"/>
      <c r="T32" s="129"/>
      <c r="W32" s="4"/>
      <c r="X32" s="124"/>
      <c r="AA32" s="4"/>
    </row>
    <row r="33" spans="1:27" x14ac:dyDescent="0.3">
      <c r="A33" s="134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9"/>
      <c r="W33" s="4"/>
      <c r="X33" s="124"/>
      <c r="AA33" s="4"/>
    </row>
    <row r="34" spans="1:27" x14ac:dyDescent="0.3">
      <c r="A34" s="134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9"/>
      <c r="W34" s="4"/>
      <c r="X34" s="124"/>
      <c r="AA34" s="4"/>
    </row>
    <row r="35" spans="1:27" x14ac:dyDescent="0.3">
      <c r="A35" s="134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9"/>
      <c r="W35" s="4"/>
      <c r="X35" s="124"/>
      <c r="AA35" s="4"/>
    </row>
    <row r="36" spans="1:27" x14ac:dyDescent="0.3">
      <c r="A36" s="134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9"/>
      <c r="W36" s="4"/>
      <c r="X36" s="124"/>
      <c r="AA36" s="4"/>
    </row>
    <row r="37" spans="1:27" x14ac:dyDescent="0.3">
      <c r="A37" s="134"/>
      <c r="B37" s="128"/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9"/>
      <c r="W37" s="4"/>
      <c r="X37" s="124"/>
      <c r="AA37" s="4"/>
    </row>
    <row r="38" spans="1:27" x14ac:dyDescent="0.3">
      <c r="A38" s="134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9"/>
      <c r="W38" s="4"/>
      <c r="X38" s="124"/>
      <c r="AA38" s="4"/>
    </row>
    <row r="39" spans="1:27" x14ac:dyDescent="0.3">
      <c r="A39" s="134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9"/>
      <c r="W39" s="4"/>
      <c r="X39" s="124"/>
      <c r="AA39" s="4"/>
    </row>
    <row r="40" spans="1:27" x14ac:dyDescent="0.3">
      <c r="A40" s="134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9"/>
      <c r="W40" s="4"/>
      <c r="X40" s="124"/>
      <c r="AA40" s="4"/>
    </row>
    <row r="41" spans="1:27" x14ac:dyDescent="0.3">
      <c r="A41" s="134"/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9"/>
      <c r="W41" s="4"/>
      <c r="X41" s="124"/>
      <c r="AA41" s="4"/>
    </row>
    <row r="42" spans="1:27" x14ac:dyDescent="0.3">
      <c r="A42" s="134"/>
      <c r="B42" s="128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9"/>
      <c r="W42" s="4"/>
      <c r="X42" s="124"/>
      <c r="AA42" s="4"/>
    </row>
    <row r="43" spans="1:27" x14ac:dyDescent="0.3">
      <c r="A43" s="134"/>
      <c r="B43" s="128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9"/>
      <c r="W43" s="4"/>
      <c r="X43" s="124"/>
      <c r="AA43" s="4"/>
    </row>
    <row r="44" spans="1:27" x14ac:dyDescent="0.3">
      <c r="A44" s="134"/>
      <c r="B44" s="128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T44" s="129"/>
      <c r="W44" s="4"/>
      <c r="X44" s="124"/>
      <c r="AA44" s="4"/>
    </row>
    <row r="45" spans="1:27" x14ac:dyDescent="0.3">
      <c r="A45" s="134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9"/>
      <c r="W45" s="4"/>
      <c r="X45" s="124"/>
      <c r="AA45" s="4"/>
    </row>
    <row r="46" spans="1:27" x14ac:dyDescent="0.3">
      <c r="A46" s="134"/>
      <c r="B46" s="128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9"/>
      <c r="W46" s="4"/>
      <c r="X46" s="124"/>
      <c r="AA46" s="4"/>
    </row>
    <row r="47" spans="1:27" x14ac:dyDescent="0.3">
      <c r="A47" s="134"/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9"/>
      <c r="W47" s="4"/>
      <c r="X47" s="124"/>
      <c r="AA47" s="4"/>
    </row>
    <row r="48" spans="1:27" x14ac:dyDescent="0.3">
      <c r="A48" s="134"/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9"/>
      <c r="W48" s="4"/>
      <c r="X48" s="124"/>
      <c r="AA48" s="4"/>
    </row>
    <row r="49" spans="1:27" x14ac:dyDescent="0.3">
      <c r="A49" s="134"/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9"/>
      <c r="W49" s="4"/>
      <c r="X49" s="124"/>
      <c r="AA49" s="4"/>
    </row>
    <row r="50" spans="1:27" x14ac:dyDescent="0.3">
      <c r="A50" s="134"/>
      <c r="B50" s="128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9"/>
      <c r="W50" s="4"/>
      <c r="X50" s="124"/>
      <c r="AA50" s="4"/>
    </row>
    <row r="51" spans="1:27" x14ac:dyDescent="0.3">
      <c r="A51" s="134"/>
      <c r="B51" s="128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9"/>
      <c r="W51" s="4"/>
      <c r="X51" s="124"/>
      <c r="AA51" s="4"/>
    </row>
    <row r="52" spans="1:27" x14ac:dyDescent="0.3">
      <c r="A52" s="134"/>
      <c r="B52" s="128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9"/>
      <c r="W52" s="4"/>
      <c r="X52" s="124"/>
      <c r="AA52" s="4"/>
    </row>
    <row r="53" spans="1:27" x14ac:dyDescent="0.3">
      <c r="A53" s="134"/>
      <c r="B53" s="128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9"/>
      <c r="W53" s="4"/>
      <c r="X53" s="124"/>
      <c r="AA53" s="4"/>
    </row>
    <row r="54" spans="1:27" x14ac:dyDescent="0.3">
      <c r="A54" s="134"/>
      <c r="B54" s="128"/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9"/>
      <c r="W54" s="4"/>
      <c r="X54" s="124"/>
      <c r="AA54" s="4"/>
    </row>
    <row r="55" spans="1:27" x14ac:dyDescent="0.3">
      <c r="A55" s="134"/>
      <c r="B55" s="128"/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9"/>
      <c r="W55" s="4"/>
      <c r="X55" s="124"/>
      <c r="AA55" s="4"/>
    </row>
    <row r="56" spans="1:27" x14ac:dyDescent="0.3">
      <c r="A56" s="134"/>
      <c r="B56" s="128"/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9"/>
      <c r="W56" s="4"/>
      <c r="X56" s="124"/>
      <c r="AA56" s="4"/>
    </row>
    <row r="57" spans="1:27" x14ac:dyDescent="0.3">
      <c r="A57" s="134"/>
      <c r="B57" s="128"/>
      <c r="C57" s="128"/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O57" s="128"/>
      <c r="P57" s="128"/>
      <c r="Q57" s="128"/>
      <c r="R57" s="128"/>
      <c r="S57" s="128"/>
      <c r="T57" s="129"/>
      <c r="W57" s="4"/>
      <c r="X57" s="124"/>
      <c r="AA57" s="4"/>
    </row>
    <row r="58" spans="1:27" x14ac:dyDescent="0.3">
      <c r="A58" s="134"/>
      <c r="B58" s="128"/>
      <c r="C58" s="128"/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O58" s="128"/>
      <c r="P58" s="128"/>
      <c r="Q58" s="128"/>
      <c r="R58" s="128"/>
      <c r="S58" s="128"/>
      <c r="T58" s="129"/>
      <c r="W58" s="4"/>
      <c r="X58" s="124"/>
      <c r="AA58" s="4"/>
    </row>
    <row r="59" spans="1:27" x14ac:dyDescent="0.3">
      <c r="A59" s="134"/>
      <c r="B59" s="128"/>
      <c r="C59" s="128"/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O59" s="128"/>
      <c r="P59" s="128"/>
      <c r="Q59" s="128"/>
      <c r="R59" s="128"/>
      <c r="S59" s="128"/>
      <c r="T59" s="129"/>
      <c r="U59" s="4"/>
      <c r="V59" s="4"/>
      <c r="W59" s="4"/>
      <c r="X59" s="124"/>
      <c r="AA59" s="4"/>
    </row>
    <row r="60" spans="1:27" x14ac:dyDescent="0.3">
      <c r="A60" s="134"/>
      <c r="B60" s="128"/>
      <c r="C60" s="128"/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9"/>
      <c r="V60" s="2"/>
      <c r="W60" s="4"/>
      <c r="X60" s="124"/>
      <c r="AA60" s="4"/>
    </row>
    <row r="61" spans="1:27" x14ac:dyDescent="0.3">
      <c r="A61" s="134"/>
      <c r="B61" s="128"/>
      <c r="C61" s="128"/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28"/>
      <c r="R61" s="128"/>
      <c r="S61" s="128"/>
      <c r="T61" s="129"/>
      <c r="W61" s="4"/>
      <c r="X61" s="124"/>
      <c r="AA61" s="4"/>
    </row>
    <row r="62" spans="1:27" x14ac:dyDescent="0.3">
      <c r="A62" s="134"/>
      <c r="B62" s="128"/>
      <c r="C62" s="128"/>
      <c r="D62" s="128"/>
      <c r="E62" s="128"/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9"/>
      <c r="W62" s="4"/>
      <c r="X62" s="124"/>
      <c r="AA62" s="4"/>
    </row>
    <row r="63" spans="1:27" x14ac:dyDescent="0.3">
      <c r="A63" s="134"/>
      <c r="B63" s="128"/>
      <c r="C63" s="128"/>
      <c r="D63" s="128"/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  <c r="R63" s="128"/>
      <c r="S63" s="128"/>
      <c r="T63" s="129"/>
      <c r="U63" t="s">
        <v>762</v>
      </c>
      <c r="W63" s="4"/>
      <c r="X63" s="124"/>
      <c r="AA63" s="4"/>
    </row>
    <row r="64" spans="1:27" x14ac:dyDescent="0.3">
      <c r="A64" s="134"/>
      <c r="B64" s="128"/>
      <c r="C64" s="128"/>
      <c r="D64" s="128"/>
      <c r="E64" s="128"/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28"/>
      <c r="R64" s="128"/>
      <c r="S64" s="128"/>
      <c r="T64" s="129"/>
      <c r="W64" s="4"/>
      <c r="X64" s="124"/>
      <c r="AA64" s="4"/>
    </row>
    <row r="65" spans="1:27" x14ac:dyDescent="0.3">
      <c r="A65" s="134"/>
      <c r="B65" s="128"/>
      <c r="C65" s="128"/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9"/>
      <c r="U65" s="4"/>
      <c r="V65" s="4"/>
      <c r="W65" s="4"/>
      <c r="X65" s="124"/>
      <c r="AA65" s="4"/>
    </row>
    <row r="66" spans="1:27" x14ac:dyDescent="0.3">
      <c r="A66" s="134"/>
      <c r="B66" s="128"/>
      <c r="C66" s="128"/>
      <c r="D66" s="128"/>
      <c r="E66" s="128"/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28"/>
      <c r="R66" s="128"/>
      <c r="S66" s="128"/>
      <c r="T66" s="129"/>
      <c r="W66" s="4"/>
      <c r="X66" s="124"/>
      <c r="AA66" s="4"/>
    </row>
    <row r="67" spans="1:27" x14ac:dyDescent="0.3">
      <c r="A67" s="134"/>
      <c r="B67" s="128"/>
      <c r="C67" s="128"/>
      <c r="D67" s="128"/>
      <c r="E67" s="128"/>
      <c r="F67" s="128"/>
      <c r="G67" s="128"/>
      <c r="H67" s="128"/>
      <c r="I67" s="128"/>
      <c r="J67" s="128"/>
      <c r="K67" s="128"/>
      <c r="L67" s="128"/>
      <c r="M67" s="128"/>
      <c r="N67" s="128"/>
      <c r="O67" s="128"/>
      <c r="P67" s="128"/>
      <c r="Q67" s="128"/>
      <c r="R67" s="128"/>
      <c r="S67" s="128"/>
      <c r="T67" s="129"/>
      <c r="U67" s="2"/>
      <c r="W67" s="4"/>
      <c r="X67" s="124"/>
      <c r="AA67" s="4"/>
    </row>
    <row r="68" spans="1:27" ht="25.2" customHeight="1" x14ac:dyDescent="0.3">
      <c r="A68" s="134"/>
      <c r="B68" s="128"/>
      <c r="C68" s="128"/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O68" s="128"/>
      <c r="P68" s="128"/>
      <c r="Q68" s="128"/>
      <c r="R68" s="128"/>
      <c r="S68" s="128"/>
      <c r="T68" s="129"/>
      <c r="W68" s="4"/>
      <c r="X68" s="124"/>
      <c r="AA68" s="4"/>
    </row>
    <row r="69" spans="1:27" x14ac:dyDescent="0.3">
      <c r="A69" s="134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9"/>
      <c r="W69" s="4"/>
      <c r="X69" s="124"/>
      <c r="AA69" s="4"/>
    </row>
    <row r="70" spans="1:27" x14ac:dyDescent="0.3">
      <c r="A70" s="134"/>
      <c r="B70" s="128"/>
      <c r="C70" s="128"/>
      <c r="D70" s="128"/>
      <c r="E70" s="128"/>
      <c r="F70" s="128"/>
      <c r="G70" s="128"/>
      <c r="H70" s="128"/>
      <c r="I70" s="128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9"/>
      <c r="W70" s="4"/>
      <c r="X70" s="124"/>
      <c r="AA70" s="4"/>
    </row>
    <row r="71" spans="1:27" x14ac:dyDescent="0.3">
      <c r="A71" s="134"/>
      <c r="B71" s="128"/>
      <c r="C71" s="128"/>
      <c r="D71" s="128"/>
      <c r="E71" s="128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9"/>
      <c r="W71" s="4"/>
      <c r="X71" s="124"/>
      <c r="AA71" s="4"/>
    </row>
    <row r="72" spans="1:27" x14ac:dyDescent="0.3">
      <c r="A72" s="134"/>
      <c r="B72" s="128"/>
      <c r="C72" s="128"/>
      <c r="D72" s="128"/>
      <c r="E72" s="128"/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9"/>
      <c r="W72" s="4"/>
      <c r="X72" s="124"/>
      <c r="AA72" s="4"/>
    </row>
    <row r="73" spans="1:27" x14ac:dyDescent="0.3">
      <c r="A73" s="134"/>
      <c r="B73" s="128"/>
      <c r="C73" s="128"/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9"/>
      <c r="W73" s="4"/>
      <c r="X73" s="124"/>
      <c r="AA73" s="4"/>
    </row>
    <row r="74" spans="1:27" x14ac:dyDescent="0.3">
      <c r="A74" s="134"/>
      <c r="B74" s="128"/>
      <c r="C74" s="128"/>
      <c r="D74" s="128"/>
      <c r="E74" s="128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9"/>
      <c r="W74" s="4"/>
      <c r="X74" s="124"/>
      <c r="AA74" s="4"/>
    </row>
    <row r="75" spans="1:27" x14ac:dyDescent="0.3">
      <c r="A75" s="134"/>
      <c r="B75" s="128"/>
      <c r="C75" s="128"/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9"/>
      <c r="W75" s="4"/>
      <c r="X75" s="124"/>
      <c r="AA75" s="4"/>
    </row>
    <row r="76" spans="1:27" x14ac:dyDescent="0.3">
      <c r="A76" s="134"/>
      <c r="B76" s="128"/>
      <c r="C76" s="128"/>
      <c r="D76" s="128"/>
      <c r="E76" s="128"/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 s="128"/>
      <c r="Q76" s="128"/>
      <c r="R76" s="128"/>
      <c r="S76" s="128"/>
      <c r="T76" s="129"/>
      <c r="W76" s="4"/>
      <c r="X76" s="124"/>
      <c r="AA76" s="4"/>
    </row>
    <row r="77" spans="1:27" x14ac:dyDescent="0.3">
      <c r="A77" s="134"/>
      <c r="B77" s="128"/>
      <c r="C77" s="128"/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9"/>
      <c r="W77" s="4"/>
      <c r="X77" s="124"/>
      <c r="AA77" s="4"/>
    </row>
    <row r="78" spans="1:27" x14ac:dyDescent="0.3">
      <c r="A78" s="134"/>
      <c r="B78" s="128"/>
      <c r="C78" s="128"/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9"/>
      <c r="W78" s="4"/>
      <c r="X78" s="124"/>
      <c r="AA78" s="4"/>
    </row>
    <row r="79" spans="1:27" x14ac:dyDescent="0.3">
      <c r="A79" s="134"/>
      <c r="B79" s="128"/>
      <c r="C79" s="128"/>
      <c r="D79" s="128"/>
      <c r="E79" s="128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9"/>
      <c r="W79" s="4"/>
      <c r="X79" s="124"/>
      <c r="AA79" s="4"/>
    </row>
    <row r="80" spans="1:27" x14ac:dyDescent="0.3">
      <c r="A80" s="134"/>
      <c r="B80" s="128"/>
      <c r="C80" s="128"/>
      <c r="D80" s="128"/>
      <c r="E80" s="128"/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9"/>
      <c r="W80" s="4"/>
      <c r="X80" s="124"/>
      <c r="AA80" s="4"/>
    </row>
    <row r="81" spans="1:27" x14ac:dyDescent="0.3">
      <c r="A81" s="134"/>
      <c r="B81" s="128"/>
      <c r="C81" s="128"/>
      <c r="D81" s="128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9"/>
      <c r="W81" s="4"/>
      <c r="X81" s="124"/>
      <c r="AA81" s="4"/>
    </row>
    <row r="82" spans="1:27" x14ac:dyDescent="0.3">
      <c r="A82" s="142" t="s">
        <v>682</v>
      </c>
      <c r="B82" s="128"/>
      <c r="C82" s="128"/>
      <c r="D82" s="128"/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9"/>
      <c r="W82" s="4"/>
      <c r="X82" s="124"/>
      <c r="AA82" s="4"/>
    </row>
    <row r="83" spans="1:27" x14ac:dyDescent="0.3">
      <c r="A83" s="141" t="s">
        <v>683</v>
      </c>
      <c r="B83" s="128"/>
      <c r="C83" s="128"/>
      <c r="D83" s="128"/>
      <c r="E83" s="128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9"/>
      <c r="W83" s="4"/>
      <c r="X83" s="124"/>
      <c r="AA83" s="4"/>
    </row>
    <row r="84" spans="1:27" x14ac:dyDescent="0.3">
      <c r="A84" s="140" t="s">
        <v>687</v>
      </c>
      <c r="B84" s="128"/>
      <c r="C84" s="128"/>
      <c r="D84" s="128"/>
      <c r="E84" s="128"/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9"/>
      <c r="W84" s="4"/>
      <c r="X84" s="124"/>
      <c r="AA84" s="4"/>
    </row>
    <row r="85" spans="1:27" ht="19.8" customHeight="1" thickBot="1" x14ac:dyDescent="0.35">
      <c r="A85" s="139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2"/>
      <c r="W85" s="4"/>
      <c r="X85" s="124"/>
      <c r="AA85" s="4"/>
    </row>
    <row r="86" spans="1:27" x14ac:dyDescent="0.3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  <c r="T86" s="123"/>
      <c r="W86" s="4"/>
      <c r="X86" s="124"/>
      <c r="AA86" s="4"/>
    </row>
    <row r="87" spans="1:27" x14ac:dyDescent="0.3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W87" s="4"/>
      <c r="X87" s="124"/>
      <c r="AA87" s="4"/>
    </row>
    <row r="88" spans="1:27" x14ac:dyDescent="0.3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W88" s="4"/>
      <c r="X88" s="124"/>
      <c r="AA88" s="4"/>
    </row>
    <row r="89" spans="1:27" x14ac:dyDescent="0.3">
      <c r="B89" s="123"/>
      <c r="C89" s="123"/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3"/>
      <c r="O89" s="123"/>
      <c r="P89" s="123"/>
      <c r="Q89" s="123"/>
      <c r="R89" s="123"/>
      <c r="S89" s="123"/>
      <c r="T89" s="123"/>
      <c r="W89" s="4"/>
      <c r="X89" s="124"/>
      <c r="AA89" s="4"/>
    </row>
    <row r="90" spans="1:27" x14ac:dyDescent="0.3">
      <c r="B90" s="123"/>
      <c r="C90" s="123"/>
      <c r="D90" s="123"/>
      <c r="E90" s="123"/>
      <c r="F90" s="123"/>
      <c r="G90" s="123"/>
      <c r="H90" s="123"/>
      <c r="I90" s="123"/>
      <c r="J90" s="123"/>
      <c r="K90" s="123"/>
      <c r="L90" s="123"/>
      <c r="M90" s="123"/>
      <c r="N90" s="123"/>
      <c r="O90" s="123"/>
      <c r="P90" s="123"/>
      <c r="Q90" s="123"/>
      <c r="R90" s="123"/>
      <c r="S90" s="123"/>
      <c r="T90" s="123"/>
      <c r="W90" s="4"/>
      <c r="X90" s="124"/>
      <c r="AA90" s="4"/>
    </row>
    <row r="91" spans="1:27" x14ac:dyDescent="0.3">
      <c r="B91" s="123"/>
      <c r="C91" s="123"/>
      <c r="D91" s="123"/>
      <c r="E91" s="123"/>
      <c r="F91" s="123"/>
      <c r="G91" s="123"/>
      <c r="H91" s="123"/>
      <c r="I91" s="123"/>
      <c r="J91" s="123"/>
      <c r="K91" s="123"/>
      <c r="L91" s="123"/>
      <c r="M91" s="123"/>
      <c r="N91" s="123"/>
      <c r="O91" s="123"/>
      <c r="P91" s="123"/>
      <c r="Q91" s="123"/>
      <c r="R91" s="123"/>
      <c r="S91" s="123"/>
      <c r="T91" s="123"/>
      <c r="W91" s="4"/>
      <c r="X91" s="124"/>
      <c r="AA91" s="4"/>
    </row>
    <row r="92" spans="1:27" x14ac:dyDescent="0.3">
      <c r="B92" s="123"/>
      <c r="C92" s="123"/>
      <c r="D92" s="123"/>
      <c r="E92" s="123"/>
      <c r="F92" s="123"/>
      <c r="G92" s="123"/>
      <c r="H92" s="123"/>
      <c r="I92" s="123"/>
      <c r="J92" s="123"/>
      <c r="K92" s="123"/>
      <c r="L92" s="123"/>
      <c r="M92" s="123"/>
      <c r="N92" s="123"/>
      <c r="O92" s="123"/>
      <c r="P92" s="123"/>
      <c r="Q92" s="123"/>
      <c r="R92" s="123"/>
      <c r="S92" s="123"/>
      <c r="T92" s="123"/>
      <c r="W92" s="4"/>
      <c r="X92" s="124"/>
      <c r="AA92" s="4"/>
    </row>
    <row r="93" spans="1:27" x14ac:dyDescent="0.3">
      <c r="B93" s="123"/>
      <c r="C93" s="123"/>
      <c r="D93" s="123"/>
      <c r="E93" s="123"/>
      <c r="F93" s="123"/>
      <c r="G93" s="123"/>
      <c r="H93" s="123"/>
      <c r="I93" s="123"/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W93" s="4"/>
      <c r="X93" s="124"/>
      <c r="AA93" s="4"/>
    </row>
    <row r="94" spans="1:27" x14ac:dyDescent="0.3"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W94" s="4"/>
      <c r="X94" s="124"/>
      <c r="AA94" s="4"/>
    </row>
    <row r="95" spans="1:27" x14ac:dyDescent="0.3">
      <c r="B95" s="123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W95" s="4"/>
      <c r="X95" s="124"/>
      <c r="AA95" s="4"/>
    </row>
    <row r="96" spans="1:27" x14ac:dyDescent="0.3">
      <c r="B96" s="123"/>
      <c r="C96" s="123"/>
      <c r="D96" s="123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W96" s="4"/>
      <c r="X96" s="124"/>
      <c r="AA96" s="4"/>
    </row>
    <row r="97" spans="2:27" x14ac:dyDescent="0.3">
      <c r="B97" s="123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W97" s="4"/>
      <c r="X97" s="124"/>
      <c r="AA97" s="4"/>
    </row>
    <row r="98" spans="2:27" x14ac:dyDescent="0.3">
      <c r="B98" s="123"/>
      <c r="C98" s="123"/>
      <c r="D98" s="123"/>
      <c r="E98" s="123"/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W98" s="4"/>
      <c r="X98" s="124"/>
      <c r="AA98" s="4"/>
    </row>
    <row r="99" spans="2:27" x14ac:dyDescent="0.3">
      <c r="B99" s="123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W99" s="4"/>
      <c r="X99" s="124"/>
      <c r="AA99" s="4"/>
    </row>
    <row r="100" spans="2:27" x14ac:dyDescent="0.3">
      <c r="B100" s="123"/>
      <c r="C100" s="123"/>
      <c r="D100" s="123"/>
      <c r="E100" s="123"/>
      <c r="F100" s="123"/>
      <c r="G100" s="123"/>
      <c r="H100" s="123"/>
      <c r="I100" s="123"/>
      <c r="J100" s="123"/>
      <c r="K100" s="123"/>
      <c r="L100" s="123"/>
      <c r="M100" s="123"/>
      <c r="N100" s="123"/>
      <c r="O100" s="123"/>
      <c r="P100" s="123"/>
      <c r="Q100" s="123"/>
      <c r="R100" s="123"/>
      <c r="S100" s="123"/>
      <c r="T100" s="123"/>
      <c r="W100" s="4"/>
      <c r="X100" s="124"/>
      <c r="AA100" s="4"/>
    </row>
    <row r="101" spans="2:27" x14ac:dyDescent="0.3">
      <c r="B101" s="123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W101" s="4"/>
      <c r="X101" s="124"/>
      <c r="AA101" s="4"/>
    </row>
    <row r="102" spans="2:27" x14ac:dyDescent="0.3">
      <c r="B102" s="123"/>
      <c r="C102" s="123"/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3"/>
      <c r="P102" s="123"/>
      <c r="Q102" s="123"/>
      <c r="R102" s="123"/>
      <c r="S102" s="123"/>
      <c r="T102" s="123"/>
      <c r="U102" s="4"/>
      <c r="W102" s="4"/>
      <c r="X102" s="124"/>
      <c r="AA102" s="4"/>
    </row>
    <row r="103" spans="2:27" x14ac:dyDescent="0.3">
      <c r="B103" s="123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2"/>
      <c r="W103" s="4"/>
      <c r="X103" s="124"/>
      <c r="AA103" s="4"/>
    </row>
    <row r="104" spans="2:27" x14ac:dyDescent="0.3">
      <c r="B104" s="123"/>
      <c r="C104" s="123"/>
      <c r="D104" s="123"/>
      <c r="E104" s="123"/>
      <c r="F104" s="123"/>
      <c r="G104" s="123"/>
      <c r="H104" s="123"/>
      <c r="I104" s="123"/>
      <c r="J104" s="123"/>
      <c r="K104" s="123"/>
      <c r="L104" s="123"/>
      <c r="M104" s="123"/>
      <c r="N104" s="123"/>
      <c r="O104" s="123"/>
      <c r="P104" s="123"/>
      <c r="Q104" s="123"/>
      <c r="R104" s="123"/>
      <c r="S104" s="123"/>
      <c r="T104" s="123"/>
      <c r="W104" s="4"/>
      <c r="X104" s="124"/>
      <c r="AA104" s="4"/>
    </row>
    <row r="105" spans="2:27" x14ac:dyDescent="0.3">
      <c r="B105" s="123"/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W105" s="4"/>
      <c r="X105" s="124"/>
      <c r="AA105" s="4"/>
    </row>
    <row r="106" spans="2:27" x14ac:dyDescent="0.3">
      <c r="B106" s="123"/>
      <c r="C106" s="123"/>
      <c r="D106" s="123"/>
      <c r="E106" s="123"/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W106" s="4"/>
      <c r="X106" s="124"/>
      <c r="AA106" s="4"/>
    </row>
    <row r="107" spans="2:27" x14ac:dyDescent="0.3">
      <c r="B107" s="123"/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W107" s="4"/>
      <c r="X107" s="124"/>
      <c r="AA107" s="4"/>
    </row>
    <row r="108" spans="2:27" x14ac:dyDescent="0.3">
      <c r="B108" s="123"/>
      <c r="C108" s="123"/>
      <c r="D108" s="123"/>
      <c r="E108" s="123"/>
      <c r="F108" s="123"/>
      <c r="G108" s="123"/>
      <c r="H108" s="123"/>
      <c r="I108" s="123"/>
      <c r="J108" s="123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W108" s="4"/>
      <c r="X108" s="124"/>
      <c r="AA108" s="4"/>
    </row>
    <row r="109" spans="2:27" x14ac:dyDescent="0.3">
      <c r="B109" s="123"/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W109" s="4"/>
      <c r="X109" s="124"/>
      <c r="AA109" s="4"/>
    </row>
    <row r="110" spans="2:27" x14ac:dyDescent="0.3">
      <c r="B110" s="123"/>
      <c r="C110" s="123"/>
      <c r="D110" s="123"/>
      <c r="E110" s="123"/>
      <c r="F110" s="123"/>
      <c r="G110" s="123"/>
      <c r="H110" s="123"/>
      <c r="I110" s="123"/>
      <c r="J110" s="123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W110" s="4"/>
      <c r="X110" s="124"/>
      <c r="AA110" s="4"/>
    </row>
    <row r="111" spans="2:27" x14ac:dyDescent="0.3">
      <c r="B111" s="123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W111" s="4"/>
      <c r="X111" s="124"/>
      <c r="AA111" s="4"/>
    </row>
    <row r="112" spans="2:27" x14ac:dyDescent="0.3">
      <c r="B112" s="123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W112" s="4"/>
      <c r="X112" s="124"/>
      <c r="AA112" s="4"/>
    </row>
    <row r="113" spans="2:27" x14ac:dyDescent="0.3">
      <c r="B113" s="123"/>
      <c r="C113" s="123"/>
      <c r="D113" s="123"/>
      <c r="E113" s="123"/>
      <c r="F113" s="123"/>
      <c r="G113" s="123"/>
      <c r="H113" s="123"/>
      <c r="I113" s="123"/>
      <c r="J113" s="123"/>
      <c r="K113" s="123"/>
      <c r="L113" s="123"/>
      <c r="M113" s="123"/>
      <c r="N113" s="123"/>
      <c r="O113" s="123"/>
      <c r="P113" s="123"/>
      <c r="Q113" s="123"/>
      <c r="R113" s="123"/>
      <c r="S113" s="123"/>
      <c r="T113" s="123"/>
      <c r="W113" s="4"/>
      <c r="X113" s="124"/>
      <c r="AA113" s="4"/>
    </row>
    <row r="114" spans="2:27" x14ac:dyDescent="0.3">
      <c r="B114" s="123"/>
      <c r="C114" s="123"/>
      <c r="D114" s="123"/>
      <c r="E114" s="123"/>
      <c r="F114" s="123"/>
      <c r="G114" s="123"/>
      <c r="H114" s="12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W114" s="4"/>
      <c r="X114" s="124"/>
      <c r="AA114" s="4"/>
    </row>
    <row r="115" spans="2:27" x14ac:dyDescent="0.3">
      <c r="B115" s="123"/>
      <c r="C115" s="123"/>
      <c r="D115" s="123"/>
      <c r="E115" s="123"/>
      <c r="F115" s="123"/>
      <c r="G115" s="123"/>
      <c r="H115" s="12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W115" s="4"/>
      <c r="X115" s="124"/>
      <c r="AA115" s="4"/>
    </row>
    <row r="116" spans="2:27" x14ac:dyDescent="0.3">
      <c r="B116" s="123"/>
      <c r="C116" s="123"/>
      <c r="D116" s="123"/>
      <c r="E116" s="123"/>
      <c r="F116" s="123"/>
      <c r="G116" s="123"/>
      <c r="H116" s="12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W116" s="4"/>
      <c r="X116" s="124"/>
      <c r="AA116" s="4"/>
    </row>
    <row r="117" spans="2:27" x14ac:dyDescent="0.3">
      <c r="B117" s="123"/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  <c r="M117" s="123"/>
      <c r="N117" s="123"/>
      <c r="O117" s="123"/>
      <c r="P117" s="123"/>
      <c r="Q117" s="123"/>
      <c r="R117" s="123"/>
      <c r="S117" s="123"/>
      <c r="T117" s="123"/>
      <c r="W117" s="4"/>
      <c r="X117" s="124"/>
      <c r="AA117" s="4"/>
    </row>
    <row r="118" spans="2:27" x14ac:dyDescent="0.3"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W118" s="4"/>
      <c r="X118" s="124"/>
      <c r="AA118" s="4"/>
    </row>
    <row r="119" spans="2:27" x14ac:dyDescent="0.3">
      <c r="B119" s="123"/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W119" s="4"/>
      <c r="X119" s="124"/>
      <c r="AA119" s="4"/>
    </row>
    <row r="120" spans="2:27" x14ac:dyDescent="0.3">
      <c r="B120" s="123"/>
      <c r="C120" s="123"/>
      <c r="D120" s="123"/>
      <c r="E120" s="123"/>
      <c r="F120" s="123"/>
      <c r="G120" s="123"/>
      <c r="H120" s="123"/>
      <c r="I120" s="123"/>
      <c r="J120" s="123"/>
      <c r="K120" s="123"/>
      <c r="L120" s="123"/>
      <c r="M120" s="123"/>
      <c r="N120" s="123"/>
      <c r="O120" s="123"/>
      <c r="P120" s="123"/>
      <c r="Q120" s="123"/>
      <c r="R120" s="123"/>
      <c r="S120" s="123"/>
      <c r="T120" s="123"/>
      <c r="W120" s="4"/>
      <c r="X120" s="124"/>
      <c r="AA120" s="4"/>
    </row>
    <row r="121" spans="2:27" x14ac:dyDescent="0.3">
      <c r="B121" s="123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W121" s="4"/>
      <c r="X121" s="124"/>
      <c r="AA121" s="4"/>
    </row>
    <row r="122" spans="2:27" x14ac:dyDescent="0.3">
      <c r="B122" s="123"/>
      <c r="C122" s="123"/>
      <c r="D122" s="123"/>
      <c r="E122" s="123"/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W122" s="4"/>
      <c r="X122" s="124"/>
      <c r="AA122" s="4"/>
    </row>
    <row r="123" spans="2:27" x14ac:dyDescent="0.3">
      <c r="B123" s="123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W123" s="4"/>
      <c r="X123" s="124"/>
      <c r="AA123" s="4"/>
    </row>
    <row r="124" spans="2:27" x14ac:dyDescent="0.3">
      <c r="B124" s="123"/>
      <c r="C124" s="123"/>
      <c r="D124" s="123"/>
      <c r="E124" s="123"/>
      <c r="F124" s="123"/>
      <c r="G124" s="123"/>
      <c r="H124" s="123"/>
      <c r="I124" s="123"/>
      <c r="J124" s="123"/>
      <c r="K124" s="123"/>
      <c r="L124" s="123"/>
      <c r="M124" s="123"/>
      <c r="N124" s="123"/>
      <c r="O124" s="123"/>
      <c r="P124" s="123"/>
      <c r="Q124" s="123"/>
      <c r="R124" s="123"/>
      <c r="S124" s="123"/>
      <c r="T124" s="123"/>
      <c r="W124" s="4"/>
      <c r="X124" s="124"/>
      <c r="AA124" s="4"/>
    </row>
    <row r="125" spans="2:27" x14ac:dyDescent="0.3">
      <c r="B125" s="123"/>
      <c r="C125" s="123"/>
      <c r="D125" s="123"/>
      <c r="E125" s="123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3"/>
      <c r="T125" s="123"/>
    </row>
    <row r="126" spans="2:27" x14ac:dyDescent="0.3">
      <c r="B126" s="123"/>
      <c r="C126" s="123"/>
      <c r="D126" s="123"/>
      <c r="E126" s="123"/>
      <c r="F126" s="123"/>
      <c r="G126" s="123"/>
      <c r="H126" s="123"/>
      <c r="I126" s="123"/>
      <c r="J126" s="123"/>
      <c r="K126" s="123"/>
      <c r="L126" s="123"/>
      <c r="M126" s="123"/>
      <c r="N126" s="123"/>
      <c r="O126" s="123"/>
      <c r="P126" s="123"/>
      <c r="Q126" s="123"/>
      <c r="R126" s="123"/>
      <c r="S126" s="123"/>
      <c r="T126" s="123"/>
    </row>
    <row r="127" spans="2:27" x14ac:dyDescent="0.3">
      <c r="B127" s="123"/>
      <c r="C127" s="123"/>
      <c r="D127" s="123"/>
      <c r="E127" s="123"/>
      <c r="F127" s="123"/>
      <c r="G127" s="123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</row>
    <row r="128" spans="2:27" x14ac:dyDescent="0.3"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23"/>
      <c r="O128" s="123"/>
      <c r="P128" s="123"/>
      <c r="Q128" s="123"/>
      <c r="R128" s="123"/>
      <c r="S128" s="123"/>
      <c r="T128" s="123"/>
    </row>
    <row r="129" spans="2:20" x14ac:dyDescent="0.3">
      <c r="B129" s="123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</row>
    <row r="130" spans="2:20" x14ac:dyDescent="0.3">
      <c r="B130" s="123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</row>
    <row r="131" spans="2:20" x14ac:dyDescent="0.3">
      <c r="B131" s="123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</row>
    <row r="132" spans="2:20" x14ac:dyDescent="0.3">
      <c r="B132" s="123"/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</row>
    <row r="133" spans="2:20" x14ac:dyDescent="0.3">
      <c r="B133" s="123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</row>
    <row r="134" spans="2:20" x14ac:dyDescent="0.3">
      <c r="B134" s="123"/>
      <c r="C134" s="123"/>
      <c r="D134" s="123"/>
      <c r="E134" s="123"/>
      <c r="F134" s="123"/>
      <c r="G134" s="123"/>
      <c r="H134" s="123"/>
      <c r="I134" s="123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</row>
    <row r="135" spans="2:20" x14ac:dyDescent="0.3">
      <c r="B135" s="123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</row>
    <row r="136" spans="2:20" x14ac:dyDescent="0.3">
      <c r="B136" s="123"/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</row>
  </sheetData>
  <mergeCells count="2">
    <mergeCell ref="J12:S12"/>
    <mergeCell ref="C27:F27"/>
  </mergeCells>
  <hyperlinks>
    <hyperlink ref="A3" location="Introduction!A1" display="Introduction" xr:uid="{BE53B1A4-844A-46FF-A0D4-06FF428580D9}"/>
    <hyperlink ref="A4" location="Dashboard!A1" display="Dashboard" xr:uid="{68057145-9936-4587-94FE-EC8FF0FF6C04}"/>
    <hyperlink ref="A6" location="'Free Page'!A1" display="Free Page" xr:uid="{F853BA9B-73AF-4606-A071-2D6FD2C9AC05}"/>
    <hyperlink ref="A5" location="Data!A1" display="Data" xr:uid="{043EE794-50CF-4995-B95F-5143EE029C47}"/>
  </hyperlink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F4F6-CCBC-478E-8940-4835C7A95AF5}">
  <sheetPr codeName="Sheet3">
    <tabColor rgb="FFFF0000"/>
  </sheetPr>
  <dimension ref="A1:AD137"/>
  <sheetViews>
    <sheetView topLeftCell="A13" zoomScale="85" zoomScaleNormal="85" workbookViewId="0">
      <selection activeCell="AD9" sqref="AD9"/>
    </sheetView>
  </sheetViews>
  <sheetFormatPr defaultRowHeight="14.4" x14ac:dyDescent="0.3"/>
  <cols>
    <col min="1" max="1" width="21" customWidth="1"/>
    <col min="2" max="2" width="3.77734375" customWidth="1"/>
    <col min="6" max="6" width="12.77734375" customWidth="1"/>
    <col min="7" max="7" width="5.109375" customWidth="1"/>
    <col min="8" max="8" width="10.33203125" customWidth="1"/>
    <col min="9" max="9" width="13.77734375" customWidth="1"/>
    <col min="10" max="10" width="9.44140625" customWidth="1"/>
    <col min="12" max="12" width="7.6640625" customWidth="1"/>
    <col min="13" max="13" width="8.88671875" customWidth="1"/>
    <col min="18" max="18" width="9" customWidth="1"/>
    <col min="19" max="19" width="8.88671875" customWidth="1"/>
    <col min="20" max="20" width="9.33203125" customWidth="1"/>
    <col min="21" max="21" width="13.21875" customWidth="1"/>
    <col min="22" max="22" width="12.33203125" hidden="1" customWidth="1"/>
    <col min="23" max="23" width="38" hidden="1" customWidth="1"/>
    <col min="24" max="24" width="10.6640625" hidden="1" customWidth="1"/>
    <col min="25" max="25" width="8.88671875" hidden="1" customWidth="1"/>
    <col min="26" max="26" width="10.44140625" hidden="1" customWidth="1"/>
    <col min="27" max="27" width="8.88671875" hidden="1" customWidth="1"/>
    <col min="28" max="28" width="0.6640625" hidden="1" customWidth="1"/>
    <col min="29" max="29" width="8.88671875" hidden="1" customWidth="1"/>
    <col min="30" max="30" width="8.88671875" customWidth="1"/>
  </cols>
  <sheetData>
    <row r="1" spans="1:29" ht="23.4" customHeight="1" x14ac:dyDescent="0.35">
      <c r="A1" s="145"/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7"/>
      <c r="V1" s="114"/>
      <c r="W1" s="114"/>
      <c r="X1" s="114"/>
      <c r="Y1" s="114"/>
      <c r="Z1" s="114"/>
      <c r="AA1" s="114"/>
      <c r="AB1" s="114"/>
      <c r="AC1" s="114"/>
    </row>
    <row r="2" spans="1:29" ht="25.2" customHeight="1" x14ac:dyDescent="0.3">
      <c r="A2" s="134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9"/>
    </row>
    <row r="3" spans="1:29" ht="25.05" customHeight="1" x14ac:dyDescent="0.3">
      <c r="A3" s="135" t="s">
        <v>663</v>
      </c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9"/>
      <c r="W3" s="186" t="s">
        <v>353</v>
      </c>
      <c r="X3" s="186"/>
    </row>
    <row r="4" spans="1:29" ht="25.05" customHeight="1" x14ac:dyDescent="0.3">
      <c r="A4" s="136" t="s">
        <v>664</v>
      </c>
      <c r="B4" s="128"/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9"/>
      <c r="W4" t="s">
        <v>0</v>
      </c>
      <c r="X4" s="124">
        <v>1.9835</v>
      </c>
      <c r="Z4" t="s">
        <v>24</v>
      </c>
      <c r="AA4" s="4" t="s">
        <v>599</v>
      </c>
      <c r="AB4" t="s">
        <v>596</v>
      </c>
    </row>
    <row r="5" spans="1:29" ht="25.05" customHeight="1" x14ac:dyDescent="0.3">
      <c r="A5" s="135" t="s">
        <v>665</v>
      </c>
      <c r="B5" s="128"/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9"/>
      <c r="W5" t="s">
        <v>1</v>
      </c>
      <c r="X5" s="124">
        <v>0.3034</v>
      </c>
      <c r="Z5" t="s">
        <v>23</v>
      </c>
      <c r="AA5" s="4" t="s">
        <v>598</v>
      </c>
      <c r="AB5" t="s">
        <v>597</v>
      </c>
    </row>
    <row r="6" spans="1:29" ht="25.05" customHeight="1" x14ac:dyDescent="0.3">
      <c r="A6" s="135" t="s">
        <v>666</v>
      </c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9"/>
      <c r="U6" s="123"/>
      <c r="W6" t="s">
        <v>350</v>
      </c>
      <c r="X6" s="171">
        <v>20.747499999999999</v>
      </c>
    </row>
    <row r="7" spans="1:29" ht="25.05" customHeight="1" x14ac:dyDescent="0.3">
      <c r="A7" s="137"/>
      <c r="B7" s="128"/>
      <c r="C7" s="128"/>
      <c r="D7" s="128"/>
      <c r="E7" s="128"/>
      <c r="F7" s="128"/>
      <c r="G7" s="128"/>
      <c r="H7" s="128"/>
      <c r="I7" s="128" t="s">
        <v>352</v>
      </c>
      <c r="J7" s="128"/>
      <c r="K7" s="128"/>
      <c r="L7" s="128"/>
      <c r="M7" s="128"/>
      <c r="N7" s="128"/>
      <c r="O7" s="128"/>
      <c r="P7" s="128" t="s">
        <v>352</v>
      </c>
      <c r="Q7" s="128"/>
      <c r="R7" s="128"/>
      <c r="S7" s="128"/>
      <c r="T7" s="129"/>
      <c r="W7" t="s">
        <v>351</v>
      </c>
      <c r="X7" s="124">
        <f>ROUNDUP((SQRT(X$4^2+1)*LN((1-$X5)/(1-X$4*$X5)))/((X$4-1)*LN((2-$X5*(X$4+1-SQRT(X$4^2+1)))/(2-$X5*(X$4+1+SQRT(X$4^2+1))))), 4)</f>
        <v>0.87980000000000003</v>
      </c>
    </row>
    <row r="8" spans="1:29" ht="25.05" customHeight="1" x14ac:dyDescent="0.35">
      <c r="A8" s="137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9"/>
      <c r="W8" t="s">
        <v>737</v>
      </c>
      <c r="X8" s="124">
        <f>ROUNDUP(X6 * X7, 4)</f>
        <v>18.253699999999998</v>
      </c>
    </row>
    <row r="9" spans="1:29" ht="25.05" customHeight="1" x14ac:dyDescent="0.35">
      <c r="A9" s="137"/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8"/>
      <c r="T9" s="129"/>
      <c r="W9" t="s">
        <v>738</v>
      </c>
      <c r="X9" s="124">
        <v>1500</v>
      </c>
      <c r="Z9" s="4" t="s">
        <v>668</v>
      </c>
      <c r="AA9" s="155">
        <f>ROUNDUP(ABS((X9-X48)/X9)* 100, 2)</f>
        <v>47.14</v>
      </c>
    </row>
    <row r="10" spans="1:29" ht="15.6" x14ac:dyDescent="0.35">
      <c r="A10" s="138"/>
      <c r="B10" s="128"/>
      <c r="C10" s="128"/>
      <c r="D10" s="128"/>
      <c r="E10" s="128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129"/>
      <c r="W10" t="s">
        <v>739</v>
      </c>
      <c r="X10" s="124">
        <v>99.988600000000005</v>
      </c>
      <c r="Z10" s="4" t="s">
        <v>669</v>
      </c>
      <c r="AA10" s="155">
        <f>ROUNDUP(ABS((X10-X47)/X10)* 100, 2)</f>
        <v>89.15</v>
      </c>
    </row>
    <row r="11" spans="1:29" x14ac:dyDescent="0.3">
      <c r="A11" s="134"/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9"/>
      <c r="W11" t="s">
        <v>652</v>
      </c>
      <c r="X11" s="124">
        <v>2.9999999999999997E-4</v>
      </c>
      <c r="Y11" t="s">
        <v>654</v>
      </c>
    </row>
    <row r="12" spans="1:29" x14ac:dyDescent="0.3">
      <c r="A12" s="134"/>
      <c r="B12" s="128"/>
      <c r="C12" s="128"/>
      <c r="D12" s="128"/>
      <c r="E12" s="128"/>
      <c r="F12" s="128"/>
      <c r="G12" s="128"/>
      <c r="H12" s="128"/>
      <c r="I12" s="128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29"/>
      <c r="W12" t="s">
        <v>653</v>
      </c>
      <c r="X12" s="124">
        <v>2.9999999999999997E-4</v>
      </c>
      <c r="Y12" t="s">
        <v>655</v>
      </c>
    </row>
    <row r="13" spans="1:29" x14ac:dyDescent="0.3">
      <c r="A13" s="134"/>
      <c r="B13" s="128"/>
      <c r="C13" s="128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9"/>
      <c r="X13" s="124"/>
    </row>
    <row r="14" spans="1:29" x14ac:dyDescent="0.3">
      <c r="A14" s="134"/>
      <c r="B14" s="128"/>
      <c r="C14" s="128"/>
      <c r="D14" s="128"/>
      <c r="E14" s="128"/>
      <c r="F14" s="128"/>
      <c r="G14" s="128"/>
      <c r="H14" s="128"/>
      <c r="I14" s="128"/>
      <c r="J14" s="128" t="s">
        <v>5</v>
      </c>
      <c r="K14" s="130" t="s">
        <v>667</v>
      </c>
      <c r="L14" s="128"/>
      <c r="M14" s="128"/>
      <c r="N14" s="128"/>
      <c r="O14" s="128"/>
      <c r="P14" s="128"/>
      <c r="Q14" s="128"/>
      <c r="R14" s="128"/>
      <c r="S14" s="128"/>
      <c r="T14" s="129"/>
      <c r="W14" t="s">
        <v>477</v>
      </c>
      <c r="X14" s="124" t="s">
        <v>268</v>
      </c>
    </row>
    <row r="15" spans="1:29" x14ac:dyDescent="0.3">
      <c r="A15" s="134"/>
      <c r="B15" s="128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28"/>
      <c r="O15" s="128"/>
      <c r="P15" s="128"/>
      <c r="Q15" s="128" t="s">
        <v>5</v>
      </c>
      <c r="R15" s="128"/>
      <c r="S15" s="128"/>
      <c r="T15" s="129"/>
      <c r="W15" t="s">
        <v>475</v>
      </c>
      <c r="X15" s="124" t="s">
        <v>270</v>
      </c>
    </row>
    <row r="16" spans="1:29" x14ac:dyDescent="0.3">
      <c r="A16" s="134"/>
      <c r="B16" s="128"/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129"/>
      <c r="W16" t="s">
        <v>478</v>
      </c>
      <c r="X16" s="124" t="s">
        <v>480</v>
      </c>
      <c r="Y16" s="172">
        <f>VALUE(LEFT(X16,FIND(" ",X16)-1))</f>
        <v>19.05</v>
      </c>
    </row>
    <row r="17" spans="1:27" x14ac:dyDescent="0.3">
      <c r="A17" s="134"/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 t="s">
        <v>352</v>
      </c>
      <c r="R17" s="128"/>
      <c r="S17" s="128"/>
      <c r="T17" s="129"/>
      <c r="W17" t="s">
        <v>479</v>
      </c>
      <c r="X17" s="124" t="s">
        <v>658</v>
      </c>
    </row>
    <row r="18" spans="1:27" x14ac:dyDescent="0.3">
      <c r="A18" s="134"/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9"/>
      <c r="W18" t="s">
        <v>476</v>
      </c>
      <c r="X18" s="124" t="s">
        <v>771</v>
      </c>
      <c r="Y18" s="172">
        <f>VALUE(LEFT(X18,FIND(" ",X18)-1))</f>
        <v>3.6576</v>
      </c>
    </row>
    <row r="19" spans="1:27" x14ac:dyDescent="0.3">
      <c r="A19" s="134"/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9"/>
      <c r="W19" t="s">
        <v>481</v>
      </c>
      <c r="X19" s="124">
        <f>VALUE(LEFT(X16,FIND(" ",X16)-1)) - 2 * VALUE(MID(X17, FIND("(",X17)+1, FIND(" ",X17,FIND("(",X17)) - FIND("(",X17) -1))</f>
        <v>14.830000000000002</v>
      </c>
      <c r="Y19" s="172">
        <f xml:space="preserve"> VALUE(MID(X17, FIND("(",X17)+1, FIND(" ",X17,FIND("(",X17)) - FIND("(",X17) -1))</f>
        <v>2.11</v>
      </c>
    </row>
    <row r="20" spans="1:27" x14ac:dyDescent="0.3">
      <c r="A20" s="134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9"/>
      <c r="W20" t="s">
        <v>482</v>
      </c>
      <c r="X20" s="156">
        <f>_xlfn.CEILING.MATH(X10/(PI() * (VALUE(LEFT(X16,FIND(" ",X16)-1))/1000) * VALUE(LEFT(X18, FIND(" ", X18)-1)) ), 1)</f>
        <v>457</v>
      </c>
    </row>
    <row r="21" spans="1:27" x14ac:dyDescent="0.3">
      <c r="A21" s="134"/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9"/>
      <c r="W21" t="s">
        <v>483</v>
      </c>
      <c r="X21" s="173" t="s">
        <v>11</v>
      </c>
    </row>
    <row r="22" spans="1:27" x14ac:dyDescent="0.3">
      <c r="A22" s="134"/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9"/>
      <c r="W22" t="s">
        <v>499</v>
      </c>
      <c r="X22" s="157" t="s">
        <v>501</v>
      </c>
    </row>
    <row r="23" spans="1:27" x14ac:dyDescent="0.3">
      <c r="A23" s="134"/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9"/>
      <c r="W23" t="s">
        <v>500</v>
      </c>
      <c r="X23" s="157" t="s">
        <v>501</v>
      </c>
    </row>
    <row r="24" spans="1:27" x14ac:dyDescent="0.3">
      <c r="A24" s="134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9"/>
      <c r="W24" t="s">
        <v>24</v>
      </c>
      <c r="X24" s="157" t="s">
        <v>27</v>
      </c>
    </row>
    <row r="25" spans="1:27" x14ac:dyDescent="0.3">
      <c r="A25" s="134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9"/>
      <c r="W25" t="s">
        <v>23</v>
      </c>
      <c r="X25" s="157" t="s">
        <v>27</v>
      </c>
    </row>
    <row r="26" spans="1:27" x14ac:dyDescent="0.3">
      <c r="A26" s="134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9"/>
      <c r="W26" t="s">
        <v>502</v>
      </c>
      <c r="X26" s="157">
        <v>200000</v>
      </c>
      <c r="Y26" t="s">
        <v>672</v>
      </c>
      <c r="Z26" s="4" t="str">
        <f>X26&amp;" "&amp;Y26</f>
        <v>200000 kg/hr</v>
      </c>
    </row>
    <row r="27" spans="1:27" ht="15" customHeight="1" x14ac:dyDescent="0.3">
      <c r="A27" s="134"/>
      <c r="B27" s="128"/>
      <c r="C27" s="185"/>
      <c r="D27" s="185"/>
      <c r="E27" s="185"/>
      <c r="F27" s="185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9"/>
      <c r="W27" t="s">
        <v>503</v>
      </c>
      <c r="X27" s="157">
        <v>100000</v>
      </c>
      <c r="Y27" t="s">
        <v>672</v>
      </c>
      <c r="Z27" s="4" t="str">
        <f>X27&amp;" "&amp;Y27</f>
        <v>100000 kg/hr</v>
      </c>
    </row>
    <row r="28" spans="1:27" ht="15" customHeight="1" x14ac:dyDescent="0.3">
      <c r="A28" s="134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9"/>
      <c r="W28" t="s">
        <v>504</v>
      </c>
      <c r="X28" s="157">
        <v>1.1146</v>
      </c>
      <c r="Y28" t="s">
        <v>760</v>
      </c>
      <c r="Z28" s="4" t="str">
        <f>X28&amp;" "&amp;"bar"</f>
        <v>1.1146 bar</v>
      </c>
      <c r="AA28" t="s">
        <v>599</v>
      </c>
    </row>
    <row r="29" spans="1:27" x14ac:dyDescent="0.3">
      <c r="A29" s="134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9"/>
      <c r="W29" t="s">
        <v>505</v>
      </c>
      <c r="X29" s="157">
        <v>1.1146</v>
      </c>
      <c r="Y29" t="s">
        <v>761</v>
      </c>
      <c r="Z29" s="4" t="str">
        <f>X29&amp;" "&amp;"bar"</f>
        <v>1.1146 bar</v>
      </c>
      <c r="AA29" t="s">
        <v>598</v>
      </c>
    </row>
    <row r="30" spans="1:27" ht="15" customHeight="1" x14ac:dyDescent="0.3">
      <c r="A30" s="134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9"/>
      <c r="W30" t="s">
        <v>506</v>
      </c>
      <c r="X30" s="157">
        <v>0.69579999999999997</v>
      </c>
    </row>
    <row r="31" spans="1:27" ht="15.6" customHeight="1" x14ac:dyDescent="0.3">
      <c r="A31" s="134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9"/>
      <c r="W31" t="s">
        <v>507</v>
      </c>
      <c r="X31" s="157">
        <v>0.47870000000000001</v>
      </c>
    </row>
    <row r="32" spans="1:27" x14ac:dyDescent="0.3">
      <c r="A32" s="134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 t="s">
        <v>515</v>
      </c>
      <c r="S32" s="128"/>
      <c r="T32" s="129"/>
      <c r="W32" t="s">
        <v>508</v>
      </c>
      <c r="X32" s="157">
        <v>993.14350000000002</v>
      </c>
    </row>
    <row r="33" spans="1:27" ht="15" thickBot="1" x14ac:dyDescent="0.35">
      <c r="A33" s="134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9"/>
      <c r="W33" t="s">
        <v>509</v>
      </c>
      <c r="X33" s="157">
        <v>983.72670000000005</v>
      </c>
    </row>
    <row r="34" spans="1:27" ht="15" thickBot="1" x14ac:dyDescent="0.35">
      <c r="A34" s="134"/>
      <c r="B34" s="128"/>
      <c r="C34" s="128"/>
      <c r="D34" s="128"/>
      <c r="E34" s="128"/>
      <c r="F34" s="128"/>
      <c r="G34" s="128"/>
      <c r="H34" s="128"/>
      <c r="I34" s="128"/>
      <c r="J34" s="187">
        <v>864</v>
      </c>
      <c r="K34" s="188"/>
      <c r="L34" s="128"/>
      <c r="M34" s="128"/>
      <c r="N34" s="128"/>
      <c r="O34" s="128"/>
      <c r="P34" s="128"/>
      <c r="Q34" s="128"/>
      <c r="R34" s="128"/>
      <c r="S34" s="128"/>
      <c r="T34" s="129"/>
      <c r="W34" t="s">
        <v>510</v>
      </c>
      <c r="X34" s="157">
        <v>0.62360000000000004</v>
      </c>
    </row>
    <row r="35" spans="1:27" x14ac:dyDescent="0.3">
      <c r="A35" s="134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9"/>
      <c r="W35" t="s">
        <v>511</v>
      </c>
      <c r="X35" s="157">
        <v>0.64710000000000001</v>
      </c>
    </row>
    <row r="36" spans="1:27" x14ac:dyDescent="0.3">
      <c r="A36" s="134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9"/>
      <c r="W36" t="s">
        <v>512</v>
      </c>
      <c r="X36" s="157">
        <v>4.1759000000000004</v>
      </c>
    </row>
    <row r="37" spans="1:27" x14ac:dyDescent="0.3">
      <c r="A37" s="134" t="s">
        <v>754</v>
      </c>
      <c r="B37" s="128"/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9"/>
      <c r="W37" t="s">
        <v>513</v>
      </c>
      <c r="X37" s="157">
        <v>4.1790000000000003</v>
      </c>
    </row>
    <row r="38" spans="1:27" x14ac:dyDescent="0.3">
      <c r="A38" s="134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9"/>
      <c r="W38" t="s">
        <v>492</v>
      </c>
      <c r="X38" s="124">
        <v>1</v>
      </c>
    </row>
    <row r="39" spans="1:27" x14ac:dyDescent="0.3">
      <c r="A39" s="134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9"/>
      <c r="W39" t="s">
        <v>514</v>
      </c>
      <c r="X39" s="174">
        <v>6</v>
      </c>
    </row>
    <row r="40" spans="1:27" x14ac:dyDescent="0.3">
      <c r="A40" s="134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9"/>
      <c r="W40" t="s">
        <v>657</v>
      </c>
    </row>
    <row r="41" spans="1:27" x14ac:dyDescent="0.3">
      <c r="A41" s="134"/>
      <c r="B41" s="128" t="s">
        <v>1</v>
      </c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9"/>
      <c r="W41" t="s">
        <v>487</v>
      </c>
      <c r="X41" s="171">
        <f>_xlfn.XLOOKUP(J34, Database!BE50:BE814,  Database!BD50:BD814)</f>
        <v>35</v>
      </c>
      <c r="Y41" t="s">
        <v>673</v>
      </c>
      <c r="Z41" s="158" t="str">
        <f>X41&amp;""&amp;Y41</f>
        <v>35"</v>
      </c>
    </row>
    <row r="42" spans="1:27" x14ac:dyDescent="0.3">
      <c r="A42" s="134"/>
      <c r="B42" s="128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9"/>
      <c r="W42" t="s">
        <v>516</v>
      </c>
      <c r="X42" s="171">
        <f>ROUNDUP((4 * _xlfn.XLOOKUP("Tube", $AA$4:$AA$5, $X$26:$X$27) * (X39/J34) * (1/3600))/(PI() * _xlfn.XLOOKUP("Tube", $AA$4:$AA$5, $X$32:$X$33) * (X19/1000)^2), 4)</f>
        <v>2.2490000000000001</v>
      </c>
      <c r="Y42" t="s">
        <v>517</v>
      </c>
      <c r="Z42" s="4" t="str">
        <f>X42&amp;" "&amp;AA42</f>
        <v>2.249 m/s</v>
      </c>
      <c r="AA42" t="s">
        <v>674</v>
      </c>
    </row>
    <row r="43" spans="1:27" x14ac:dyDescent="0.3">
      <c r="A43" s="134"/>
      <c r="B43" s="128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9"/>
      <c r="W43" t="s">
        <v>544</v>
      </c>
      <c r="X43" s="124">
        <f>( _xlfn.XLOOKUP("Tube", $AA$4:$AA$5, $X$32:$X$33) * $X$42 * ($X$19/1000) ) / (_xlfn.XLOOKUP("Tube", $AA$4:$AA$5, $X$30:$X$31)/1000)</f>
        <v>47605.615720242888</v>
      </c>
      <c r="Y43" t="s">
        <v>656</v>
      </c>
      <c r="Z43" t="s">
        <v>571</v>
      </c>
    </row>
    <row r="44" spans="1:27" x14ac:dyDescent="0.3">
      <c r="A44" s="134"/>
      <c r="B44" s="128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T44" s="129"/>
      <c r="W44" t="s">
        <v>522</v>
      </c>
      <c r="X44" s="124" cm="1">
        <f t="array" ref="X44">ROUNDUP(VALUE(LEFT(X16,FIND(" ",X16)-1)) * (J34 / IFERROR(
    _xlfn.XLOOKUP(1,
        (Database!E124:E133 = X39) * (Database!B124:B133 = X21),
        Database!D124:D133
    ),
"Not Found") ) ^ (1/IFERROR(
    _xlfn.XLOOKUP(1,
        (Database!E124:E133 = X39) * (Database!B124:B133 = X21),
        Database!C124:C133
    ),
"Not Found")), 2)</f>
        <v>806.79</v>
      </c>
      <c r="Y44" t="s">
        <v>675</v>
      </c>
      <c r="Z44" s="4" t="str">
        <f>X44&amp;" "&amp;Y44</f>
        <v>806.79 mm</v>
      </c>
    </row>
    <row r="45" spans="1:27" x14ac:dyDescent="0.3">
      <c r="A45" s="134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9"/>
      <c r="W45" t="s">
        <v>523</v>
      </c>
      <c r="X45" s="124">
        <f>X41 * 25.4</f>
        <v>889</v>
      </c>
      <c r="Z45" s="4" t="str">
        <f>X45&amp;" "&amp;Y44</f>
        <v>889 mm</v>
      </c>
    </row>
    <row r="46" spans="1:27" x14ac:dyDescent="0.3">
      <c r="A46" s="134"/>
      <c r="B46" s="128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9"/>
      <c r="W46" t="s">
        <v>524</v>
      </c>
      <c r="X46" s="124">
        <v>1</v>
      </c>
    </row>
    <row r="47" spans="1:27" x14ac:dyDescent="0.3">
      <c r="A47" s="134"/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9"/>
      <c r="W47" t="s">
        <v>525</v>
      </c>
      <c r="X47" s="175">
        <f>ROUNDUP( X46 * J34* ( VALUE(LEFT(X16,FIND(" ",X16)-1)) / 1000) * VALUE(LEFT(X18, FIND(" ", X18)-1)) * PI(), 4)</f>
        <v>189.1276</v>
      </c>
    </row>
    <row r="48" spans="1:27" x14ac:dyDescent="0.3">
      <c r="A48" s="134"/>
      <c r="B48" s="128" t="s">
        <v>5</v>
      </c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9"/>
      <c r="W48" t="s">
        <v>526</v>
      </c>
      <c r="X48" s="124">
        <f>ROUNDUP(((X26*X36*(X95-X94))*(1/3600)*(1000)/(X47*X8)), 4)</f>
        <v>792.96460000000002</v>
      </c>
    </row>
    <row r="49" spans="1:29" x14ac:dyDescent="0.3">
      <c r="A49" s="134"/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9"/>
      <c r="W49" t="s">
        <v>527</v>
      </c>
      <c r="X49" s="124">
        <f>(1/5) * (X45)</f>
        <v>177.8</v>
      </c>
      <c r="Y49" t="s">
        <v>675</v>
      </c>
      <c r="Z49" s="4" t="str">
        <f>X49&amp;" "&amp;Y49</f>
        <v>177.8 mm</v>
      </c>
      <c r="AB49" t="s">
        <v>678</v>
      </c>
      <c r="AC49">
        <f>X49</f>
        <v>177.8</v>
      </c>
    </row>
    <row r="50" spans="1:29" x14ac:dyDescent="0.3">
      <c r="A50" s="134"/>
      <c r="B50" s="128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9"/>
      <c r="W50" t="s">
        <v>528</v>
      </c>
      <c r="X50" s="124">
        <f>ROUNDUP(74 * (VALUE(LEFT(X16,FIND(" ",X16)-1))) ^ 0.75, 2)</f>
        <v>674.77</v>
      </c>
      <c r="Z50" s="4" t="str">
        <f>X50&amp;" "&amp;Y49</f>
        <v>674.77 mm</v>
      </c>
      <c r="AB50" t="s">
        <v>677</v>
      </c>
      <c r="AC50">
        <f>X50</f>
        <v>674.77</v>
      </c>
    </row>
    <row r="51" spans="1:29" x14ac:dyDescent="0.3">
      <c r="A51" s="134"/>
      <c r="B51" s="128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9"/>
      <c r="W51" t="s">
        <v>529</v>
      </c>
      <c r="X51" s="124">
        <f>ROUNDUP((X49+X50)/2, 2)</f>
        <v>426.28999999999996</v>
      </c>
      <c r="Z51" s="4" t="str">
        <f>X51&amp;" "&amp;Y49</f>
        <v>426.29 mm</v>
      </c>
      <c r="AB51" t="s">
        <v>679</v>
      </c>
      <c r="AC51">
        <f>X51</f>
        <v>426.28999999999996</v>
      </c>
    </row>
    <row r="52" spans="1:29" x14ac:dyDescent="0.3">
      <c r="A52" s="134"/>
      <c r="B52" s="128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9"/>
      <c r="W52" t="s">
        <v>530</v>
      </c>
      <c r="X52" s="171">
        <f>_xlfn.CEILING.MATH(VALUE(LEFT(X18, FIND(" ", X18)-1)) / (X51/1000) - 1, 1)</f>
        <v>8</v>
      </c>
      <c r="AB52" t="s">
        <v>680</v>
      </c>
      <c r="AC52">
        <f>X53</f>
        <v>406.4</v>
      </c>
    </row>
    <row r="53" spans="1:29" x14ac:dyDescent="0.3">
      <c r="A53" s="134"/>
      <c r="B53" s="128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9"/>
      <c r="W53" t="s">
        <v>531</v>
      </c>
      <c r="X53" s="171">
        <f xml:space="preserve"> ROUNDUP((VALUE(LEFT(X18, FIND(" ", X18)-1))  / (X52 + 1)) * 1000, 4)</f>
        <v>406.4</v>
      </c>
      <c r="Z53" s="4" t="str">
        <f>X53&amp;" "&amp;Y49</f>
        <v>406.4 mm</v>
      </c>
    </row>
    <row r="54" spans="1:29" x14ac:dyDescent="0.3">
      <c r="A54" s="134"/>
      <c r="B54" s="128"/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9"/>
      <c r="W54" t="s">
        <v>659</v>
      </c>
      <c r="X54" s="156">
        <f>X38 * 25.4 - VALUE(LEFT(X16,FIND(" ",X16)-1))</f>
        <v>6.3499999999999979</v>
      </c>
    </row>
    <row r="55" spans="1:29" x14ac:dyDescent="0.3">
      <c r="A55" s="134"/>
      <c r="B55" s="128"/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9"/>
      <c r="W55" t="s">
        <v>541</v>
      </c>
      <c r="X55" s="124">
        <f>ROUNDUP((X45*X54 * X53 / (X46 * 25.4)) * (1/1000)^2, 4)</f>
        <v>9.0400000000000008E-2</v>
      </c>
    </row>
    <row r="56" spans="1:29" x14ac:dyDescent="0.3">
      <c r="A56" s="134"/>
      <c r="B56" s="128"/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9"/>
      <c r="W56" t="s">
        <v>532</v>
      </c>
      <c r="X56" s="124">
        <f xml:space="preserve"> (PI()/4) * (X19/1000)^2</f>
        <v>1.7273175413802107E-4</v>
      </c>
    </row>
    <row r="57" spans="1:29" x14ac:dyDescent="0.3">
      <c r="A57" s="134"/>
      <c r="B57" s="128"/>
      <c r="C57" s="128"/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O57" s="128"/>
      <c r="P57" s="128"/>
      <c r="Q57" s="128"/>
      <c r="R57" s="128"/>
      <c r="S57" s="128"/>
      <c r="T57" s="129"/>
      <c r="W57" t="s">
        <v>533</v>
      </c>
      <c r="X57" s="124">
        <f>J34 * X56 / X39</f>
        <v>2.4873372595875035E-2</v>
      </c>
      <c r="Y57" t="s">
        <v>543</v>
      </c>
    </row>
    <row r="58" spans="1:29" ht="16.2" x14ac:dyDescent="0.3">
      <c r="A58" s="134"/>
      <c r="B58" s="128"/>
      <c r="C58" s="128"/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O58" s="128"/>
      <c r="P58" s="128"/>
      <c r="Q58" s="128"/>
      <c r="R58" s="128"/>
      <c r="S58" s="128"/>
      <c r="T58" s="129"/>
      <c r="W58" t="s">
        <v>534</v>
      </c>
      <c r="X58" s="124">
        <v>1173708.9202000001</v>
      </c>
      <c r="Y58" t="s">
        <v>535</v>
      </c>
      <c r="Z58" t="s">
        <v>676</v>
      </c>
      <c r="AA58" s="4" t="str">
        <f>X58&amp;" "&amp;Z58</f>
        <v>1173708.9202 kg/hr-m2</v>
      </c>
    </row>
    <row r="59" spans="1:29" x14ac:dyDescent="0.3">
      <c r="A59" s="134"/>
      <c r="B59" s="128"/>
      <c r="C59" s="128"/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O59" s="128"/>
      <c r="P59" s="128"/>
      <c r="Q59" s="128"/>
      <c r="R59" s="128"/>
      <c r="S59" s="128"/>
      <c r="T59" s="129"/>
      <c r="U59" s="4"/>
      <c r="V59" s="4"/>
      <c r="W59" t="s">
        <v>542</v>
      </c>
      <c r="X59" s="124">
        <v>9141037.0738999993</v>
      </c>
      <c r="Y59" t="s">
        <v>536</v>
      </c>
      <c r="AA59" s="4" t="str">
        <f>X59&amp;" "&amp;Z58</f>
        <v>9141037.0739 kg/hr-m2</v>
      </c>
    </row>
    <row r="60" spans="1:29" x14ac:dyDescent="0.3">
      <c r="A60" s="134"/>
      <c r="B60" s="128"/>
      <c r="C60" s="128"/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9"/>
      <c r="V60" s="2"/>
      <c r="W60" t="s">
        <v>537</v>
      </c>
      <c r="X60" s="156" cm="1">
        <f t="array" ref="X60">ROUNDUP(_xlfn.IFS(X21="Triangular Pitch", ( ((2 * SQRT(3) * (X38 * 25.4/1000 ) ^2 )  - PI() * ( VALUE(LEFT(X16,FIND(" ",X16)-1))/1000)^2) / (PI() * VALUE(LEFT(X16,FIND(" ",X16)-1))/1000) ), X21="Square Pitch", ( ((4 * (X38 * 25.4/1000 ) ^2 )  - PI() * ( VALUE(LEFT(X16,FIND(" ",X16)-1))/1000)^2) / (PI() * VALUE(LEFT(X16,FIND(" ",X16)-1))/1000) )), 6)</f>
        <v>1.8294000000000001E-2</v>
      </c>
      <c r="Y60" t="s">
        <v>539</v>
      </c>
    </row>
    <row r="61" spans="1:29" x14ac:dyDescent="0.3">
      <c r="A61" s="134"/>
      <c r="B61" s="128"/>
      <c r="C61" s="128"/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28"/>
      <c r="R61" s="128"/>
      <c r="S61" s="128"/>
      <c r="T61" s="129"/>
      <c r="W61" t="s">
        <v>538</v>
      </c>
      <c r="X61" s="156">
        <v>53645278</v>
      </c>
      <c r="Y61" t="s">
        <v>540</v>
      </c>
    </row>
    <row r="62" spans="1:29" x14ac:dyDescent="0.3">
      <c r="A62" s="134"/>
      <c r="B62" s="128"/>
      <c r="C62" s="128"/>
      <c r="D62" s="128"/>
      <c r="E62" s="128"/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9"/>
      <c r="W62" t="s">
        <v>545</v>
      </c>
      <c r="X62" s="124"/>
      <c r="Y62" t="s">
        <v>570</v>
      </c>
    </row>
    <row r="63" spans="1:29" x14ac:dyDescent="0.3">
      <c r="A63" s="134"/>
      <c r="B63" s="128"/>
      <c r="C63" s="128"/>
      <c r="D63" s="128"/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  <c r="R63" s="128"/>
      <c r="S63" s="128"/>
      <c r="T63" s="129"/>
      <c r="W63" t="s">
        <v>546</v>
      </c>
      <c r="X63" s="124">
        <v>4.6593999999999998</v>
      </c>
      <c r="Y63" t="s">
        <v>547</v>
      </c>
    </row>
    <row r="64" spans="1:29" x14ac:dyDescent="0.3">
      <c r="A64" s="134"/>
      <c r="B64" s="128"/>
      <c r="C64" s="128"/>
      <c r="D64" s="128"/>
      <c r="E64" s="128"/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28"/>
      <c r="R64" s="128"/>
      <c r="S64" s="128"/>
      <c r="T64" s="129"/>
      <c r="W64" t="s">
        <v>573</v>
      </c>
      <c r="X64" s="124">
        <v>0.62360000000000004</v>
      </c>
      <c r="Y64" t="s">
        <v>548</v>
      </c>
    </row>
    <row r="65" spans="1:27" x14ac:dyDescent="0.3">
      <c r="A65" s="134"/>
      <c r="B65" s="128"/>
      <c r="C65" s="128"/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9"/>
      <c r="U65" s="4"/>
      <c r="V65" s="4"/>
      <c r="W65" t="s">
        <v>574</v>
      </c>
      <c r="X65" s="124">
        <v>0.64710000000000001</v>
      </c>
      <c r="Y65" t="s">
        <v>549</v>
      </c>
    </row>
    <row r="66" spans="1:27" x14ac:dyDescent="0.3">
      <c r="A66" s="134"/>
      <c r="B66" s="128"/>
      <c r="C66" s="128"/>
      <c r="D66" s="128"/>
      <c r="E66" s="128"/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28"/>
      <c r="R66" s="128"/>
      <c r="S66" s="128"/>
      <c r="T66" s="129"/>
      <c r="W66" t="s">
        <v>561</v>
      </c>
      <c r="X66" s="124" cm="1">
        <f t="array" ref="X66">ROUNDUP(_xlfn.IFS(AND(X43&lt;2100, X63&gt;0.48, X63&lt;16700), (1.86 * X64 / (X19/1000) * (X43 * X63 * (X19/1000) )^0.6), AND(X43&lt;10000, X63&gt;0.7, X63&lt;16700), (0.027 * X64 / (X19/1000) * X43^0.8 * X63 ^ (1/3)), X43&gt;10000, (0.36 * _xlfn.XLOOKUP("Tube", AA4:AA5, X34:X35) / (X19/1000)) * X43^0.55 * X63^(1/3)), 2)</f>
        <v>9452.7100000000009</v>
      </c>
      <c r="Y66" t="s">
        <v>550</v>
      </c>
    </row>
    <row r="67" spans="1:27" x14ac:dyDescent="0.3">
      <c r="A67" s="134"/>
      <c r="B67" s="128"/>
      <c r="C67" s="128"/>
      <c r="D67" s="128"/>
      <c r="E67" s="128"/>
      <c r="F67" s="128"/>
      <c r="G67" s="128"/>
      <c r="H67" s="128"/>
      <c r="I67" s="128"/>
      <c r="J67" s="128"/>
      <c r="K67" s="128"/>
      <c r="L67" s="128"/>
      <c r="M67" s="128"/>
      <c r="N67" s="128"/>
      <c r="O67" s="128"/>
      <c r="P67" s="128"/>
      <c r="Q67" s="128"/>
      <c r="R67" s="128"/>
      <c r="S67" s="128"/>
      <c r="T67" s="129"/>
      <c r="U67" s="2"/>
      <c r="W67" t="s">
        <v>562</v>
      </c>
      <c r="X67" s="156">
        <f>ROUNDUP(X66 * (X19 / VALUE(LEFT(X16,FIND(" ",X16)-1))), 2)</f>
        <v>7358.7300000000005</v>
      </c>
      <c r="Y67" t="s">
        <v>551</v>
      </c>
    </row>
    <row r="68" spans="1:27" ht="25.2" customHeight="1" x14ac:dyDescent="0.3">
      <c r="A68" s="134"/>
      <c r="B68" s="128"/>
      <c r="C68" s="128"/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O68" s="128"/>
      <c r="P68" s="128"/>
      <c r="Q68" s="128"/>
      <c r="R68" s="128"/>
      <c r="S68" s="128"/>
      <c r="T68" s="129"/>
      <c r="W68" t="s">
        <v>563</v>
      </c>
      <c r="X68" s="124"/>
      <c r="Y68" t="s">
        <v>552</v>
      </c>
    </row>
    <row r="69" spans="1:27" x14ac:dyDescent="0.3">
      <c r="A69" s="134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9"/>
      <c r="W69" t="s">
        <v>564</v>
      </c>
      <c r="X69" s="174">
        <v>0.25</v>
      </c>
      <c r="Y69" t="s">
        <v>553</v>
      </c>
    </row>
    <row r="70" spans="1:27" x14ac:dyDescent="0.3">
      <c r="A70" s="134"/>
      <c r="B70" s="128"/>
      <c r="C70" s="128"/>
      <c r="D70" s="128"/>
      <c r="E70" s="128"/>
      <c r="F70" s="128"/>
      <c r="G70" s="128"/>
      <c r="H70" s="128"/>
      <c r="I70" s="128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9"/>
      <c r="U70" t="s">
        <v>352</v>
      </c>
      <c r="W70" t="s">
        <v>565</v>
      </c>
      <c r="X70" s="156">
        <f>ROUNDUP( ( X69 * PI() * (X45/1000)^2  / 4 )- ( X69 *J34 * PI() * (VALUE(LEFT(X16,FIND(" ",X16)-1))/1000)^2) /4, 4)</f>
        <v>9.3700000000000006E-2</v>
      </c>
      <c r="Y70" t="s">
        <v>554</v>
      </c>
    </row>
    <row r="71" spans="1:27" x14ac:dyDescent="0.3">
      <c r="A71" s="134"/>
      <c r="B71" s="128"/>
      <c r="C71" s="128"/>
      <c r="D71" s="128"/>
      <c r="E71" s="128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9"/>
      <c r="W71" t="s">
        <v>566</v>
      </c>
      <c r="X71" s="124">
        <v>331.47710000000001</v>
      </c>
      <c r="Y71" t="s">
        <v>555</v>
      </c>
    </row>
    <row r="72" spans="1:27" x14ac:dyDescent="0.3">
      <c r="A72" s="134"/>
      <c r="B72" s="128"/>
      <c r="C72" s="128"/>
      <c r="D72" s="128"/>
      <c r="E72" s="128"/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9"/>
      <c r="W72" t="s">
        <v>567</v>
      </c>
      <c r="X72" s="156">
        <f>ROUNDUP((X53/1000) * (X45/1000)  * (1-VALUE(LEFT(X16,FIND(" ",X16)-1))/(X38*25.4)), 4)</f>
        <v>9.0400000000000008E-2</v>
      </c>
      <c r="Y72" t="s">
        <v>556</v>
      </c>
    </row>
    <row r="73" spans="1:27" x14ac:dyDescent="0.3">
      <c r="A73" s="134"/>
      <c r="B73" s="128"/>
      <c r="C73" s="128"/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9"/>
      <c r="W73" t="s">
        <v>568</v>
      </c>
      <c r="X73" s="124">
        <v>326.03030000000001</v>
      </c>
      <c r="Y73" t="s">
        <v>557</v>
      </c>
    </row>
    <row r="74" spans="1:27" x14ac:dyDescent="0.3">
      <c r="A74" s="134"/>
      <c r="B74" s="128"/>
      <c r="C74" s="128"/>
      <c r="D74" s="128"/>
      <c r="E74" s="128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9"/>
      <c r="W74" t="s">
        <v>569</v>
      </c>
      <c r="X74" s="124">
        <f>ROUNDUP(SQRT(X71 *X73), 4)</f>
        <v>328.74249999999995</v>
      </c>
      <c r="Y74" t="s">
        <v>558</v>
      </c>
    </row>
    <row r="75" spans="1:27" x14ac:dyDescent="0.3">
      <c r="A75" s="134"/>
      <c r="B75" s="128"/>
      <c r="C75" s="128"/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9"/>
      <c r="W75" t="s">
        <v>586</v>
      </c>
      <c r="X75" s="156">
        <v>13082</v>
      </c>
      <c r="Y75" t="s">
        <v>559</v>
      </c>
    </row>
    <row r="76" spans="1:27" x14ac:dyDescent="0.3">
      <c r="A76" s="134"/>
      <c r="B76" s="128"/>
      <c r="C76" s="128"/>
      <c r="D76" s="128"/>
      <c r="E76" s="128"/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 s="128"/>
      <c r="Q76" s="128"/>
      <c r="R76" s="128"/>
      <c r="S76" s="128"/>
      <c r="T76" s="129"/>
      <c r="W76" t="s">
        <v>587</v>
      </c>
      <c r="X76" s="124"/>
      <c r="Y76" t="s">
        <v>560</v>
      </c>
    </row>
    <row r="77" spans="1:27" x14ac:dyDescent="0.3">
      <c r="A77" s="134"/>
      <c r="B77" s="128"/>
      <c r="C77" s="128"/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9"/>
      <c r="W77" t="s">
        <v>546</v>
      </c>
      <c r="X77" s="124">
        <v>3.0914999999999999</v>
      </c>
      <c r="Y77" t="s">
        <v>572</v>
      </c>
    </row>
    <row r="78" spans="1:27" x14ac:dyDescent="0.3">
      <c r="A78" s="134"/>
      <c r="B78" s="128"/>
      <c r="C78" s="128"/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9"/>
      <c r="W78" t="s">
        <v>588</v>
      </c>
      <c r="X78" s="124">
        <v>2909.8135000000002</v>
      </c>
      <c r="Y78" t="s">
        <v>575</v>
      </c>
    </row>
    <row r="79" spans="1:27" ht="16.2" x14ac:dyDescent="0.3">
      <c r="A79" s="134"/>
      <c r="B79" s="128"/>
      <c r="C79" s="128"/>
      <c r="D79" s="128"/>
      <c r="E79" s="128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9"/>
      <c r="W79" t="s">
        <v>591</v>
      </c>
      <c r="X79" s="124">
        <f>ROUNDUP( (X67 * X78) / (X67+X78), 4)</f>
        <v>2085.2551000000003</v>
      </c>
      <c r="Y79" t="s">
        <v>576</v>
      </c>
      <c r="Z79" t="s">
        <v>670</v>
      </c>
      <c r="AA79" t="str">
        <f>X79&amp;" "&amp;Z79</f>
        <v>2085.2551 W/m2-K</v>
      </c>
    </row>
    <row r="80" spans="1:27" x14ac:dyDescent="0.3">
      <c r="A80" s="134"/>
      <c r="B80" s="128"/>
      <c r="C80" s="128"/>
      <c r="D80" s="128"/>
      <c r="E80" s="128"/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9"/>
      <c r="W80" t="s">
        <v>592</v>
      </c>
      <c r="X80" s="157">
        <f>ROUNDUP((1/X78 + 1/X66 + X11+X12)^-1, 4)</f>
        <v>952.87609999999995</v>
      </c>
      <c r="Y80" t="s">
        <v>577</v>
      </c>
      <c r="AA80" t="str">
        <f>X80&amp;" "&amp;Z79</f>
        <v>952.8761 W/m2-K</v>
      </c>
    </row>
    <row r="81" spans="1:28" x14ac:dyDescent="0.3">
      <c r="A81" s="134"/>
      <c r="B81" s="128"/>
      <c r="C81" s="128"/>
      <c r="D81" s="128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9"/>
      <c r="W81" t="s">
        <v>589</v>
      </c>
      <c r="X81" s="173">
        <f>ROUNDUP((X80/X48 - 1) * 100, 2)</f>
        <v>20.170000000000002</v>
      </c>
      <c r="Y81" t="s">
        <v>578</v>
      </c>
      <c r="Z81" t="s">
        <v>671</v>
      </c>
      <c r="AA81" t="str">
        <f>X81&amp;" "&amp;Z81</f>
        <v>20.17 %</v>
      </c>
    </row>
    <row r="82" spans="1:28" x14ac:dyDescent="0.3">
      <c r="A82" s="142" t="s">
        <v>682</v>
      </c>
      <c r="B82" s="128"/>
      <c r="C82" s="128"/>
      <c r="D82" s="128"/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9"/>
      <c r="W82" t="s">
        <v>590</v>
      </c>
      <c r="X82" s="173">
        <f>ROUNDUP( (X79*X48)/(X79-X48), 4)</f>
        <v>1279.537</v>
      </c>
      <c r="Y82" t="s">
        <v>579</v>
      </c>
      <c r="AA82" t="str">
        <f>X82&amp;" "&amp;Z79</f>
        <v>1279.537 W/m2-K</v>
      </c>
    </row>
    <row r="83" spans="1:28" x14ac:dyDescent="0.3">
      <c r="A83" s="141" t="s">
        <v>683</v>
      </c>
      <c r="B83" s="128"/>
      <c r="C83" s="128"/>
      <c r="D83" s="128"/>
      <c r="E83" s="128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9"/>
      <c r="W83" t="s">
        <v>593</v>
      </c>
      <c r="X83" s="157"/>
      <c r="Y83" t="s">
        <v>580</v>
      </c>
    </row>
    <row r="84" spans="1:28" x14ac:dyDescent="0.3">
      <c r="A84" s="140" t="s">
        <v>687</v>
      </c>
      <c r="B84" s="128"/>
      <c r="C84" s="128"/>
      <c r="D84" s="128"/>
      <c r="E84" s="128"/>
      <c r="F84" s="128"/>
      <c r="G84" s="128"/>
      <c r="H84" s="128"/>
      <c r="I84" s="128"/>
      <c r="J84" s="128"/>
      <c r="K84" s="128"/>
      <c r="L84" s="128"/>
      <c r="M84" s="128"/>
      <c r="N84" s="128"/>
      <c r="O84" s="128" t="s">
        <v>5</v>
      </c>
      <c r="P84" s="128"/>
      <c r="Q84" s="128"/>
      <c r="R84" s="128"/>
      <c r="S84" s="128"/>
      <c r="T84" s="129"/>
      <c r="W84" t="s">
        <v>594</v>
      </c>
      <c r="X84" s="157">
        <f>ROUNDUP(0.25*(0.79 * LN(X43) - 1.64)^(-2), 6)</f>
        <v>5.2989999999999999E-3</v>
      </c>
      <c r="Y84" t="s">
        <v>581</v>
      </c>
    </row>
    <row r="85" spans="1:28" ht="19.8" customHeight="1" thickBot="1" x14ac:dyDescent="0.35">
      <c r="A85" s="139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2"/>
      <c r="W85" t="s">
        <v>602</v>
      </c>
      <c r="X85" s="159">
        <f>ROUNDUP( 2*X84* ((VALUE(LEFT(X18,FIND(" ",X18)-1))*X39)/(X19/1000)) * (_xlfn.XLOOKUP("Tube", $AA$4:$AA$5, $X$32:$X$33) * (X42)^2 ) / 10^5, 6)</f>
        <v>0.78781000000000001</v>
      </c>
      <c r="Y85" t="s">
        <v>582</v>
      </c>
    </row>
    <row r="86" spans="1:28" x14ac:dyDescent="0.3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  <c r="T86" s="123"/>
      <c r="W86" t="s">
        <v>600</v>
      </c>
      <c r="X86" s="157">
        <f>ROUNDUP( 2*X84* X39 * (_xlfn.XLOOKUP("Tube", $AA$4:$AA$5, $X$32:$X$33) * (X42)^2 ) / 10^5, 6)</f>
        <v>3.1949999999999999E-3</v>
      </c>
      <c r="Y86" t="s">
        <v>583</v>
      </c>
      <c r="Z86" t="s">
        <v>681</v>
      </c>
    </row>
    <row r="87" spans="1:28" x14ac:dyDescent="0.3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W87" t="s">
        <v>601</v>
      </c>
      <c r="X87" s="173">
        <f>ROUNDUP(X86+X85, 6)</f>
        <v>0.79100499999999996</v>
      </c>
      <c r="Y87" t="s">
        <v>584</v>
      </c>
      <c r="AA87" s="4" t="str">
        <f>X87&amp;" "&amp;Z86</f>
        <v>0.791005 bar</v>
      </c>
    </row>
    <row r="88" spans="1:28" x14ac:dyDescent="0.3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W88" t="s">
        <v>595</v>
      </c>
      <c r="X88" s="157"/>
      <c r="Y88" t="s">
        <v>585</v>
      </c>
      <c r="AA88" s="4"/>
    </row>
    <row r="89" spans="1:28" x14ac:dyDescent="0.3">
      <c r="B89" s="123"/>
      <c r="C89" s="123"/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3"/>
      <c r="O89" s="123"/>
      <c r="P89" s="123"/>
      <c r="Q89" s="123"/>
      <c r="R89" s="123"/>
      <c r="S89" s="123"/>
      <c r="T89" s="123"/>
      <c r="W89" t="s">
        <v>594</v>
      </c>
      <c r="X89" s="157">
        <f>ROUNDUP(EXP(0.576-0.19*LN(X61)), 6)</f>
        <v>6.0471000000000004E-2</v>
      </c>
      <c r="Y89" t="s">
        <v>604</v>
      </c>
      <c r="AA89" s="4"/>
    </row>
    <row r="90" spans="1:28" x14ac:dyDescent="0.3">
      <c r="B90" s="123"/>
      <c r="C90" s="123"/>
      <c r="D90" s="123"/>
      <c r="E90" s="123"/>
      <c r="F90" s="123"/>
      <c r="G90" s="123"/>
      <c r="H90" s="123"/>
      <c r="I90" s="123"/>
      <c r="J90" s="123"/>
      <c r="K90" s="123"/>
      <c r="L90" s="123"/>
      <c r="M90" s="123"/>
      <c r="N90" s="123"/>
      <c r="O90" s="123" t="s">
        <v>736</v>
      </c>
      <c r="P90" s="123"/>
      <c r="Q90" s="123"/>
      <c r="R90" s="123"/>
      <c r="S90" s="123"/>
      <c r="T90" s="123"/>
      <c r="W90" t="s">
        <v>752</v>
      </c>
      <c r="X90" s="171">
        <f>ROUNDUP(X58 * (1/3600) / _xlfn.XLOOKUP("Shell", $AA$4:$AA$5, X32:X33), 4)</f>
        <v>0.33149999999999996</v>
      </c>
      <c r="Y90" t="s">
        <v>605</v>
      </c>
      <c r="AA90" s="4"/>
    </row>
    <row r="91" spans="1:28" x14ac:dyDescent="0.3">
      <c r="B91" s="123"/>
      <c r="C91" s="123"/>
      <c r="D91" s="123"/>
      <c r="E91" s="123"/>
      <c r="F91" s="123"/>
      <c r="G91" s="123"/>
      <c r="H91" s="123"/>
      <c r="I91" s="123"/>
      <c r="J91" s="123"/>
      <c r="K91" s="123"/>
      <c r="L91" s="123"/>
      <c r="M91" s="123"/>
      <c r="N91" s="123"/>
      <c r="O91" s="123"/>
      <c r="P91" s="123"/>
      <c r="Q91" s="123"/>
      <c r="R91" s="123"/>
      <c r="S91" s="123"/>
      <c r="T91" s="123"/>
      <c r="W91" t="s">
        <v>603</v>
      </c>
      <c r="X91" s="175">
        <f>ROUNDUP( ($X$89 * ($X$45/1000) * ($X$52+1) * _xlfn.XLOOKUP("Shell", $AA$4:$AA$5, $X$32:$X$33) * ($X$90)^2 / (2 * $X$60) ) * (1/10^5), 4)</f>
        <v>1.43E-2</v>
      </c>
      <c r="Y91" t="s">
        <v>606</v>
      </c>
      <c r="AA91" s="4" t="str">
        <f>X91&amp;" "&amp;Z86</f>
        <v>0.0143 bar</v>
      </c>
    </row>
    <row r="92" spans="1:28" x14ac:dyDescent="0.3">
      <c r="B92" s="123"/>
      <c r="C92" s="123"/>
      <c r="D92" s="123"/>
      <c r="E92" s="123"/>
      <c r="F92" s="123"/>
      <c r="G92" s="123"/>
      <c r="H92" s="123"/>
      <c r="I92" s="123"/>
      <c r="J92" s="123"/>
      <c r="K92" s="123"/>
      <c r="L92" s="123"/>
      <c r="M92" s="123"/>
      <c r="N92" s="123"/>
      <c r="O92" s="123" t="s">
        <v>736</v>
      </c>
      <c r="P92" s="123"/>
      <c r="Q92" s="123"/>
      <c r="R92" s="123"/>
      <c r="S92" s="123"/>
      <c r="T92" s="123"/>
      <c r="W92" t="s">
        <v>608</v>
      </c>
      <c r="X92" s="160"/>
      <c r="Y92" t="s">
        <v>611</v>
      </c>
    </row>
    <row r="93" spans="1:28" x14ac:dyDescent="0.3">
      <c r="B93" s="123"/>
      <c r="C93" s="123"/>
      <c r="D93" s="123"/>
      <c r="E93" s="123"/>
      <c r="F93" s="123"/>
      <c r="G93" s="123"/>
      <c r="H93" s="123"/>
      <c r="I93" s="123" t="s">
        <v>1</v>
      </c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X93" s="125" t="s">
        <v>179</v>
      </c>
      <c r="Y93" t="s">
        <v>612</v>
      </c>
      <c r="Z93" t="s">
        <v>702</v>
      </c>
      <c r="AA93" t="s">
        <v>703</v>
      </c>
      <c r="AB93" t="s">
        <v>704</v>
      </c>
    </row>
    <row r="94" spans="1:28" x14ac:dyDescent="0.3"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V94" s="4" t="s">
        <v>618</v>
      </c>
      <c r="W94" t="s">
        <v>633</v>
      </c>
      <c r="X94" s="124">
        <v>32.22</v>
      </c>
      <c r="Y94" t="s">
        <v>613</v>
      </c>
      <c r="Z94" s="4">
        <f>X95-X94</f>
        <v>11.800000000000004</v>
      </c>
      <c r="AA94" s="4">
        <f>X97-X94</f>
        <v>38.89</v>
      </c>
      <c r="AB94" s="4">
        <f>X98-X94</f>
        <v>15.480000000000004</v>
      </c>
    </row>
    <row r="95" spans="1:28" x14ac:dyDescent="0.3">
      <c r="B95" s="123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3"/>
      <c r="O95" s="123" t="s">
        <v>736</v>
      </c>
      <c r="P95" s="123"/>
      <c r="Q95" s="123"/>
      <c r="R95" s="123"/>
      <c r="S95" s="123"/>
      <c r="T95" s="123"/>
      <c r="W95" t="s">
        <v>634</v>
      </c>
      <c r="X95" s="124">
        <v>44.02</v>
      </c>
      <c r="Y95" t="s">
        <v>614</v>
      </c>
    </row>
    <row r="96" spans="1:28" x14ac:dyDescent="0.3">
      <c r="B96" s="123"/>
      <c r="C96" s="123"/>
      <c r="D96" s="123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X96" s="125" t="s">
        <v>179</v>
      </c>
      <c r="Y96" t="s">
        <v>615</v>
      </c>
    </row>
    <row r="97" spans="2:30" x14ac:dyDescent="0.3">
      <c r="B97" s="123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V97" s="4" t="s">
        <v>619</v>
      </c>
      <c r="W97" t="s">
        <v>635</v>
      </c>
      <c r="X97" s="124">
        <v>71.11</v>
      </c>
      <c r="Y97" t="s">
        <v>616</v>
      </c>
      <c r="Z97" s="4">
        <f>X97-X98</f>
        <v>23.409999999999997</v>
      </c>
    </row>
    <row r="98" spans="2:30" x14ac:dyDescent="0.3">
      <c r="B98" s="123"/>
      <c r="C98" s="123"/>
      <c r="D98" s="123"/>
      <c r="E98" s="123"/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W98" t="s">
        <v>636</v>
      </c>
      <c r="X98" s="124">
        <v>47.7</v>
      </c>
      <c r="Y98" t="s">
        <v>617</v>
      </c>
    </row>
    <row r="99" spans="2:30" x14ac:dyDescent="0.3">
      <c r="B99" s="123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V99" s="4" t="s">
        <v>707</v>
      </c>
      <c r="W99" t="s">
        <v>637</v>
      </c>
      <c r="X99" s="124">
        <f>ROUNDUP(SQRT(8900/X32), 4)</f>
        <v>2.9936000000000003</v>
      </c>
      <c r="Y99" t="s">
        <v>620</v>
      </c>
    </row>
    <row r="100" spans="2:30" x14ac:dyDescent="0.3">
      <c r="B100" s="123"/>
      <c r="C100" s="123"/>
      <c r="D100" s="123"/>
      <c r="E100" s="123"/>
      <c r="F100" s="123"/>
      <c r="G100" s="123"/>
      <c r="H100" s="123"/>
      <c r="I100" s="123"/>
      <c r="J100" s="123"/>
      <c r="K100" s="123"/>
      <c r="L100" s="123"/>
      <c r="M100" s="123"/>
      <c r="N100" s="123"/>
      <c r="O100" s="123"/>
      <c r="P100" s="123"/>
      <c r="Q100" s="123"/>
      <c r="R100" s="123"/>
      <c r="S100" s="123"/>
      <c r="T100" s="123"/>
      <c r="W100" t="s">
        <v>638</v>
      </c>
      <c r="X100" s="124">
        <f>ROUNDUP(SQRT(8900/X33), 4)</f>
        <v>3.0079000000000002</v>
      </c>
      <c r="Y100" t="s">
        <v>621</v>
      </c>
      <c r="Z100" t="s">
        <v>705</v>
      </c>
      <c r="AA100" t="s">
        <v>706</v>
      </c>
    </row>
    <row r="101" spans="2:30" x14ac:dyDescent="0.3">
      <c r="B101" s="123"/>
      <c r="C101" s="123"/>
      <c r="D101" s="123"/>
      <c r="E101" s="123"/>
      <c r="F101" s="123"/>
      <c r="G101" s="123"/>
      <c r="H101" s="123"/>
      <c r="I101" s="123"/>
      <c r="J101" s="123"/>
      <c r="K101" s="123" t="s">
        <v>755</v>
      </c>
      <c r="L101" s="123"/>
      <c r="M101" s="123"/>
      <c r="N101" s="123"/>
      <c r="O101" s="123"/>
      <c r="P101" s="123"/>
      <c r="Q101" s="123"/>
      <c r="R101" s="123"/>
      <c r="S101" s="123"/>
      <c r="T101" s="123"/>
      <c r="W101" t="s">
        <v>639</v>
      </c>
      <c r="X101" s="124">
        <f>ROUNDUP(SQRT((X26 * 1/3600 * (1/X32)) / ( PI()/4 * X99 )), 5)</f>
        <v>0.15425</v>
      </c>
      <c r="Y101" t="s">
        <v>622</v>
      </c>
      <c r="Z101" s="4">
        <f>X98-X95</f>
        <v>3.6799999999999997</v>
      </c>
      <c r="AA101" s="4" t="str">
        <f>IF(X95=X98, X98, "None")</f>
        <v>None</v>
      </c>
    </row>
    <row r="102" spans="2:30" x14ac:dyDescent="0.3">
      <c r="B102" s="123"/>
      <c r="C102" s="123"/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3"/>
      <c r="P102" s="123"/>
      <c r="Q102" s="123"/>
      <c r="R102" s="123"/>
      <c r="S102" s="123"/>
      <c r="T102" s="123"/>
      <c r="U102" s="4"/>
      <c r="V102" s="111"/>
      <c r="W102" t="s">
        <v>641</v>
      </c>
      <c r="X102" s="124">
        <f>_xlfn.CEILING.MATH(X101 * 39.37, 1)</f>
        <v>7</v>
      </c>
      <c r="Y102" t="s">
        <v>623</v>
      </c>
      <c r="Z102" s="4"/>
    </row>
    <row r="103" spans="2:30" x14ac:dyDescent="0.3">
      <c r="B103" s="123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2"/>
      <c r="V103" s="112"/>
      <c r="W103" t="s">
        <v>640</v>
      </c>
      <c r="X103" s="124">
        <f>ROUNDUP(SQRT((X27 * 1/3600 * (1/X33)) / ( PI()/4 * X100 )), 5)</f>
        <v>0.10933</v>
      </c>
      <c r="Y103" t="s">
        <v>624</v>
      </c>
    </row>
    <row r="104" spans="2:30" x14ac:dyDescent="0.3">
      <c r="B104" s="123"/>
      <c r="C104" s="123"/>
      <c r="D104" s="123"/>
      <c r="E104" s="123"/>
      <c r="F104" s="123"/>
      <c r="G104" s="123"/>
      <c r="H104" s="123"/>
      <c r="I104" s="123"/>
      <c r="J104" s="123"/>
      <c r="K104" s="123"/>
      <c r="L104" s="123"/>
      <c r="M104" s="123"/>
      <c r="N104" s="123"/>
      <c r="O104" s="123"/>
      <c r="P104" s="123"/>
      <c r="Q104" s="123"/>
      <c r="R104" s="123"/>
      <c r="S104" s="123"/>
      <c r="T104" s="123"/>
      <c r="W104" t="s">
        <v>642</v>
      </c>
      <c r="X104" s="124">
        <f>_xlfn.CEILING.MATH(X103 * 39.37, 1)</f>
        <v>5</v>
      </c>
      <c r="Y104" t="s">
        <v>625</v>
      </c>
    </row>
    <row r="105" spans="2:30" x14ac:dyDescent="0.3">
      <c r="B105" s="123"/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X105" s="124"/>
      <c r="Y105" t="s">
        <v>626</v>
      </c>
    </row>
    <row r="106" spans="2:30" x14ac:dyDescent="0.3">
      <c r="B106" s="123"/>
      <c r="C106" s="123"/>
      <c r="D106" s="123"/>
      <c r="E106" s="123"/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X106" s="124"/>
      <c r="Y106" t="s">
        <v>627</v>
      </c>
    </row>
    <row r="107" spans="2:30" x14ac:dyDescent="0.3">
      <c r="B107" s="123"/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W107" t="s">
        <v>645</v>
      </c>
      <c r="X107" s="156" cm="1">
        <f t="array" ref="X107">ROUNDUP(_xlfn.IFS(X22="Liquid", SQRT((X26/X32 * 1/3600)/ ((PI()/4)*2.5)), X22="Vapor", SQRT((X26/X32 * 1/3600))/(PI()/4 * SQRT(4500/X32))), 4)</f>
        <v>0.16879999999999998</v>
      </c>
      <c r="Y107" t="s">
        <v>628</v>
      </c>
      <c r="AD107" t="s">
        <v>5</v>
      </c>
    </row>
    <row r="108" spans="2:30" x14ac:dyDescent="0.3">
      <c r="B108" s="123"/>
      <c r="C108" s="123"/>
      <c r="D108" s="123"/>
      <c r="E108" s="123"/>
      <c r="F108" s="123"/>
      <c r="G108" s="123"/>
      <c r="H108" s="123"/>
      <c r="I108" s="123"/>
      <c r="J108" s="123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W108" t="s">
        <v>641</v>
      </c>
      <c r="X108" s="156">
        <f>_xlfn.CEILING.MATH(X107 * 39.37, 1)</f>
        <v>7</v>
      </c>
      <c r="Y108" t="s">
        <v>629</v>
      </c>
    </row>
    <row r="109" spans="2:30" x14ac:dyDescent="0.3">
      <c r="B109" s="123"/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W109" t="s">
        <v>646</v>
      </c>
      <c r="X109" s="124" cm="1">
        <f t="array" ref="X109">ROUNDUP(_xlfn.IFS(X23="Liquid", SQRT((X27/X33 * 1/3600)/ ((PI()/4)*2.5)), X23="Vapor", SQRT((X27/X33 * 1/3600))/(PI()/4 * SQRT(4500/X33))), 4)</f>
        <v>0.12000000000000001</v>
      </c>
      <c r="Y109" t="s">
        <v>630</v>
      </c>
    </row>
    <row r="110" spans="2:30" x14ac:dyDescent="0.3">
      <c r="B110" s="123"/>
      <c r="C110" s="123"/>
      <c r="D110" s="123"/>
      <c r="E110" s="123"/>
      <c r="F110" s="123"/>
      <c r="G110" s="123"/>
      <c r="H110" s="123"/>
      <c r="I110" s="123"/>
      <c r="J110" s="123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W110" t="s">
        <v>649</v>
      </c>
      <c r="X110" s="124">
        <f>_xlfn.CEILING.MATH(X109 * 39.37, 1)</f>
        <v>5</v>
      </c>
      <c r="Y110" t="s">
        <v>631</v>
      </c>
    </row>
    <row r="111" spans="2:30" x14ac:dyDescent="0.3">
      <c r="B111" s="123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W111" t="s">
        <v>661</v>
      </c>
      <c r="X111" s="156" t="str" cm="1">
        <f t="array" ref="X111">_xlfn.IFS(X114&lt;17, Database!I64, AND(X114&gt;17, X114&lt;200), Database!I65, AND(X114&gt;200, X114&lt;400), Database!I66, AND(X114&gt;400, X114&lt;700), Database!I67, X114&gt;700, Database!I68)</f>
        <v>2"</v>
      </c>
      <c r="Y111" t="s">
        <v>632</v>
      </c>
    </row>
    <row r="112" spans="2:30" x14ac:dyDescent="0.3">
      <c r="B112" s="123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W112" t="s">
        <v>662</v>
      </c>
      <c r="X112" s="156" t="str" cm="1">
        <f t="array" ref="X112">_xlfn.IFS(X114&lt;17, Database!J64, AND(X114&gt;17, X114&lt;200), Database!J64, AND(X114&gt;200, X114&lt;400), Database!J64, AND(X114&gt;400, X114&lt;700), Database!J64, X114&gt;700, Database!J64)</f>
        <v>2"</v>
      </c>
      <c r="Y112" t="s">
        <v>632</v>
      </c>
    </row>
    <row r="113" spans="2:27" x14ac:dyDescent="0.3">
      <c r="B113" s="123"/>
      <c r="C113" s="123"/>
      <c r="D113" s="123"/>
      <c r="E113" s="123"/>
      <c r="F113" s="123"/>
      <c r="G113" s="123"/>
      <c r="H113" s="123"/>
      <c r="I113" s="123"/>
      <c r="J113" s="123"/>
      <c r="K113" s="123"/>
      <c r="L113" s="123"/>
      <c r="M113" s="123"/>
      <c r="N113" s="123"/>
      <c r="O113" s="123"/>
      <c r="P113" s="123"/>
      <c r="Q113" s="123"/>
      <c r="R113" s="123"/>
      <c r="S113" s="123"/>
      <c r="T113" s="123"/>
      <c r="W113" t="s">
        <v>607</v>
      </c>
      <c r="X113" s="124">
        <v>2</v>
      </c>
      <c r="Y113" t="s">
        <v>643</v>
      </c>
    </row>
    <row r="114" spans="2:27" x14ac:dyDescent="0.3">
      <c r="B114" s="123"/>
      <c r="C114" s="123"/>
      <c r="D114" s="123"/>
      <c r="E114" s="123"/>
      <c r="F114" s="123"/>
      <c r="G114" s="123"/>
      <c r="H114" s="12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W114" t="s">
        <v>660</v>
      </c>
      <c r="X114" s="124">
        <f xml:space="preserve"> ROUNDUP(PI() *((X45/1000)^2)/4 * Y18, 4)</f>
        <v>2.2704000000000004</v>
      </c>
      <c r="Y114" t="s">
        <v>644</v>
      </c>
      <c r="Z114" s="4" t="str">
        <f>X114&amp;" "&amp;"m3"</f>
        <v>2.2704 m3</v>
      </c>
    </row>
    <row r="115" spans="2:27" x14ac:dyDescent="0.3">
      <c r="B115" s="123"/>
      <c r="C115" s="123"/>
      <c r="D115" s="123"/>
      <c r="E115" s="123"/>
      <c r="F115" s="123"/>
      <c r="G115" s="123"/>
      <c r="H115" s="12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V115" s="4" t="s">
        <v>717</v>
      </c>
    </row>
    <row r="116" spans="2:27" x14ac:dyDescent="0.3">
      <c r="B116" s="123"/>
      <c r="C116" s="123"/>
      <c r="D116" s="123"/>
      <c r="E116" s="123"/>
      <c r="F116" s="123"/>
      <c r="G116" s="123"/>
      <c r="H116" s="12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W116" t="s">
        <v>746</v>
      </c>
      <c r="X116">
        <v>1</v>
      </c>
      <c r="Y116" t="s">
        <v>647</v>
      </c>
      <c r="Z116">
        <f>_xlfn.XLOOKUP("Tube", AA4:AA5, X116:X117)</f>
        <v>1</v>
      </c>
      <c r="AA116" s="4" t="str">
        <f>Z116&amp;" "&amp;"bar"</f>
        <v>1 bar</v>
      </c>
    </row>
    <row r="117" spans="2:27" x14ac:dyDescent="0.3">
      <c r="B117" s="123"/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  <c r="M117" s="123"/>
      <c r="N117" s="123"/>
      <c r="O117" s="123"/>
      <c r="P117" s="123"/>
      <c r="Q117" s="123"/>
      <c r="R117" s="123"/>
      <c r="S117" s="123"/>
      <c r="T117" s="123"/>
      <c r="W117" t="s">
        <v>747</v>
      </c>
      <c r="X117">
        <v>1</v>
      </c>
      <c r="Y117" t="s">
        <v>648</v>
      </c>
      <c r="Z117">
        <f>_xlfn.XLOOKUP("Shell", AA4:AA5, X116:X117)</f>
        <v>1</v>
      </c>
      <c r="AA117" s="4" t="str">
        <f>Z117&amp;" "&amp;"bar"</f>
        <v>1 bar</v>
      </c>
    </row>
    <row r="118" spans="2:27" x14ac:dyDescent="0.3"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V118" s="4" t="s">
        <v>748</v>
      </c>
      <c r="W118" t="s">
        <v>756</v>
      </c>
      <c r="X118" s="172">
        <v>0</v>
      </c>
      <c r="Y118" t="s">
        <v>650</v>
      </c>
    </row>
    <row r="119" spans="2:27" x14ac:dyDescent="0.3">
      <c r="B119" s="123"/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W119" t="s">
        <v>749</v>
      </c>
      <c r="X119">
        <f>ROUNDUP( X38 * 25.4 / Y16, 4)</f>
        <v>1.3333999999999999</v>
      </c>
      <c r="Y119" t="s">
        <v>651</v>
      </c>
      <c r="Z119" s="4">
        <f>X119</f>
        <v>1.3333999999999999</v>
      </c>
    </row>
    <row r="120" spans="2:27" x14ac:dyDescent="0.3">
      <c r="B120" s="123"/>
      <c r="C120" s="123"/>
      <c r="D120" s="123"/>
      <c r="E120" s="123"/>
      <c r="F120" s="123"/>
      <c r="G120" s="123"/>
      <c r="H120" s="123"/>
      <c r="I120" s="123"/>
      <c r="J120" s="123"/>
      <c r="K120" s="123"/>
      <c r="L120" s="123"/>
      <c r="M120" s="123"/>
      <c r="N120" s="123"/>
      <c r="O120" s="123"/>
      <c r="P120" s="123"/>
      <c r="Q120" s="123"/>
      <c r="R120" s="123"/>
      <c r="S120" s="123"/>
      <c r="T120" s="123"/>
      <c r="W120" t="s">
        <v>753</v>
      </c>
      <c r="X120" s="172">
        <f>ROUNDUP( X26 * X36 * (X95-X94), 4)</f>
        <v>9855124.0000999998</v>
      </c>
      <c r="Y120" t="s">
        <v>757</v>
      </c>
      <c r="Z120" s="4" t="str">
        <f>X120&amp;" "&amp;"kJ/hr"</f>
        <v>9855124.0001 kJ/hr</v>
      </c>
    </row>
    <row r="121" spans="2:27" x14ac:dyDescent="0.3">
      <c r="B121" s="123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V121" s="114"/>
      <c r="W121" s="114" t="s">
        <v>750</v>
      </c>
      <c r="X121" s="114">
        <f xml:space="preserve"> ROUNDUP(X58 * (1/3600) / _xlfn.XLOOKUP("Shell", $AA4:$AA5, X32:X33), 4)</f>
        <v>0.33149999999999996</v>
      </c>
      <c r="Y121" t="s">
        <v>758</v>
      </c>
    </row>
    <row r="122" spans="2:27" x14ac:dyDescent="0.3">
      <c r="B122" s="123"/>
      <c r="C122" s="123"/>
      <c r="D122" s="123"/>
      <c r="E122" s="123"/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V122" s="114"/>
      <c r="W122" s="114" t="s">
        <v>751</v>
      </c>
      <c r="X122" s="114">
        <f>ROUNDUP(X59 * (1/3600) / _xlfn.XLOOKUP("Tube", $AA$4:$AA$5, $X$32:$X$33), 4)</f>
        <v>2.5568000000000004</v>
      </c>
      <c r="Y122" t="s">
        <v>759</v>
      </c>
    </row>
    <row r="123" spans="2:27" x14ac:dyDescent="0.3">
      <c r="B123" s="123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</row>
    <row r="124" spans="2:27" x14ac:dyDescent="0.3">
      <c r="B124" s="123"/>
      <c r="C124" s="123"/>
      <c r="D124" s="123"/>
      <c r="E124" s="123"/>
      <c r="F124" s="123"/>
      <c r="G124" s="123"/>
      <c r="H124" s="123"/>
      <c r="I124" s="123"/>
      <c r="J124" s="123"/>
      <c r="K124" s="123"/>
      <c r="L124" s="123"/>
      <c r="M124" s="123"/>
      <c r="N124" s="123"/>
      <c r="O124" s="123"/>
      <c r="P124" s="123"/>
      <c r="Q124" s="123"/>
      <c r="R124" s="123"/>
      <c r="S124" s="123"/>
      <c r="T124" s="123"/>
    </row>
    <row r="125" spans="2:27" x14ac:dyDescent="0.3">
      <c r="B125" s="123"/>
      <c r="C125" s="123"/>
      <c r="D125" s="123"/>
      <c r="E125" s="123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3"/>
      <c r="T125" s="123"/>
    </row>
    <row r="126" spans="2:27" x14ac:dyDescent="0.3">
      <c r="B126" s="123"/>
      <c r="C126" s="123"/>
      <c r="D126" s="123"/>
      <c r="E126" s="123"/>
      <c r="F126" s="123"/>
      <c r="G126" s="123"/>
      <c r="H126" s="123"/>
      <c r="I126" s="123"/>
      <c r="J126" s="123"/>
      <c r="K126" s="123"/>
      <c r="L126" s="123"/>
      <c r="M126" s="123"/>
      <c r="N126" s="123"/>
      <c r="O126" s="123"/>
      <c r="P126" s="123"/>
      <c r="Q126" s="123"/>
      <c r="R126" s="123"/>
      <c r="S126" s="123"/>
      <c r="T126" s="123"/>
    </row>
    <row r="127" spans="2:27" x14ac:dyDescent="0.3">
      <c r="B127" s="123"/>
      <c r="C127" s="123"/>
      <c r="D127" s="123"/>
      <c r="E127" s="123"/>
      <c r="F127" s="123"/>
      <c r="G127" s="123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</row>
    <row r="128" spans="2:27" x14ac:dyDescent="0.3"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23"/>
      <c r="O128" s="123"/>
      <c r="P128" s="123"/>
      <c r="Q128" s="123"/>
      <c r="R128" s="123"/>
      <c r="S128" s="123"/>
      <c r="T128" s="123"/>
    </row>
    <row r="129" spans="2:20" x14ac:dyDescent="0.3">
      <c r="B129" s="123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</row>
    <row r="130" spans="2:20" x14ac:dyDescent="0.3">
      <c r="B130" s="123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</row>
    <row r="131" spans="2:20" x14ac:dyDescent="0.3">
      <c r="B131" s="123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</row>
    <row r="132" spans="2:20" x14ac:dyDescent="0.3">
      <c r="B132" s="123"/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</row>
    <row r="133" spans="2:20" x14ac:dyDescent="0.3">
      <c r="B133" s="123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</row>
    <row r="134" spans="2:20" x14ac:dyDescent="0.3">
      <c r="B134" s="123"/>
      <c r="C134" s="123"/>
      <c r="D134" s="123"/>
      <c r="E134" s="123"/>
      <c r="F134" s="123"/>
      <c r="G134" s="123"/>
      <c r="H134" s="123"/>
      <c r="I134" s="123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</row>
    <row r="135" spans="2:20" x14ac:dyDescent="0.3">
      <c r="B135" s="123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</row>
    <row r="136" spans="2:20" x14ac:dyDescent="0.3">
      <c r="B136" s="123"/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</row>
    <row r="137" spans="2:20" x14ac:dyDescent="0.3">
      <c r="B137" s="123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</row>
  </sheetData>
  <mergeCells count="4">
    <mergeCell ref="W3:X3"/>
    <mergeCell ref="C27:F27"/>
    <mergeCell ref="J12:S12"/>
    <mergeCell ref="J34:K34"/>
  </mergeCells>
  <phoneticPr fontId="7" type="noConversion"/>
  <hyperlinks>
    <hyperlink ref="A3" location="Introduction!A1" display="Introduction" xr:uid="{DD97BE7A-CB7B-427E-A546-BB3BB725CF56}"/>
    <hyperlink ref="A6" location="'Free Page'!A1" display="Free Page" xr:uid="{201C75B4-B0C5-42DE-86F3-382E18E45D72}"/>
    <hyperlink ref="A5" location="Data!A1" display="Data" xr:uid="{63EE881A-FB87-4B81-8EE9-6EC92D9269E6}"/>
  </hyperlink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54DB29-9B87-4D93-A6BC-58020D0A55FC}">
          <x14:formula1>
            <xm:f>_xlfn.ANCHORARRAY(Database!$BO$116)</xm:f>
          </x14:formula1>
          <xm:sqref>J34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B5300-678E-4177-BB40-5149CCDE5FBD}">
  <sheetPr codeName="Sheet11">
    <tabColor rgb="FF92D050"/>
  </sheetPr>
  <dimension ref="A1:AM136"/>
  <sheetViews>
    <sheetView topLeftCell="E3" zoomScale="85" zoomScaleNormal="85" workbookViewId="0">
      <selection activeCell="AG18" sqref="AG18"/>
    </sheetView>
  </sheetViews>
  <sheetFormatPr defaultRowHeight="14.4" x14ac:dyDescent="0.3"/>
  <cols>
    <col min="1" max="1" width="21" customWidth="1"/>
    <col min="2" max="30" width="15.77734375" customWidth="1"/>
    <col min="31" max="31" width="11.21875" customWidth="1"/>
    <col min="32" max="32" width="12.33203125" customWidth="1"/>
    <col min="33" max="33" width="19.21875" customWidth="1"/>
    <col min="34" max="34" width="10.6640625" customWidth="1"/>
    <col min="35" max="35" width="8.88671875" customWidth="1"/>
    <col min="36" max="36" width="10.44140625" customWidth="1"/>
    <col min="37" max="37" width="8.88671875" customWidth="1"/>
    <col min="38" max="38" width="11.5546875" customWidth="1"/>
    <col min="39" max="39" width="8.88671875" customWidth="1"/>
  </cols>
  <sheetData>
    <row r="1" spans="1:39" ht="23.4" customHeight="1" thickBot="1" x14ac:dyDescent="0.35">
      <c r="A1" s="133"/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7"/>
      <c r="AF1" s="144"/>
      <c r="AG1" s="144"/>
      <c r="AH1" s="144"/>
      <c r="AI1" s="144"/>
      <c r="AJ1" s="144"/>
      <c r="AK1" s="144"/>
      <c r="AL1" s="144"/>
      <c r="AM1" s="144"/>
    </row>
    <row r="2" spans="1:39" ht="25.2" customHeight="1" x14ac:dyDescent="0.3">
      <c r="A2" s="146"/>
      <c r="B2" s="161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3"/>
      <c r="AE2" s="170"/>
      <c r="AF2" s="169"/>
    </row>
    <row r="3" spans="1:39" ht="25.05" customHeight="1" x14ac:dyDescent="0.3">
      <c r="A3" s="147" t="s">
        <v>663</v>
      </c>
      <c r="B3" s="164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65"/>
      <c r="AG3" s="4"/>
      <c r="AH3" s="4"/>
    </row>
    <row r="4" spans="1:39" ht="25.05" customHeight="1" thickBot="1" x14ac:dyDescent="0.35">
      <c r="A4" s="147" t="s">
        <v>664</v>
      </c>
      <c r="B4" s="166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8"/>
      <c r="AG4" s="4"/>
      <c r="AH4" s="124"/>
      <c r="AK4" s="4"/>
    </row>
    <row r="5" spans="1:39" ht="25.05" customHeight="1" x14ac:dyDescent="0.3">
      <c r="A5" s="148" t="s">
        <v>665</v>
      </c>
      <c r="B5" s="189" t="s">
        <v>708</v>
      </c>
      <c r="C5" s="189" t="s">
        <v>712</v>
      </c>
      <c r="D5" s="189" t="s">
        <v>709</v>
      </c>
      <c r="E5" s="189"/>
      <c r="F5" s="191" t="s">
        <v>728</v>
      </c>
      <c r="G5" s="189" t="s">
        <v>713</v>
      </c>
      <c r="H5" s="191" t="s">
        <v>729</v>
      </c>
      <c r="I5" s="191" t="s">
        <v>731</v>
      </c>
      <c r="J5" s="191" t="s">
        <v>730</v>
      </c>
      <c r="K5" s="191" t="s">
        <v>732</v>
      </c>
      <c r="L5" s="191" t="s">
        <v>733</v>
      </c>
      <c r="M5" s="189" t="s">
        <v>714</v>
      </c>
      <c r="N5" s="189" t="s">
        <v>715</v>
      </c>
      <c r="O5" s="189" t="s">
        <v>564</v>
      </c>
      <c r="P5" s="191" t="s">
        <v>716</v>
      </c>
      <c r="Q5" s="191" t="s">
        <v>734</v>
      </c>
      <c r="R5" s="191" t="s">
        <v>735</v>
      </c>
      <c r="S5" s="189" t="s">
        <v>350</v>
      </c>
      <c r="T5" s="189" t="s">
        <v>765</v>
      </c>
      <c r="U5" s="189"/>
      <c r="V5" s="189"/>
      <c r="W5" s="189" t="s">
        <v>764</v>
      </c>
      <c r="X5" s="189"/>
      <c r="Y5" s="189"/>
      <c r="Z5" s="189" t="s">
        <v>720</v>
      </c>
      <c r="AA5" s="189" t="s">
        <v>742</v>
      </c>
      <c r="AB5" s="191" t="s">
        <v>744</v>
      </c>
      <c r="AC5" s="191" t="s">
        <v>745</v>
      </c>
      <c r="AD5" s="192" t="s">
        <v>721</v>
      </c>
      <c r="AG5" s="4"/>
      <c r="AH5" s="124"/>
      <c r="AK5" s="4"/>
    </row>
    <row r="6" spans="1:39" ht="25.05" customHeight="1" x14ac:dyDescent="0.3">
      <c r="A6" s="147" t="s">
        <v>666</v>
      </c>
      <c r="B6" s="190"/>
      <c r="C6" s="190"/>
      <c r="D6" s="177" t="s">
        <v>710</v>
      </c>
      <c r="E6" s="177" t="s">
        <v>711</v>
      </c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77" t="s">
        <v>717</v>
      </c>
      <c r="U6" s="177" t="s">
        <v>718</v>
      </c>
      <c r="V6" s="177" t="s">
        <v>719</v>
      </c>
      <c r="W6" s="177" t="s">
        <v>717</v>
      </c>
      <c r="X6" s="177" t="s">
        <v>718</v>
      </c>
      <c r="Y6" s="177" t="s">
        <v>719</v>
      </c>
      <c r="Z6" s="190"/>
      <c r="AA6" s="190"/>
      <c r="AB6" s="190"/>
      <c r="AC6" s="194"/>
      <c r="AD6" s="193"/>
      <c r="AG6" s="4"/>
      <c r="AH6" s="124"/>
      <c r="AK6" s="4"/>
    </row>
    <row r="7" spans="1:39" ht="24.6" customHeight="1" x14ac:dyDescent="0.3">
      <c r="A7" s="149"/>
      <c r="B7" s="190"/>
      <c r="C7" s="177" t="s">
        <v>179</v>
      </c>
      <c r="D7" s="177" t="s">
        <v>179</v>
      </c>
      <c r="E7" s="177" t="s">
        <v>179</v>
      </c>
      <c r="F7" s="177" t="s">
        <v>726</v>
      </c>
      <c r="G7" s="177" t="s">
        <v>726</v>
      </c>
      <c r="H7" s="177" t="s">
        <v>726</v>
      </c>
      <c r="I7" s="177" t="s">
        <v>727</v>
      </c>
      <c r="J7" s="177" t="s">
        <v>179</v>
      </c>
      <c r="K7" s="177" t="s">
        <v>179</v>
      </c>
      <c r="L7" s="177" t="s">
        <v>179</v>
      </c>
      <c r="M7" s="177" t="s">
        <v>179</v>
      </c>
      <c r="N7" s="177" t="s">
        <v>179</v>
      </c>
      <c r="O7" s="177" t="s">
        <v>179</v>
      </c>
      <c r="P7" s="177" t="s">
        <v>179</v>
      </c>
      <c r="Q7" s="177" t="s">
        <v>726</v>
      </c>
      <c r="R7" s="177" t="s">
        <v>740</v>
      </c>
      <c r="S7" s="177" t="s">
        <v>725</v>
      </c>
      <c r="T7" s="190" t="s">
        <v>724</v>
      </c>
      <c r="U7" s="190"/>
      <c r="V7" s="190"/>
      <c r="W7" s="190" t="s">
        <v>724</v>
      </c>
      <c r="X7" s="190"/>
      <c r="Y7" s="190"/>
      <c r="Z7" s="177" t="s">
        <v>741</v>
      </c>
      <c r="AA7" s="177" t="s">
        <v>743</v>
      </c>
      <c r="AB7" s="177" t="s">
        <v>722</v>
      </c>
      <c r="AC7" s="177" t="s">
        <v>722</v>
      </c>
      <c r="AD7" s="178" t="s">
        <v>723</v>
      </c>
      <c r="AG7" s="4"/>
      <c r="AH7" s="124"/>
      <c r="AK7" s="4"/>
    </row>
    <row r="8" spans="1:39" ht="15" customHeight="1" x14ac:dyDescent="0.3">
      <c r="A8" s="149"/>
      <c r="B8" s="179">
        <v>1</v>
      </c>
      <c r="C8" s="179" t="s">
        <v>766</v>
      </c>
      <c r="D8" s="179">
        <v>1</v>
      </c>
      <c r="E8" s="179">
        <v>11</v>
      </c>
      <c r="F8" s="179">
        <v>37</v>
      </c>
      <c r="G8" s="179">
        <v>19.05</v>
      </c>
      <c r="H8" s="179">
        <v>2.11</v>
      </c>
      <c r="I8" s="179">
        <v>3.6576</v>
      </c>
      <c r="J8" s="179">
        <v>1072</v>
      </c>
      <c r="K8" s="179" t="s">
        <v>11</v>
      </c>
      <c r="L8" s="179">
        <v>1.75</v>
      </c>
      <c r="M8" s="179">
        <v>8</v>
      </c>
      <c r="N8" s="179" t="s">
        <v>767</v>
      </c>
      <c r="O8" s="179">
        <v>0.3</v>
      </c>
      <c r="P8" s="179">
        <v>8</v>
      </c>
      <c r="Q8" s="179">
        <v>406.4</v>
      </c>
      <c r="R8" s="179">
        <v>234.6583</v>
      </c>
      <c r="S8" s="179">
        <v>23.582699999999999</v>
      </c>
      <c r="T8" s="179">
        <v>0.77</v>
      </c>
      <c r="U8" s="179">
        <v>3.6999999999999997E-3</v>
      </c>
      <c r="V8" s="179">
        <f>IF(U8&lt;&gt;"", ROUNDUP(IF(X8=Y8,X8*(10/13),U8), 6), "")</f>
        <v>0.13528000000000001</v>
      </c>
      <c r="W8" s="179">
        <v>0.55000000000000004</v>
      </c>
      <c r="X8" s="179">
        <v>0.17586399999999999</v>
      </c>
      <c r="Y8" s="179">
        <f>IF(X8&lt;&gt;"", ROUNDUP(IF(X8 &lt;= U8, X8,IF(X8&gt;(U8 /(10 /13)),X8,U8 /(10 /13))), 6), "")</f>
        <v>0.17586399999999999</v>
      </c>
      <c r="Z8" s="179">
        <v>3418442.4235999999</v>
      </c>
      <c r="AA8" s="179">
        <v>621.54880000000003</v>
      </c>
      <c r="AB8" s="179">
        <v>1.1294999999999999</v>
      </c>
      <c r="AC8" s="179">
        <v>0.24739999999999998</v>
      </c>
      <c r="AD8" s="180">
        <v>17.430000000000003</v>
      </c>
      <c r="AG8" s="4"/>
      <c r="AH8" s="124"/>
      <c r="AK8" s="4"/>
    </row>
    <row r="9" spans="1:39" ht="15" customHeight="1" x14ac:dyDescent="0.3">
      <c r="A9" s="149"/>
      <c r="B9" s="179">
        <v>2</v>
      </c>
      <c r="C9" s="179" t="s">
        <v>769</v>
      </c>
      <c r="D9" s="179">
        <v>1</v>
      </c>
      <c r="E9" s="179">
        <v>1</v>
      </c>
      <c r="F9" s="179">
        <v>33</v>
      </c>
      <c r="G9" s="179">
        <v>19.05</v>
      </c>
      <c r="H9" s="179">
        <v>2.11</v>
      </c>
      <c r="I9" s="179">
        <v>4.8768000000000002</v>
      </c>
      <c r="J9" s="179">
        <v>732</v>
      </c>
      <c r="K9" s="179" t="s">
        <v>11</v>
      </c>
      <c r="L9" s="179">
        <v>1.3333999999999999</v>
      </c>
      <c r="M9" s="179">
        <v>8</v>
      </c>
      <c r="N9" s="179" t="s">
        <v>767</v>
      </c>
      <c r="O9" s="179">
        <v>0.3</v>
      </c>
      <c r="P9" s="179">
        <v>11</v>
      </c>
      <c r="Q9" s="179">
        <v>406.4</v>
      </c>
      <c r="R9" s="179">
        <v>213.64410000000001</v>
      </c>
      <c r="S9" s="179">
        <v>23.582699999999999</v>
      </c>
      <c r="T9" s="179">
        <v>0.55000000000000004</v>
      </c>
      <c r="U9" s="179">
        <v>1.9E-3</v>
      </c>
      <c r="V9" s="179">
        <f t="shared" ref="V9:V72" si="0">IF(U9&lt;&gt;"", ROUNDUP(IF(X9=Y9,X9*(10/13),U9), 6), "")</f>
        <v>0.55500100000000008</v>
      </c>
      <c r="W9" s="179">
        <v>0.77</v>
      </c>
      <c r="X9" s="179">
        <v>0.72150099999999995</v>
      </c>
      <c r="Y9" s="179">
        <f t="shared" ref="Y9:Y72" si="1">IF(X9&lt;&gt;"", ROUNDUP(IF(X9 &lt;= U9, X9,IF(X9&gt;(U9 /(10 /13)),X9,U9 /(10 /13))), 6), "")</f>
        <v>0.72150099999999995</v>
      </c>
      <c r="Z9" s="179">
        <v>3418442.4235999999</v>
      </c>
      <c r="AA9" s="179">
        <v>553.4289</v>
      </c>
      <c r="AB9" s="179">
        <v>1.4947999999999999</v>
      </c>
      <c r="AC9" s="179">
        <v>0.1217</v>
      </c>
      <c r="AD9" s="180">
        <v>27.69</v>
      </c>
      <c r="AG9" s="4"/>
      <c r="AH9" s="124"/>
      <c r="AK9" s="4"/>
    </row>
    <row r="10" spans="1:39" ht="15" customHeight="1" x14ac:dyDescent="0.3">
      <c r="A10" s="150"/>
      <c r="B10" s="179">
        <v>3</v>
      </c>
      <c r="C10" s="179" t="s">
        <v>770</v>
      </c>
      <c r="D10" s="179">
        <v>1</v>
      </c>
      <c r="E10" s="179">
        <v>1</v>
      </c>
      <c r="F10" s="179">
        <v>33</v>
      </c>
      <c r="G10" s="179">
        <v>19.05</v>
      </c>
      <c r="H10" s="179">
        <v>2.11</v>
      </c>
      <c r="I10" s="179">
        <v>3.6576</v>
      </c>
      <c r="J10" s="179">
        <v>826</v>
      </c>
      <c r="K10" s="179" t="s">
        <v>11</v>
      </c>
      <c r="L10" s="179">
        <v>1.75</v>
      </c>
      <c r="M10" s="179">
        <v>8</v>
      </c>
      <c r="N10" s="179" t="s">
        <v>767</v>
      </c>
      <c r="O10" s="179">
        <v>0.28000000000000003</v>
      </c>
      <c r="P10" s="179">
        <v>8</v>
      </c>
      <c r="Q10" s="179">
        <v>406.4</v>
      </c>
      <c r="R10" s="179">
        <v>180.80950000000001</v>
      </c>
      <c r="S10" s="179">
        <v>23.582699999999999</v>
      </c>
      <c r="T10" s="179">
        <v>0.55000000000000004</v>
      </c>
      <c r="U10" s="179">
        <v>3.1999999999999997E-3</v>
      </c>
      <c r="V10" s="179">
        <f t="shared" si="0"/>
        <v>0.33844799999999997</v>
      </c>
      <c r="W10" s="179">
        <v>0.77</v>
      </c>
      <c r="X10" s="179">
        <v>0.43998199999999998</v>
      </c>
      <c r="Y10" s="179">
        <f t="shared" si="1"/>
        <v>0.43998199999999998</v>
      </c>
      <c r="Z10" s="179">
        <v>3418442.4235999999</v>
      </c>
      <c r="AA10" s="179">
        <v>839.09899999999993</v>
      </c>
      <c r="AB10" s="179">
        <v>1.3247</v>
      </c>
      <c r="AC10" s="179">
        <v>0.30690000000000001</v>
      </c>
      <c r="AD10" s="180">
        <v>11.879999999999999</v>
      </c>
      <c r="AG10" s="4"/>
      <c r="AH10" s="124"/>
      <c r="AK10" s="4"/>
    </row>
    <row r="11" spans="1:39" ht="15" customHeight="1" x14ac:dyDescent="0.3">
      <c r="A11" s="146"/>
      <c r="B11" s="179">
        <v>4</v>
      </c>
      <c r="C11" s="179" t="s">
        <v>768</v>
      </c>
      <c r="D11" s="179">
        <v>1</v>
      </c>
      <c r="E11" s="179">
        <v>1</v>
      </c>
      <c r="F11" s="179">
        <v>29</v>
      </c>
      <c r="G11" s="179">
        <v>19.05</v>
      </c>
      <c r="H11" s="179">
        <v>2.11</v>
      </c>
      <c r="I11" s="179">
        <v>6.0960000000000001</v>
      </c>
      <c r="J11" s="179">
        <v>508</v>
      </c>
      <c r="K11" s="179" t="s">
        <v>11</v>
      </c>
      <c r="L11" s="179">
        <v>1.3333999999999999</v>
      </c>
      <c r="M11" s="179">
        <v>8</v>
      </c>
      <c r="N11" s="179" t="s">
        <v>767</v>
      </c>
      <c r="O11" s="179">
        <v>0.35</v>
      </c>
      <c r="P11" s="179">
        <v>14</v>
      </c>
      <c r="Q11" s="179">
        <v>406.4</v>
      </c>
      <c r="R11" s="179">
        <v>185.33340000000001</v>
      </c>
      <c r="S11" s="179">
        <v>23.582699999999999</v>
      </c>
      <c r="T11" s="179">
        <v>0.55000000000000004</v>
      </c>
      <c r="U11" s="179">
        <v>2.5999999999999999E-3</v>
      </c>
      <c r="V11" s="179">
        <f>IF(U11&lt;&gt;"", ROUNDUP(IF(X11=Y11,X11*(10/13),U11), 6), "")</f>
        <v>1.3045869999999999</v>
      </c>
      <c r="W11" s="179">
        <v>0.77</v>
      </c>
      <c r="X11" s="179">
        <v>1.695962</v>
      </c>
      <c r="Y11" s="179">
        <f>IF(X11&lt;&gt;"", ROUNDUP(IF(X11 &lt;= U11, X11,IF(X11&gt;(U11 /(10 /13)),X11,U11 /(10 /13))), 6), "")</f>
        <v>1.695962</v>
      </c>
      <c r="Z11" s="179">
        <v>3418442.4235999999</v>
      </c>
      <c r="AA11" s="179">
        <v>682.65750000000003</v>
      </c>
      <c r="AB11" s="179">
        <v>2.1539000000000001</v>
      </c>
      <c r="AC11" s="179">
        <v>0.13639999999999999</v>
      </c>
      <c r="AD11" s="180">
        <v>17.490000000000002</v>
      </c>
      <c r="AG11" s="4"/>
      <c r="AH11" s="124"/>
      <c r="AK11" s="4"/>
    </row>
    <row r="12" spans="1:39" ht="15" customHeight="1" x14ac:dyDescent="0.3">
      <c r="A12" s="146"/>
      <c r="B12" s="179">
        <v>5</v>
      </c>
      <c r="C12" s="179" t="s">
        <v>769</v>
      </c>
      <c r="D12" s="179">
        <v>1</v>
      </c>
      <c r="E12" s="179">
        <v>1</v>
      </c>
      <c r="F12" s="179">
        <v>31</v>
      </c>
      <c r="G12" s="179">
        <v>25.4</v>
      </c>
      <c r="H12" s="179">
        <v>2.11</v>
      </c>
      <c r="I12" s="179">
        <v>4.8768000000000002</v>
      </c>
      <c r="J12" s="179">
        <v>424</v>
      </c>
      <c r="K12" s="179" t="s">
        <v>11</v>
      </c>
      <c r="L12" s="179">
        <v>1.25</v>
      </c>
      <c r="M12" s="179">
        <v>6</v>
      </c>
      <c r="N12" s="179" t="s">
        <v>767</v>
      </c>
      <c r="O12" s="179">
        <v>0.25</v>
      </c>
      <c r="P12" s="179">
        <v>9</v>
      </c>
      <c r="Q12" s="179">
        <v>487.68</v>
      </c>
      <c r="R12" s="179">
        <v>165.00020000000001</v>
      </c>
      <c r="S12" s="179">
        <v>21.754200000000001</v>
      </c>
      <c r="T12" s="179">
        <v>1.1146</v>
      </c>
      <c r="U12" s="179">
        <v>2.0199999999999999E-2</v>
      </c>
      <c r="V12" s="179">
        <f t="shared" si="0"/>
        <v>0.52411800000000008</v>
      </c>
      <c r="W12" s="179">
        <v>0.77</v>
      </c>
      <c r="X12" s="179">
        <v>0.68135299999999999</v>
      </c>
      <c r="Y12" s="179">
        <f t="shared" si="1"/>
        <v>0.68135299999999999</v>
      </c>
      <c r="Z12" s="179">
        <v>9279072</v>
      </c>
      <c r="AA12" s="179">
        <v>1253.6578999999999</v>
      </c>
      <c r="AB12" s="179">
        <v>2.2465000000000002</v>
      </c>
      <c r="AC12" s="179">
        <v>0.37719999999999998</v>
      </c>
      <c r="AD12" s="180">
        <v>21.450000000000003</v>
      </c>
      <c r="AG12" s="4"/>
      <c r="AH12" s="124"/>
      <c r="AK12" s="4"/>
    </row>
    <row r="13" spans="1:39" ht="15" customHeight="1" x14ac:dyDescent="0.3">
      <c r="A13" s="146"/>
      <c r="B13" s="179">
        <v>6</v>
      </c>
      <c r="C13" s="179" t="s">
        <v>772</v>
      </c>
      <c r="D13" s="179">
        <v>1</v>
      </c>
      <c r="E13" s="179">
        <v>1</v>
      </c>
      <c r="F13" s="179">
        <v>33</v>
      </c>
      <c r="G13" s="179">
        <v>19.05</v>
      </c>
      <c r="H13" s="179">
        <v>2.11</v>
      </c>
      <c r="I13" s="179">
        <v>3.6576</v>
      </c>
      <c r="J13" s="179">
        <v>760</v>
      </c>
      <c r="K13" s="179" t="s">
        <v>11</v>
      </c>
      <c r="L13" s="179">
        <v>1.3333999999999999</v>
      </c>
      <c r="M13" s="179">
        <v>6</v>
      </c>
      <c r="N13" s="179" t="s">
        <v>767</v>
      </c>
      <c r="O13" s="179">
        <v>0.25</v>
      </c>
      <c r="P13" s="179">
        <v>8</v>
      </c>
      <c r="Q13" s="179">
        <v>406.4</v>
      </c>
      <c r="R13" s="179">
        <v>166.3622</v>
      </c>
      <c r="S13" s="179">
        <v>21.754200000000001</v>
      </c>
      <c r="T13" s="179">
        <v>1.1146</v>
      </c>
      <c r="U13" s="179">
        <v>1.9400000000000001E-2</v>
      </c>
      <c r="V13" s="179">
        <f t="shared" si="0"/>
        <v>0.76475100000000007</v>
      </c>
      <c r="W13" s="179">
        <v>0.77</v>
      </c>
      <c r="X13" s="179">
        <v>0.99417599999999995</v>
      </c>
      <c r="Y13" s="179">
        <f t="shared" si="1"/>
        <v>0.99417599999999995</v>
      </c>
      <c r="Z13" s="179">
        <v>9279072</v>
      </c>
      <c r="AA13" s="179">
        <v>1204.1136999999999</v>
      </c>
      <c r="AB13" s="179">
        <v>2.5564</v>
      </c>
      <c r="AC13" s="179">
        <v>0.37719999999999998</v>
      </c>
      <c r="AD13" s="180">
        <v>25.57</v>
      </c>
      <c r="AG13" s="4"/>
      <c r="AH13" s="124"/>
      <c r="AK13" s="4"/>
    </row>
    <row r="14" spans="1:39" ht="15" customHeight="1" x14ac:dyDescent="0.3">
      <c r="A14" s="146"/>
      <c r="B14" s="179">
        <v>7</v>
      </c>
      <c r="C14" s="179" t="s">
        <v>773</v>
      </c>
      <c r="D14" s="179">
        <v>1</v>
      </c>
      <c r="E14" s="179">
        <v>1</v>
      </c>
      <c r="F14" s="179">
        <v>35</v>
      </c>
      <c r="G14" s="179">
        <v>19.05</v>
      </c>
      <c r="H14" s="179">
        <v>2.11</v>
      </c>
      <c r="I14" s="179">
        <v>3.6576</v>
      </c>
      <c r="J14" s="179">
        <v>864</v>
      </c>
      <c r="K14" s="179" t="s">
        <v>11</v>
      </c>
      <c r="L14" s="179">
        <v>1.3333999999999999</v>
      </c>
      <c r="M14" s="179">
        <v>6</v>
      </c>
      <c r="N14" s="179" t="s">
        <v>767</v>
      </c>
      <c r="O14" s="179">
        <v>0.25</v>
      </c>
      <c r="P14" s="179">
        <v>8</v>
      </c>
      <c r="Q14" s="179">
        <v>406.4</v>
      </c>
      <c r="R14" s="179">
        <v>189.1276</v>
      </c>
      <c r="S14" s="179">
        <v>20.747499999999999</v>
      </c>
      <c r="T14" s="179">
        <v>1.1146</v>
      </c>
      <c r="U14" s="179">
        <v>1.43E-2</v>
      </c>
      <c r="V14" s="179">
        <f t="shared" si="0"/>
        <v>0.60846600000000006</v>
      </c>
      <c r="W14" s="179">
        <v>1.1146</v>
      </c>
      <c r="X14" s="179">
        <v>0.79100499999999996</v>
      </c>
      <c r="Y14" s="179">
        <f t="shared" si="1"/>
        <v>0.79100499999999996</v>
      </c>
      <c r="Z14" s="179">
        <v>9855124.0000999998</v>
      </c>
      <c r="AA14" s="179">
        <v>1279.537</v>
      </c>
      <c r="AB14" s="179">
        <v>2.2490000000000001</v>
      </c>
      <c r="AC14" s="179">
        <v>0.33149999999999996</v>
      </c>
      <c r="AD14" s="180">
        <v>20.170000000000002</v>
      </c>
      <c r="AG14" s="4"/>
      <c r="AH14" s="124"/>
      <c r="AK14" s="4"/>
    </row>
    <row r="15" spans="1:39" ht="15" customHeight="1" x14ac:dyDescent="0.3">
      <c r="A15" s="146"/>
      <c r="B15" s="179">
        <v>8</v>
      </c>
      <c r="C15" s="179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79" t="str">
        <f t="shared" si="0"/>
        <v/>
      </c>
      <c r="W15" s="179"/>
      <c r="X15" s="179"/>
      <c r="Y15" s="179" t="str">
        <f t="shared" si="1"/>
        <v/>
      </c>
      <c r="Z15" s="179"/>
      <c r="AA15" s="179"/>
      <c r="AB15" s="179"/>
      <c r="AC15" s="179"/>
      <c r="AD15" s="180"/>
      <c r="AG15" s="4"/>
      <c r="AH15" s="124"/>
      <c r="AK15" s="4"/>
    </row>
    <row r="16" spans="1:39" ht="15" customHeight="1" x14ac:dyDescent="0.3">
      <c r="A16" s="146"/>
      <c r="B16" s="179">
        <v>9</v>
      </c>
      <c r="C16" s="179"/>
      <c r="D16" s="179"/>
      <c r="E16" s="179"/>
      <c r="F16" s="179"/>
      <c r="G16" s="179"/>
      <c r="H16" s="179"/>
      <c r="I16" s="179"/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  <c r="V16" s="179" t="str">
        <f t="shared" si="0"/>
        <v/>
      </c>
      <c r="W16" s="179"/>
      <c r="X16" s="179"/>
      <c r="Y16" s="179" t="str">
        <f t="shared" si="1"/>
        <v/>
      </c>
      <c r="Z16" s="179"/>
      <c r="AA16" s="179"/>
      <c r="AB16" s="179"/>
      <c r="AC16" s="179"/>
      <c r="AD16" s="180"/>
      <c r="AG16" s="4"/>
      <c r="AH16" s="124"/>
      <c r="AK16" s="4"/>
    </row>
    <row r="17" spans="1:37" ht="15" customHeight="1" x14ac:dyDescent="0.3">
      <c r="A17" s="146"/>
      <c r="B17" s="179">
        <v>10</v>
      </c>
      <c r="C17" s="179"/>
      <c r="D17" s="179"/>
      <c r="E17" s="179"/>
      <c r="F17" s="179"/>
      <c r="G17" s="179"/>
      <c r="H17" s="179"/>
      <c r="I17" s="179"/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79" t="str">
        <f t="shared" si="0"/>
        <v/>
      </c>
      <c r="W17" s="179"/>
      <c r="X17" s="179"/>
      <c r="Y17" s="179" t="str">
        <f t="shared" si="1"/>
        <v/>
      </c>
      <c r="Z17" s="179"/>
      <c r="AA17" s="179"/>
      <c r="AB17" s="179"/>
      <c r="AC17" s="179"/>
      <c r="AD17" s="180"/>
      <c r="AG17" s="4"/>
      <c r="AH17" s="124"/>
      <c r="AK17" s="4"/>
    </row>
    <row r="18" spans="1:37" ht="15" customHeight="1" x14ac:dyDescent="0.3">
      <c r="A18" s="146"/>
      <c r="B18" s="179">
        <v>11</v>
      </c>
      <c r="C18" s="179"/>
      <c r="D18" s="179"/>
      <c r="E18" s="179"/>
      <c r="F18" s="179"/>
      <c r="G18" s="179"/>
      <c r="H18" s="179"/>
      <c r="I18" s="179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 t="str">
        <f t="shared" si="0"/>
        <v/>
      </c>
      <c r="W18" s="179"/>
      <c r="X18" s="179"/>
      <c r="Y18" s="179" t="str">
        <f t="shared" si="1"/>
        <v/>
      </c>
      <c r="Z18" s="179"/>
      <c r="AA18" s="179"/>
      <c r="AB18" s="179"/>
      <c r="AC18" s="179"/>
      <c r="AD18" s="180"/>
      <c r="AG18" s="4"/>
      <c r="AH18" s="124"/>
      <c r="AK18" s="4"/>
    </row>
    <row r="19" spans="1:37" ht="15" customHeight="1" x14ac:dyDescent="0.3">
      <c r="A19" s="146"/>
      <c r="B19" s="179">
        <v>12</v>
      </c>
      <c r="C19" s="179"/>
      <c r="D19" s="179"/>
      <c r="E19" s="179"/>
      <c r="F19" s="179"/>
      <c r="G19" s="179"/>
      <c r="H19" s="179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 t="str">
        <f t="shared" si="0"/>
        <v/>
      </c>
      <c r="W19" s="179"/>
      <c r="X19" s="179"/>
      <c r="Y19" s="179" t="str">
        <f t="shared" si="1"/>
        <v/>
      </c>
      <c r="Z19" s="179"/>
      <c r="AA19" s="179"/>
      <c r="AB19" s="179"/>
      <c r="AC19" s="179"/>
      <c r="AD19" s="180"/>
      <c r="AG19" s="4"/>
      <c r="AH19" s="124"/>
      <c r="AK19" s="4"/>
    </row>
    <row r="20" spans="1:37" ht="15" customHeight="1" x14ac:dyDescent="0.3">
      <c r="A20" s="146"/>
      <c r="B20" s="179">
        <v>13</v>
      </c>
      <c r="C20" s="179"/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 t="str">
        <f t="shared" si="0"/>
        <v/>
      </c>
      <c r="W20" s="179"/>
      <c r="X20" s="179"/>
      <c r="Y20" s="179" t="str">
        <f t="shared" si="1"/>
        <v/>
      </c>
      <c r="Z20" s="179"/>
      <c r="AA20" s="179"/>
      <c r="AB20" s="179"/>
      <c r="AC20" s="179"/>
      <c r="AD20" s="180"/>
      <c r="AG20" s="4"/>
      <c r="AH20" s="124"/>
      <c r="AK20" s="4"/>
    </row>
    <row r="21" spans="1:37" ht="15" customHeight="1" x14ac:dyDescent="0.3">
      <c r="A21" s="146"/>
      <c r="B21" s="179">
        <v>14</v>
      </c>
      <c r="C21" s="179"/>
      <c r="D21" s="179"/>
      <c r="E21" s="179"/>
      <c r="F21" s="179"/>
      <c r="G21" s="179"/>
      <c r="H21" s="179"/>
      <c r="I21" s="179"/>
      <c r="J21" s="179"/>
      <c r="K21" s="179"/>
      <c r="L21" s="179"/>
      <c r="M21" s="179"/>
      <c r="N21" s="179"/>
      <c r="O21" s="179"/>
      <c r="P21" s="179"/>
      <c r="Q21" s="179"/>
      <c r="R21" s="179"/>
      <c r="S21" s="179"/>
      <c r="T21" s="179"/>
      <c r="U21" s="179"/>
      <c r="V21" s="179" t="str">
        <f t="shared" si="0"/>
        <v/>
      </c>
      <c r="W21" s="179"/>
      <c r="X21" s="179"/>
      <c r="Y21" s="179" t="str">
        <f t="shared" si="1"/>
        <v/>
      </c>
      <c r="Z21" s="179"/>
      <c r="AA21" s="179"/>
      <c r="AB21" s="179"/>
      <c r="AC21" s="179"/>
      <c r="AD21" s="180"/>
      <c r="AG21" s="4"/>
      <c r="AH21" s="124"/>
      <c r="AK21" s="4"/>
    </row>
    <row r="22" spans="1:37" ht="15" customHeight="1" x14ac:dyDescent="0.3">
      <c r="A22" s="146"/>
      <c r="B22" s="179">
        <v>15</v>
      </c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79" t="str">
        <f t="shared" si="0"/>
        <v/>
      </c>
      <c r="W22" s="179"/>
      <c r="X22" s="179"/>
      <c r="Y22" s="179" t="str">
        <f t="shared" si="1"/>
        <v/>
      </c>
      <c r="Z22" s="179"/>
      <c r="AA22" s="179"/>
      <c r="AB22" s="179"/>
      <c r="AC22" s="179"/>
      <c r="AD22" s="180"/>
      <c r="AG22" s="4"/>
      <c r="AH22" s="124"/>
      <c r="AK22" s="4"/>
    </row>
    <row r="23" spans="1:37" ht="15" customHeight="1" x14ac:dyDescent="0.3">
      <c r="A23" s="146"/>
      <c r="B23" s="179">
        <v>16</v>
      </c>
      <c r="C23" s="179"/>
      <c r="D23" s="179"/>
      <c r="E23" s="179"/>
      <c r="F23" s="179"/>
      <c r="G23" s="179"/>
      <c r="H23" s="179"/>
      <c r="I23" s="179"/>
      <c r="J23" s="179"/>
      <c r="K23" s="179"/>
      <c r="L23" s="179"/>
      <c r="M23" s="179"/>
      <c r="N23" s="179"/>
      <c r="O23" s="179"/>
      <c r="P23" s="179"/>
      <c r="Q23" s="179"/>
      <c r="R23" s="179"/>
      <c r="S23" s="179"/>
      <c r="T23" s="179"/>
      <c r="U23" s="179"/>
      <c r="V23" s="179" t="str">
        <f t="shared" si="0"/>
        <v/>
      </c>
      <c r="W23" s="179"/>
      <c r="X23" s="179"/>
      <c r="Y23" s="179" t="str">
        <f t="shared" si="1"/>
        <v/>
      </c>
      <c r="Z23" s="179"/>
      <c r="AA23" s="179"/>
      <c r="AB23" s="179"/>
      <c r="AC23" s="179"/>
      <c r="AD23" s="180"/>
      <c r="AG23" s="4"/>
      <c r="AH23" s="124"/>
      <c r="AK23" s="4"/>
    </row>
    <row r="24" spans="1:37" ht="15" customHeight="1" x14ac:dyDescent="0.3">
      <c r="A24" s="146"/>
      <c r="B24" s="179">
        <v>17</v>
      </c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 t="str">
        <f t="shared" si="0"/>
        <v/>
      </c>
      <c r="W24" s="179"/>
      <c r="X24" s="179"/>
      <c r="Y24" s="179" t="str">
        <f t="shared" si="1"/>
        <v/>
      </c>
      <c r="Z24" s="179"/>
      <c r="AA24" s="179"/>
      <c r="AB24" s="179"/>
      <c r="AC24" s="179"/>
      <c r="AD24" s="180"/>
      <c r="AG24" s="4"/>
      <c r="AH24" s="124"/>
      <c r="AK24" s="4"/>
    </row>
    <row r="25" spans="1:37" ht="15" customHeight="1" x14ac:dyDescent="0.3">
      <c r="A25" s="146"/>
      <c r="B25" s="179">
        <v>18</v>
      </c>
      <c r="C25" s="179"/>
      <c r="D25" s="179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 t="str">
        <f t="shared" si="0"/>
        <v/>
      </c>
      <c r="W25" s="179"/>
      <c r="X25" s="179"/>
      <c r="Y25" s="179" t="str">
        <f t="shared" si="1"/>
        <v/>
      </c>
      <c r="Z25" s="179"/>
      <c r="AA25" s="179"/>
      <c r="AB25" s="179"/>
      <c r="AC25" s="179"/>
      <c r="AD25" s="180"/>
      <c r="AG25" s="4"/>
      <c r="AH25" s="124"/>
      <c r="AK25" s="4"/>
    </row>
    <row r="26" spans="1:37" ht="15" customHeight="1" x14ac:dyDescent="0.3">
      <c r="A26" s="146"/>
      <c r="B26" s="179">
        <v>19</v>
      </c>
      <c r="C26" s="179"/>
      <c r="D26" s="179"/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 t="str">
        <f t="shared" si="0"/>
        <v/>
      </c>
      <c r="W26" s="179"/>
      <c r="X26" s="179"/>
      <c r="Y26" s="179" t="str">
        <f t="shared" si="1"/>
        <v/>
      </c>
      <c r="Z26" s="179"/>
      <c r="AA26" s="179"/>
      <c r="AB26" s="179"/>
      <c r="AC26" s="179"/>
      <c r="AD26" s="180"/>
      <c r="AG26" s="4"/>
      <c r="AH26" s="124"/>
      <c r="AK26" s="4"/>
    </row>
    <row r="27" spans="1:37" ht="15" customHeight="1" x14ac:dyDescent="0.3">
      <c r="A27" s="146"/>
      <c r="B27" s="179">
        <v>20</v>
      </c>
      <c r="C27" s="179"/>
      <c r="D27" s="179"/>
      <c r="E27" s="179"/>
      <c r="F27" s="179"/>
      <c r="G27" s="179"/>
      <c r="H27" s="179"/>
      <c r="I27" s="179"/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 t="str">
        <f t="shared" si="0"/>
        <v/>
      </c>
      <c r="W27" s="179"/>
      <c r="X27" s="179"/>
      <c r="Y27" s="179" t="str">
        <f t="shared" si="1"/>
        <v/>
      </c>
      <c r="Z27" s="179"/>
      <c r="AA27" s="179"/>
      <c r="AB27" s="179"/>
      <c r="AC27" s="179"/>
      <c r="AD27" s="180"/>
      <c r="AG27" s="4"/>
      <c r="AH27" s="124"/>
      <c r="AK27" s="4"/>
    </row>
    <row r="28" spans="1:37" ht="15" customHeight="1" x14ac:dyDescent="0.3">
      <c r="A28" s="146"/>
      <c r="B28" s="179">
        <v>21</v>
      </c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 t="str">
        <f t="shared" si="0"/>
        <v/>
      </c>
      <c r="W28" s="179"/>
      <c r="X28" s="179"/>
      <c r="Y28" s="179" t="str">
        <f t="shared" si="1"/>
        <v/>
      </c>
      <c r="Z28" s="179"/>
      <c r="AA28" s="179"/>
      <c r="AB28" s="179"/>
      <c r="AC28" s="179"/>
      <c r="AD28" s="180"/>
      <c r="AG28" s="4"/>
      <c r="AH28" s="124"/>
      <c r="AK28" s="4"/>
    </row>
    <row r="29" spans="1:37" ht="15" customHeight="1" x14ac:dyDescent="0.3">
      <c r="A29" s="146"/>
      <c r="B29" s="179">
        <v>22</v>
      </c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 t="str">
        <f t="shared" si="0"/>
        <v/>
      </c>
      <c r="W29" s="179"/>
      <c r="X29" s="179"/>
      <c r="Y29" s="179" t="str">
        <f t="shared" si="1"/>
        <v/>
      </c>
      <c r="Z29" s="179"/>
      <c r="AA29" s="179"/>
      <c r="AB29" s="179"/>
      <c r="AC29" s="179"/>
      <c r="AD29" s="180"/>
      <c r="AG29" s="4"/>
      <c r="AH29" s="124"/>
      <c r="AK29" s="4"/>
    </row>
    <row r="30" spans="1:37" ht="15" customHeight="1" x14ac:dyDescent="0.3">
      <c r="A30" s="146"/>
      <c r="B30" s="179">
        <v>23</v>
      </c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 t="str">
        <f t="shared" si="0"/>
        <v/>
      </c>
      <c r="W30" s="179"/>
      <c r="X30" s="179"/>
      <c r="Y30" s="179" t="str">
        <f t="shared" si="1"/>
        <v/>
      </c>
      <c r="Z30" s="179"/>
      <c r="AA30" s="179"/>
      <c r="AB30" s="179"/>
      <c r="AC30" s="179"/>
      <c r="AD30" s="180"/>
      <c r="AG30" s="4"/>
      <c r="AH30" s="124"/>
      <c r="AK30" s="4"/>
    </row>
    <row r="31" spans="1:37" ht="15" customHeight="1" x14ac:dyDescent="0.3">
      <c r="A31" s="146"/>
      <c r="B31" s="179">
        <v>24</v>
      </c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 t="str">
        <f t="shared" si="0"/>
        <v/>
      </c>
      <c r="W31" s="179"/>
      <c r="X31" s="179"/>
      <c r="Y31" s="179" t="str">
        <f t="shared" si="1"/>
        <v/>
      </c>
      <c r="Z31" s="179"/>
      <c r="AA31" s="179"/>
      <c r="AB31" s="179"/>
      <c r="AC31" s="179"/>
      <c r="AD31" s="180"/>
      <c r="AG31" s="4"/>
      <c r="AH31" s="124"/>
    </row>
    <row r="32" spans="1:37" ht="15" customHeight="1" x14ac:dyDescent="0.3">
      <c r="A32" s="146"/>
      <c r="B32" s="179">
        <v>25</v>
      </c>
      <c r="C32" s="179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79" t="str">
        <f t="shared" si="0"/>
        <v/>
      </c>
      <c r="W32" s="179"/>
      <c r="X32" s="179"/>
      <c r="Y32" s="179" t="str">
        <f t="shared" si="1"/>
        <v/>
      </c>
      <c r="Z32" s="179"/>
      <c r="AA32" s="179"/>
      <c r="AB32" s="179"/>
      <c r="AC32" s="179"/>
      <c r="AD32" s="180"/>
      <c r="AG32" s="4"/>
      <c r="AH32" s="124"/>
      <c r="AK32" s="4"/>
    </row>
    <row r="33" spans="1:37" ht="15" customHeight="1" x14ac:dyDescent="0.3">
      <c r="A33" s="146"/>
      <c r="B33" s="179">
        <v>26</v>
      </c>
      <c r="C33" s="179"/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 t="str">
        <f t="shared" si="0"/>
        <v/>
      </c>
      <c r="W33" s="179"/>
      <c r="X33" s="179"/>
      <c r="Y33" s="179" t="str">
        <f t="shared" si="1"/>
        <v/>
      </c>
      <c r="Z33" s="179"/>
      <c r="AA33" s="179"/>
      <c r="AB33" s="179"/>
      <c r="AC33" s="179"/>
      <c r="AD33" s="180"/>
      <c r="AG33" s="4"/>
      <c r="AH33" s="124"/>
      <c r="AK33" s="4"/>
    </row>
    <row r="34" spans="1:37" ht="15" customHeight="1" x14ac:dyDescent="0.3">
      <c r="A34" s="146"/>
      <c r="B34" s="179">
        <v>27</v>
      </c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 t="str">
        <f t="shared" si="0"/>
        <v/>
      </c>
      <c r="W34" s="179"/>
      <c r="X34" s="179"/>
      <c r="Y34" s="179" t="str">
        <f t="shared" si="1"/>
        <v/>
      </c>
      <c r="Z34" s="179"/>
      <c r="AA34" s="179"/>
      <c r="AB34" s="179"/>
      <c r="AC34" s="179"/>
      <c r="AD34" s="180"/>
      <c r="AG34" s="4"/>
      <c r="AH34" s="124"/>
      <c r="AK34" s="4"/>
    </row>
    <row r="35" spans="1:37" ht="15" customHeight="1" x14ac:dyDescent="0.3">
      <c r="A35" s="146"/>
      <c r="B35" s="179">
        <v>28</v>
      </c>
      <c r="C35" s="179"/>
      <c r="D35" s="179"/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 t="str">
        <f t="shared" si="0"/>
        <v/>
      </c>
      <c r="W35" s="179"/>
      <c r="X35" s="179"/>
      <c r="Y35" s="179" t="str">
        <f t="shared" si="1"/>
        <v/>
      </c>
      <c r="Z35" s="179"/>
      <c r="AA35" s="179"/>
      <c r="AB35" s="179"/>
      <c r="AC35" s="179"/>
      <c r="AD35" s="180"/>
      <c r="AG35" s="4"/>
      <c r="AH35" s="124"/>
      <c r="AK35" s="4"/>
    </row>
    <row r="36" spans="1:37" ht="15" customHeight="1" x14ac:dyDescent="0.3">
      <c r="A36" s="146"/>
      <c r="B36" s="179">
        <v>29</v>
      </c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79" t="str">
        <f t="shared" si="0"/>
        <v/>
      </c>
      <c r="W36" s="179"/>
      <c r="X36" s="179"/>
      <c r="Y36" s="179" t="str">
        <f t="shared" si="1"/>
        <v/>
      </c>
      <c r="Z36" s="179"/>
      <c r="AA36" s="179"/>
      <c r="AB36" s="179"/>
      <c r="AC36" s="179"/>
      <c r="AD36" s="180"/>
      <c r="AG36" s="4"/>
      <c r="AH36" s="124"/>
      <c r="AK36" s="4"/>
    </row>
    <row r="37" spans="1:37" ht="15" customHeight="1" x14ac:dyDescent="0.3">
      <c r="A37" s="146"/>
      <c r="B37" s="179">
        <v>30</v>
      </c>
      <c r="C37" s="179"/>
      <c r="D37" s="179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 t="str">
        <f t="shared" si="0"/>
        <v/>
      </c>
      <c r="W37" s="179"/>
      <c r="X37" s="179"/>
      <c r="Y37" s="179" t="str">
        <f t="shared" si="1"/>
        <v/>
      </c>
      <c r="Z37" s="179"/>
      <c r="AA37" s="179"/>
      <c r="AB37" s="179"/>
      <c r="AC37" s="179"/>
      <c r="AD37" s="180"/>
      <c r="AG37" s="4"/>
      <c r="AH37" s="124"/>
      <c r="AK37" s="4"/>
    </row>
    <row r="38" spans="1:37" ht="15" customHeight="1" x14ac:dyDescent="0.3">
      <c r="A38" s="146"/>
      <c r="B38" s="179">
        <v>31</v>
      </c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 t="str">
        <f t="shared" si="0"/>
        <v/>
      </c>
      <c r="W38" s="179"/>
      <c r="X38" s="179"/>
      <c r="Y38" s="179" t="str">
        <f t="shared" si="1"/>
        <v/>
      </c>
      <c r="Z38" s="179"/>
      <c r="AA38" s="179"/>
      <c r="AB38" s="179"/>
      <c r="AC38" s="179"/>
      <c r="AD38" s="180"/>
      <c r="AG38" s="4"/>
      <c r="AH38" s="124"/>
      <c r="AK38" s="4"/>
    </row>
    <row r="39" spans="1:37" ht="15" customHeight="1" x14ac:dyDescent="0.3">
      <c r="A39" s="146"/>
      <c r="B39" s="179">
        <v>32</v>
      </c>
      <c r="C39" s="179"/>
      <c r="D39" s="179"/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 t="str">
        <f t="shared" si="0"/>
        <v/>
      </c>
      <c r="W39" s="179"/>
      <c r="X39" s="179"/>
      <c r="Y39" s="179" t="str">
        <f t="shared" si="1"/>
        <v/>
      </c>
      <c r="Z39" s="179"/>
      <c r="AA39" s="179"/>
      <c r="AB39" s="179"/>
      <c r="AC39" s="179"/>
      <c r="AD39" s="180"/>
      <c r="AG39" s="4"/>
      <c r="AH39" s="124"/>
      <c r="AK39" s="4"/>
    </row>
    <row r="40" spans="1:37" ht="15" customHeight="1" x14ac:dyDescent="0.3">
      <c r="A40" s="146"/>
      <c r="B40" s="179">
        <v>33</v>
      </c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 t="str">
        <f t="shared" si="0"/>
        <v/>
      </c>
      <c r="W40" s="179"/>
      <c r="X40" s="179"/>
      <c r="Y40" s="179" t="str">
        <f t="shared" si="1"/>
        <v/>
      </c>
      <c r="Z40" s="179"/>
      <c r="AA40" s="179"/>
      <c r="AB40" s="179"/>
      <c r="AC40" s="179"/>
      <c r="AD40" s="180"/>
      <c r="AG40" s="4"/>
      <c r="AH40" s="124"/>
      <c r="AK40" s="4"/>
    </row>
    <row r="41" spans="1:37" ht="15" customHeight="1" x14ac:dyDescent="0.3">
      <c r="A41" s="146"/>
      <c r="B41" s="179">
        <v>34</v>
      </c>
      <c r="C41" s="179"/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79" t="str">
        <f t="shared" si="0"/>
        <v/>
      </c>
      <c r="W41" s="179"/>
      <c r="X41" s="179"/>
      <c r="Y41" s="179" t="str">
        <f t="shared" si="1"/>
        <v/>
      </c>
      <c r="Z41" s="179"/>
      <c r="AA41" s="179"/>
      <c r="AB41" s="179"/>
      <c r="AC41" s="179"/>
      <c r="AD41" s="180"/>
      <c r="AG41" s="4"/>
      <c r="AH41" s="124"/>
      <c r="AK41" s="4"/>
    </row>
    <row r="42" spans="1:37" ht="15" customHeight="1" x14ac:dyDescent="0.3">
      <c r="A42" s="146"/>
      <c r="B42" s="179">
        <v>35</v>
      </c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 t="str">
        <f t="shared" si="0"/>
        <v/>
      </c>
      <c r="W42" s="179"/>
      <c r="X42" s="179"/>
      <c r="Y42" s="179" t="str">
        <f t="shared" si="1"/>
        <v/>
      </c>
      <c r="Z42" s="179"/>
      <c r="AA42" s="179"/>
      <c r="AB42" s="179"/>
      <c r="AC42" s="179"/>
      <c r="AD42" s="180"/>
      <c r="AG42" s="4"/>
      <c r="AH42" s="124"/>
      <c r="AK42" s="4"/>
    </row>
    <row r="43" spans="1:37" ht="15" customHeight="1" x14ac:dyDescent="0.3">
      <c r="A43" s="146"/>
      <c r="B43" s="179">
        <v>36</v>
      </c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 t="str">
        <f t="shared" si="0"/>
        <v/>
      </c>
      <c r="W43" s="179"/>
      <c r="X43" s="179"/>
      <c r="Y43" s="179" t="str">
        <f t="shared" si="1"/>
        <v/>
      </c>
      <c r="Z43" s="179"/>
      <c r="AA43" s="179"/>
      <c r="AB43" s="179"/>
      <c r="AC43" s="179"/>
      <c r="AD43" s="180"/>
      <c r="AG43" s="4"/>
      <c r="AH43" s="124"/>
      <c r="AK43" s="4"/>
    </row>
    <row r="44" spans="1:37" ht="15" customHeight="1" x14ac:dyDescent="0.3">
      <c r="A44" s="146"/>
      <c r="B44" s="179">
        <v>37</v>
      </c>
      <c r="C44" s="179"/>
      <c r="D44" s="179"/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 t="str">
        <f t="shared" si="0"/>
        <v/>
      </c>
      <c r="W44" s="179"/>
      <c r="X44" s="179"/>
      <c r="Y44" s="179" t="str">
        <f t="shared" si="1"/>
        <v/>
      </c>
      <c r="Z44" s="179"/>
      <c r="AA44" s="179"/>
      <c r="AB44" s="179"/>
      <c r="AC44" s="179"/>
      <c r="AD44" s="180"/>
      <c r="AG44" s="4"/>
      <c r="AH44" s="124"/>
      <c r="AK44" s="4"/>
    </row>
    <row r="45" spans="1:37" ht="15" customHeight="1" x14ac:dyDescent="0.3">
      <c r="A45" s="146"/>
      <c r="B45" s="179">
        <v>38</v>
      </c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 t="str">
        <f t="shared" si="0"/>
        <v/>
      </c>
      <c r="W45" s="179"/>
      <c r="X45" s="179"/>
      <c r="Y45" s="179" t="str">
        <f t="shared" si="1"/>
        <v/>
      </c>
      <c r="Z45" s="179"/>
      <c r="AA45" s="179"/>
      <c r="AB45" s="179"/>
      <c r="AC45" s="179"/>
      <c r="AD45" s="180"/>
      <c r="AG45" s="4"/>
      <c r="AH45" s="124"/>
      <c r="AK45" s="4"/>
    </row>
    <row r="46" spans="1:37" ht="15" customHeight="1" x14ac:dyDescent="0.3">
      <c r="A46" s="146"/>
      <c r="B46" s="179">
        <v>39</v>
      </c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 t="str">
        <f t="shared" si="0"/>
        <v/>
      </c>
      <c r="W46" s="179"/>
      <c r="X46" s="179"/>
      <c r="Y46" s="179" t="str">
        <f t="shared" si="1"/>
        <v/>
      </c>
      <c r="Z46" s="179"/>
      <c r="AA46" s="179"/>
      <c r="AB46" s="179"/>
      <c r="AC46" s="179"/>
      <c r="AD46" s="180"/>
      <c r="AG46" s="4"/>
      <c r="AH46" s="124"/>
      <c r="AK46" s="4"/>
    </row>
    <row r="47" spans="1:37" ht="15" customHeight="1" x14ac:dyDescent="0.3">
      <c r="A47" s="146"/>
      <c r="B47" s="179">
        <v>40</v>
      </c>
      <c r="C47" s="179"/>
      <c r="D47" s="179"/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79" t="str">
        <f t="shared" si="0"/>
        <v/>
      </c>
      <c r="W47" s="179"/>
      <c r="X47" s="179"/>
      <c r="Y47" s="179" t="str">
        <f t="shared" si="1"/>
        <v/>
      </c>
      <c r="Z47" s="179"/>
      <c r="AA47" s="179"/>
      <c r="AB47" s="179"/>
      <c r="AC47" s="179"/>
      <c r="AD47" s="180"/>
      <c r="AG47" s="4"/>
      <c r="AH47" s="124"/>
      <c r="AK47" s="4"/>
    </row>
    <row r="48" spans="1:37" ht="15" customHeight="1" x14ac:dyDescent="0.3">
      <c r="A48" s="146"/>
      <c r="B48" s="179">
        <v>41</v>
      </c>
      <c r="C48" s="179"/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179"/>
      <c r="Q48" s="179"/>
      <c r="R48" s="179"/>
      <c r="S48" s="179"/>
      <c r="T48" s="179"/>
      <c r="U48" s="179"/>
      <c r="V48" s="179" t="str">
        <f t="shared" si="0"/>
        <v/>
      </c>
      <c r="W48" s="179"/>
      <c r="X48" s="179"/>
      <c r="Y48" s="179" t="str">
        <f t="shared" si="1"/>
        <v/>
      </c>
      <c r="Z48" s="179"/>
      <c r="AA48" s="179"/>
      <c r="AB48" s="179"/>
      <c r="AC48" s="179"/>
      <c r="AD48" s="180"/>
      <c r="AG48" s="4"/>
      <c r="AH48" s="124"/>
      <c r="AK48" s="4"/>
    </row>
    <row r="49" spans="1:37" ht="15" customHeight="1" x14ac:dyDescent="0.3">
      <c r="A49" s="146"/>
      <c r="B49" s="179">
        <v>42</v>
      </c>
      <c r="C49" s="179"/>
      <c r="D49" s="179"/>
      <c r="E49" s="179"/>
      <c r="F49" s="179"/>
      <c r="G49" s="179"/>
      <c r="H49" s="179"/>
      <c r="I49" s="179"/>
      <c r="J49" s="179"/>
      <c r="K49" s="179"/>
      <c r="L49" s="179"/>
      <c r="M49" s="179"/>
      <c r="N49" s="179"/>
      <c r="O49" s="179"/>
      <c r="P49" s="179"/>
      <c r="Q49" s="179"/>
      <c r="R49" s="179"/>
      <c r="S49" s="179"/>
      <c r="T49" s="179"/>
      <c r="U49" s="179"/>
      <c r="V49" s="179" t="str">
        <f t="shared" si="0"/>
        <v/>
      </c>
      <c r="W49" s="179"/>
      <c r="X49" s="179"/>
      <c r="Y49" s="179" t="str">
        <f t="shared" si="1"/>
        <v/>
      </c>
      <c r="Z49" s="179"/>
      <c r="AA49" s="179"/>
      <c r="AB49" s="179"/>
      <c r="AC49" s="179"/>
      <c r="AD49" s="180"/>
      <c r="AG49" s="4"/>
      <c r="AH49" s="124"/>
      <c r="AK49" s="4"/>
    </row>
    <row r="50" spans="1:37" ht="15" customHeight="1" x14ac:dyDescent="0.3">
      <c r="A50" s="146"/>
      <c r="B50" s="179">
        <v>43</v>
      </c>
      <c r="C50" s="179"/>
      <c r="D50" s="179"/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179" t="str">
        <f t="shared" si="0"/>
        <v/>
      </c>
      <c r="W50" s="179"/>
      <c r="X50" s="179"/>
      <c r="Y50" s="179" t="str">
        <f t="shared" si="1"/>
        <v/>
      </c>
      <c r="Z50" s="179"/>
      <c r="AA50" s="179"/>
      <c r="AB50" s="179"/>
      <c r="AC50" s="179"/>
      <c r="AD50" s="180"/>
      <c r="AG50" s="4"/>
      <c r="AH50" s="124"/>
      <c r="AK50" s="4"/>
    </row>
    <row r="51" spans="1:37" ht="15" customHeight="1" x14ac:dyDescent="0.3">
      <c r="A51" s="146"/>
      <c r="B51" s="179">
        <v>44</v>
      </c>
      <c r="C51" s="179"/>
      <c r="D51" s="179"/>
      <c r="E51" s="179"/>
      <c r="F51" s="179"/>
      <c r="G51" s="179"/>
      <c r="H51" s="179"/>
      <c r="I51" s="179"/>
      <c r="J51" s="179"/>
      <c r="K51" s="179"/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179" t="str">
        <f t="shared" si="0"/>
        <v/>
      </c>
      <c r="W51" s="179"/>
      <c r="X51" s="179"/>
      <c r="Y51" s="179" t="str">
        <f t="shared" si="1"/>
        <v/>
      </c>
      <c r="Z51" s="179"/>
      <c r="AA51" s="179"/>
      <c r="AB51" s="179"/>
      <c r="AC51" s="179"/>
      <c r="AD51" s="180"/>
      <c r="AG51" s="4"/>
      <c r="AH51" s="124"/>
      <c r="AK51" s="4"/>
    </row>
    <row r="52" spans="1:37" ht="15" customHeight="1" x14ac:dyDescent="0.3">
      <c r="A52" s="146"/>
      <c r="B52" s="179">
        <v>45</v>
      </c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 t="str">
        <f t="shared" si="0"/>
        <v/>
      </c>
      <c r="W52" s="179"/>
      <c r="X52" s="179"/>
      <c r="Y52" s="179" t="str">
        <f t="shared" si="1"/>
        <v/>
      </c>
      <c r="Z52" s="179"/>
      <c r="AA52" s="179"/>
      <c r="AB52" s="179"/>
      <c r="AC52" s="179"/>
      <c r="AD52" s="180"/>
      <c r="AG52" s="4"/>
      <c r="AH52" s="124"/>
      <c r="AK52" s="4"/>
    </row>
    <row r="53" spans="1:37" ht="15" customHeight="1" x14ac:dyDescent="0.3">
      <c r="A53" s="146"/>
      <c r="B53" s="179">
        <v>46</v>
      </c>
      <c r="C53" s="179"/>
      <c r="D53" s="179"/>
      <c r="E53" s="179"/>
      <c r="F53" s="179"/>
      <c r="G53" s="179"/>
      <c r="H53" s="179"/>
      <c r="I53" s="179"/>
      <c r="J53" s="179"/>
      <c r="K53" s="179"/>
      <c r="L53" s="179"/>
      <c r="M53" s="179"/>
      <c r="N53" s="179"/>
      <c r="O53" s="179"/>
      <c r="P53" s="179"/>
      <c r="Q53" s="179"/>
      <c r="R53" s="179"/>
      <c r="S53" s="179"/>
      <c r="T53" s="179"/>
      <c r="U53" s="179"/>
      <c r="V53" s="179" t="str">
        <f t="shared" si="0"/>
        <v/>
      </c>
      <c r="W53" s="179"/>
      <c r="X53" s="179"/>
      <c r="Y53" s="179" t="str">
        <f t="shared" si="1"/>
        <v/>
      </c>
      <c r="Z53" s="179"/>
      <c r="AA53" s="179"/>
      <c r="AB53" s="179"/>
      <c r="AC53" s="179"/>
      <c r="AD53" s="180"/>
      <c r="AG53" s="4"/>
      <c r="AH53" s="124"/>
      <c r="AK53" s="4"/>
    </row>
    <row r="54" spans="1:37" ht="15" customHeight="1" x14ac:dyDescent="0.3">
      <c r="A54" s="146"/>
      <c r="B54" s="179">
        <v>47</v>
      </c>
      <c r="C54" s="179"/>
      <c r="D54" s="179"/>
      <c r="E54" s="179"/>
      <c r="F54" s="179"/>
      <c r="G54" s="179"/>
      <c r="H54" s="179"/>
      <c r="I54" s="179"/>
      <c r="J54" s="179"/>
      <c r="K54" s="179"/>
      <c r="L54" s="179"/>
      <c r="M54" s="179"/>
      <c r="N54" s="179"/>
      <c r="O54" s="179"/>
      <c r="P54" s="179"/>
      <c r="Q54" s="179"/>
      <c r="R54" s="179"/>
      <c r="S54" s="179"/>
      <c r="T54" s="179"/>
      <c r="U54" s="179"/>
      <c r="V54" s="179" t="str">
        <f t="shared" si="0"/>
        <v/>
      </c>
      <c r="W54" s="179"/>
      <c r="X54" s="179"/>
      <c r="Y54" s="179" t="str">
        <f t="shared" si="1"/>
        <v/>
      </c>
      <c r="Z54" s="179"/>
      <c r="AA54" s="179"/>
      <c r="AB54" s="179"/>
      <c r="AC54" s="179"/>
      <c r="AD54" s="180"/>
      <c r="AG54" s="4"/>
      <c r="AH54" s="124"/>
      <c r="AK54" s="4"/>
    </row>
    <row r="55" spans="1:37" ht="15" customHeight="1" x14ac:dyDescent="0.3">
      <c r="A55" s="146"/>
      <c r="B55" s="179">
        <v>48</v>
      </c>
      <c r="C55" s="179"/>
      <c r="D55" s="179"/>
      <c r="E55" s="179"/>
      <c r="F55" s="179"/>
      <c r="G55" s="179"/>
      <c r="H55" s="179"/>
      <c r="I55" s="179"/>
      <c r="J55" s="179"/>
      <c r="K55" s="179"/>
      <c r="L55" s="179"/>
      <c r="M55" s="179"/>
      <c r="N55" s="179"/>
      <c r="O55" s="179"/>
      <c r="P55" s="179"/>
      <c r="Q55" s="179"/>
      <c r="R55" s="179"/>
      <c r="S55" s="179"/>
      <c r="T55" s="179"/>
      <c r="U55" s="179"/>
      <c r="V55" s="179" t="str">
        <f t="shared" si="0"/>
        <v/>
      </c>
      <c r="W55" s="179"/>
      <c r="X55" s="179"/>
      <c r="Y55" s="179" t="str">
        <f t="shared" si="1"/>
        <v/>
      </c>
      <c r="Z55" s="179"/>
      <c r="AA55" s="179"/>
      <c r="AB55" s="179"/>
      <c r="AC55" s="179"/>
      <c r="AD55" s="180"/>
      <c r="AG55" s="4"/>
      <c r="AH55" s="124"/>
      <c r="AK55" s="4"/>
    </row>
    <row r="56" spans="1:37" ht="15" customHeight="1" x14ac:dyDescent="0.3">
      <c r="A56" s="146"/>
      <c r="B56" s="179">
        <v>49</v>
      </c>
      <c r="C56" s="179"/>
      <c r="D56" s="179"/>
      <c r="E56" s="179"/>
      <c r="F56" s="179"/>
      <c r="G56" s="179"/>
      <c r="H56" s="179"/>
      <c r="I56" s="179"/>
      <c r="J56" s="179"/>
      <c r="K56" s="179"/>
      <c r="L56" s="179"/>
      <c r="M56" s="179"/>
      <c r="N56" s="179"/>
      <c r="O56" s="179"/>
      <c r="P56" s="179"/>
      <c r="Q56" s="179"/>
      <c r="R56" s="179"/>
      <c r="S56" s="179"/>
      <c r="T56" s="179"/>
      <c r="U56" s="179"/>
      <c r="V56" s="179" t="str">
        <f t="shared" si="0"/>
        <v/>
      </c>
      <c r="W56" s="179"/>
      <c r="X56" s="179"/>
      <c r="Y56" s="179" t="str">
        <f t="shared" si="1"/>
        <v/>
      </c>
      <c r="Z56" s="179"/>
      <c r="AA56" s="179"/>
      <c r="AB56" s="179"/>
      <c r="AC56" s="179"/>
      <c r="AD56" s="180"/>
      <c r="AG56" s="4"/>
      <c r="AH56" s="124"/>
      <c r="AK56" s="4"/>
    </row>
    <row r="57" spans="1:37" ht="15" customHeight="1" x14ac:dyDescent="0.3">
      <c r="A57" s="146"/>
      <c r="B57" s="179">
        <v>50</v>
      </c>
      <c r="C57" s="179"/>
      <c r="D57" s="179"/>
      <c r="E57" s="179"/>
      <c r="F57" s="179"/>
      <c r="G57" s="179"/>
      <c r="H57" s="179"/>
      <c r="I57" s="179"/>
      <c r="J57" s="179"/>
      <c r="K57" s="179"/>
      <c r="L57" s="179"/>
      <c r="M57" s="179"/>
      <c r="N57" s="179"/>
      <c r="O57" s="179"/>
      <c r="P57" s="179"/>
      <c r="Q57" s="179"/>
      <c r="R57" s="179"/>
      <c r="S57" s="179"/>
      <c r="T57" s="179"/>
      <c r="U57" s="179"/>
      <c r="V57" s="179" t="str">
        <f t="shared" si="0"/>
        <v/>
      </c>
      <c r="W57" s="179"/>
      <c r="X57" s="179"/>
      <c r="Y57" s="179" t="str">
        <f t="shared" si="1"/>
        <v/>
      </c>
      <c r="Z57" s="179"/>
      <c r="AA57" s="179"/>
      <c r="AB57" s="179"/>
      <c r="AC57" s="179"/>
      <c r="AD57" s="180"/>
      <c r="AG57" s="4"/>
      <c r="AH57" s="124"/>
      <c r="AK57" s="4"/>
    </row>
    <row r="58" spans="1:37" ht="15" customHeight="1" x14ac:dyDescent="0.3">
      <c r="A58" s="146"/>
      <c r="B58" s="179">
        <v>51</v>
      </c>
      <c r="C58" s="179"/>
      <c r="D58" s="179"/>
      <c r="E58" s="179"/>
      <c r="F58" s="179"/>
      <c r="G58" s="179"/>
      <c r="H58" s="179"/>
      <c r="I58" s="179"/>
      <c r="J58" s="179"/>
      <c r="K58" s="179"/>
      <c r="L58" s="179"/>
      <c r="M58" s="179"/>
      <c r="N58" s="179"/>
      <c r="O58" s="179"/>
      <c r="P58" s="179"/>
      <c r="Q58" s="179"/>
      <c r="R58" s="179"/>
      <c r="S58" s="179"/>
      <c r="T58" s="179"/>
      <c r="U58" s="179"/>
      <c r="V58" s="179" t="str">
        <f t="shared" si="0"/>
        <v/>
      </c>
      <c r="W58" s="179"/>
      <c r="X58" s="179"/>
      <c r="Y58" s="179" t="str">
        <f t="shared" si="1"/>
        <v/>
      </c>
      <c r="Z58" s="179"/>
      <c r="AA58" s="179"/>
      <c r="AB58" s="179"/>
      <c r="AC58" s="179"/>
      <c r="AD58" s="180"/>
      <c r="AG58" s="4"/>
      <c r="AH58" s="124"/>
      <c r="AK58" s="4"/>
    </row>
    <row r="59" spans="1:37" ht="15" customHeight="1" x14ac:dyDescent="0.3">
      <c r="A59" s="146"/>
      <c r="B59" s="179">
        <v>52</v>
      </c>
      <c r="C59" s="179"/>
      <c r="D59" s="179"/>
      <c r="E59" s="179"/>
      <c r="F59" s="179"/>
      <c r="G59" s="179"/>
      <c r="H59" s="179"/>
      <c r="I59" s="179"/>
      <c r="J59" s="179"/>
      <c r="K59" s="179"/>
      <c r="L59" s="179"/>
      <c r="M59" s="179"/>
      <c r="N59" s="179"/>
      <c r="O59" s="179"/>
      <c r="P59" s="179"/>
      <c r="Q59" s="179"/>
      <c r="R59" s="179"/>
      <c r="S59" s="179"/>
      <c r="T59" s="179"/>
      <c r="U59" s="179"/>
      <c r="V59" s="179" t="str">
        <f t="shared" si="0"/>
        <v/>
      </c>
      <c r="W59" s="179"/>
      <c r="X59" s="179"/>
      <c r="Y59" s="179" t="str">
        <f t="shared" si="1"/>
        <v/>
      </c>
      <c r="Z59" s="179"/>
      <c r="AA59" s="179"/>
      <c r="AB59" s="179"/>
      <c r="AC59" s="179"/>
      <c r="AD59" s="180"/>
      <c r="AE59" s="4"/>
      <c r="AF59" s="4"/>
      <c r="AG59" s="4"/>
      <c r="AH59" s="124"/>
      <c r="AK59" s="4"/>
    </row>
    <row r="60" spans="1:37" ht="15" customHeight="1" x14ac:dyDescent="0.3">
      <c r="A60" s="146"/>
      <c r="B60" s="179">
        <v>53</v>
      </c>
      <c r="C60" s="179"/>
      <c r="D60" s="179"/>
      <c r="E60" s="179"/>
      <c r="F60" s="179"/>
      <c r="G60" s="179"/>
      <c r="H60" s="179"/>
      <c r="I60" s="179"/>
      <c r="J60" s="179"/>
      <c r="K60" s="179"/>
      <c r="L60" s="179"/>
      <c r="M60" s="179"/>
      <c r="N60" s="179"/>
      <c r="O60" s="179"/>
      <c r="P60" s="179"/>
      <c r="Q60" s="179"/>
      <c r="R60" s="179"/>
      <c r="S60" s="179"/>
      <c r="T60" s="179"/>
      <c r="U60" s="179"/>
      <c r="V60" s="179" t="str">
        <f t="shared" si="0"/>
        <v/>
      </c>
      <c r="W60" s="179"/>
      <c r="X60" s="179"/>
      <c r="Y60" s="179" t="str">
        <f t="shared" si="1"/>
        <v/>
      </c>
      <c r="Z60" s="179"/>
      <c r="AA60" s="179"/>
      <c r="AB60" s="179"/>
      <c r="AC60" s="179"/>
      <c r="AD60" s="180"/>
      <c r="AF60" s="2"/>
      <c r="AG60" s="4"/>
      <c r="AH60" s="124"/>
      <c r="AK60" s="4"/>
    </row>
    <row r="61" spans="1:37" ht="15" customHeight="1" x14ac:dyDescent="0.3">
      <c r="A61" s="146"/>
      <c r="B61" s="179">
        <v>54</v>
      </c>
      <c r="C61" s="179"/>
      <c r="D61" s="179"/>
      <c r="E61" s="179"/>
      <c r="F61" s="179"/>
      <c r="G61" s="179"/>
      <c r="H61" s="179"/>
      <c r="I61" s="179"/>
      <c r="J61" s="179"/>
      <c r="K61" s="179"/>
      <c r="L61" s="179"/>
      <c r="M61" s="179"/>
      <c r="N61" s="179"/>
      <c r="O61" s="179"/>
      <c r="P61" s="179"/>
      <c r="Q61" s="179"/>
      <c r="R61" s="179"/>
      <c r="S61" s="179"/>
      <c r="T61" s="179"/>
      <c r="U61" s="179"/>
      <c r="V61" s="179" t="str">
        <f t="shared" si="0"/>
        <v/>
      </c>
      <c r="W61" s="179"/>
      <c r="X61" s="179"/>
      <c r="Y61" s="179" t="str">
        <f t="shared" si="1"/>
        <v/>
      </c>
      <c r="Z61" s="179"/>
      <c r="AA61" s="179"/>
      <c r="AB61" s="179"/>
      <c r="AC61" s="179"/>
      <c r="AD61" s="180"/>
      <c r="AG61" s="4"/>
      <c r="AH61" s="124"/>
      <c r="AK61" s="4"/>
    </row>
    <row r="62" spans="1:37" ht="15" customHeight="1" x14ac:dyDescent="0.3">
      <c r="A62" s="146"/>
      <c r="B62" s="179">
        <v>55</v>
      </c>
      <c r="C62" s="179"/>
      <c r="D62" s="179"/>
      <c r="E62" s="179"/>
      <c r="F62" s="179"/>
      <c r="G62" s="179"/>
      <c r="H62" s="179"/>
      <c r="I62" s="179"/>
      <c r="J62" s="179"/>
      <c r="K62" s="179"/>
      <c r="L62" s="179"/>
      <c r="M62" s="179"/>
      <c r="N62" s="179"/>
      <c r="O62" s="179"/>
      <c r="P62" s="179"/>
      <c r="Q62" s="179"/>
      <c r="R62" s="179"/>
      <c r="S62" s="179"/>
      <c r="T62" s="179"/>
      <c r="U62" s="179"/>
      <c r="V62" s="179" t="str">
        <f t="shared" si="0"/>
        <v/>
      </c>
      <c r="W62" s="179"/>
      <c r="X62" s="179"/>
      <c r="Y62" s="179" t="str">
        <f t="shared" si="1"/>
        <v/>
      </c>
      <c r="Z62" s="179"/>
      <c r="AA62" s="179"/>
      <c r="AB62" s="179"/>
      <c r="AC62" s="179"/>
      <c r="AD62" s="180"/>
      <c r="AG62" s="4"/>
      <c r="AH62" s="124"/>
      <c r="AK62" s="4"/>
    </row>
    <row r="63" spans="1:37" ht="15" customHeight="1" x14ac:dyDescent="0.3">
      <c r="A63" s="146"/>
      <c r="B63" s="179">
        <v>56</v>
      </c>
      <c r="C63" s="179"/>
      <c r="D63" s="179"/>
      <c r="E63" s="179"/>
      <c r="F63" s="179"/>
      <c r="G63" s="179"/>
      <c r="H63" s="179"/>
      <c r="I63" s="179"/>
      <c r="J63" s="179"/>
      <c r="K63" s="179"/>
      <c r="L63" s="179"/>
      <c r="M63" s="179"/>
      <c r="N63" s="179"/>
      <c r="O63" s="179"/>
      <c r="P63" s="179"/>
      <c r="Q63" s="179"/>
      <c r="R63" s="179"/>
      <c r="S63" s="179"/>
      <c r="T63" s="179"/>
      <c r="U63" s="179"/>
      <c r="V63" s="179" t="str">
        <f t="shared" si="0"/>
        <v/>
      </c>
      <c r="W63" s="179"/>
      <c r="X63" s="179"/>
      <c r="Y63" s="179" t="str">
        <f t="shared" si="1"/>
        <v/>
      </c>
      <c r="Z63" s="179"/>
      <c r="AA63" s="179"/>
      <c r="AB63" s="179"/>
      <c r="AC63" s="179"/>
      <c r="AD63" s="180"/>
      <c r="AG63" s="4"/>
      <c r="AH63" s="124"/>
      <c r="AK63" s="4"/>
    </row>
    <row r="64" spans="1:37" ht="15" customHeight="1" x14ac:dyDescent="0.3">
      <c r="A64" s="146"/>
      <c r="B64" s="179">
        <v>57</v>
      </c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 t="str">
        <f t="shared" si="0"/>
        <v/>
      </c>
      <c r="W64" s="179"/>
      <c r="X64" s="179"/>
      <c r="Y64" s="179" t="str">
        <f t="shared" si="1"/>
        <v/>
      </c>
      <c r="Z64" s="179"/>
      <c r="AA64" s="179"/>
      <c r="AB64" s="179"/>
      <c r="AC64" s="179"/>
      <c r="AD64" s="180"/>
      <c r="AG64" s="4"/>
      <c r="AH64" s="124"/>
      <c r="AK64" s="4"/>
    </row>
    <row r="65" spans="1:37" ht="15" customHeight="1" x14ac:dyDescent="0.3">
      <c r="A65" s="146"/>
      <c r="B65" s="179">
        <v>58</v>
      </c>
      <c r="C65" s="179"/>
      <c r="D65" s="179"/>
      <c r="E65" s="179"/>
      <c r="F65" s="179"/>
      <c r="G65" s="179"/>
      <c r="H65" s="179"/>
      <c r="I65" s="179"/>
      <c r="J65" s="179"/>
      <c r="K65" s="179"/>
      <c r="L65" s="179"/>
      <c r="M65" s="179"/>
      <c r="N65" s="179"/>
      <c r="O65" s="179"/>
      <c r="P65" s="179"/>
      <c r="Q65" s="179"/>
      <c r="R65" s="179"/>
      <c r="S65" s="179"/>
      <c r="T65" s="179"/>
      <c r="U65" s="179"/>
      <c r="V65" s="179" t="str">
        <f t="shared" si="0"/>
        <v/>
      </c>
      <c r="W65" s="179"/>
      <c r="X65" s="179"/>
      <c r="Y65" s="179" t="str">
        <f t="shared" si="1"/>
        <v/>
      </c>
      <c r="Z65" s="179"/>
      <c r="AA65" s="179"/>
      <c r="AB65" s="179"/>
      <c r="AC65" s="179"/>
      <c r="AD65" s="180"/>
      <c r="AE65" s="4"/>
      <c r="AF65" s="4"/>
      <c r="AG65" s="4"/>
      <c r="AH65" s="124"/>
      <c r="AK65" s="4"/>
    </row>
    <row r="66" spans="1:37" ht="15" customHeight="1" x14ac:dyDescent="0.3">
      <c r="A66" s="146"/>
      <c r="B66" s="179">
        <v>59</v>
      </c>
      <c r="C66" s="179"/>
      <c r="D66" s="179"/>
      <c r="E66" s="179"/>
      <c r="F66" s="179"/>
      <c r="G66" s="179"/>
      <c r="H66" s="179"/>
      <c r="I66" s="179"/>
      <c r="J66" s="179"/>
      <c r="K66" s="179"/>
      <c r="L66" s="179"/>
      <c r="M66" s="179"/>
      <c r="N66" s="179"/>
      <c r="O66" s="179"/>
      <c r="P66" s="179"/>
      <c r="Q66" s="179"/>
      <c r="R66" s="179"/>
      <c r="S66" s="179"/>
      <c r="T66" s="179"/>
      <c r="U66" s="179"/>
      <c r="V66" s="179" t="str">
        <f t="shared" si="0"/>
        <v/>
      </c>
      <c r="W66" s="179"/>
      <c r="X66" s="179"/>
      <c r="Y66" s="179" t="str">
        <f t="shared" si="1"/>
        <v/>
      </c>
      <c r="Z66" s="179"/>
      <c r="AA66" s="179"/>
      <c r="AB66" s="179"/>
      <c r="AC66" s="179"/>
      <c r="AD66" s="180"/>
      <c r="AG66" s="4"/>
      <c r="AH66" s="124"/>
      <c r="AK66" s="4"/>
    </row>
    <row r="67" spans="1:37" ht="15" customHeight="1" x14ac:dyDescent="0.3">
      <c r="A67" s="146"/>
      <c r="B67" s="179">
        <v>60</v>
      </c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79"/>
      <c r="P67" s="179"/>
      <c r="Q67" s="179"/>
      <c r="R67" s="179"/>
      <c r="S67" s="179"/>
      <c r="T67" s="179"/>
      <c r="U67" s="179"/>
      <c r="V67" s="179" t="str">
        <f t="shared" si="0"/>
        <v/>
      </c>
      <c r="W67" s="179"/>
      <c r="X67" s="179"/>
      <c r="Y67" s="179" t="str">
        <f t="shared" si="1"/>
        <v/>
      </c>
      <c r="Z67" s="179"/>
      <c r="AA67" s="179"/>
      <c r="AB67" s="179"/>
      <c r="AC67" s="179"/>
      <c r="AD67" s="180"/>
      <c r="AE67" s="2"/>
      <c r="AG67" s="4"/>
      <c r="AH67" s="124"/>
      <c r="AK67" s="4"/>
    </row>
    <row r="68" spans="1:37" ht="15" customHeight="1" x14ac:dyDescent="0.3">
      <c r="A68" s="146"/>
      <c r="B68" s="179">
        <v>61</v>
      </c>
      <c r="C68" s="179"/>
      <c r="D68" s="179"/>
      <c r="E68" s="179"/>
      <c r="F68" s="179"/>
      <c r="G68" s="179"/>
      <c r="H68" s="179"/>
      <c r="I68" s="179"/>
      <c r="J68" s="179"/>
      <c r="K68" s="179"/>
      <c r="L68" s="179"/>
      <c r="M68" s="179"/>
      <c r="N68" s="179"/>
      <c r="O68" s="179"/>
      <c r="P68" s="179"/>
      <c r="Q68" s="179"/>
      <c r="R68" s="179"/>
      <c r="S68" s="179"/>
      <c r="T68" s="179"/>
      <c r="U68" s="179"/>
      <c r="V68" s="179" t="str">
        <f t="shared" si="0"/>
        <v/>
      </c>
      <c r="W68" s="179"/>
      <c r="X68" s="179"/>
      <c r="Y68" s="179" t="str">
        <f t="shared" si="1"/>
        <v/>
      </c>
      <c r="Z68" s="179"/>
      <c r="AA68" s="179"/>
      <c r="AB68" s="179"/>
      <c r="AC68" s="179"/>
      <c r="AD68" s="180"/>
      <c r="AG68" s="4"/>
      <c r="AH68" s="124"/>
      <c r="AK68" s="4"/>
    </row>
    <row r="69" spans="1:37" ht="15" customHeight="1" x14ac:dyDescent="0.3">
      <c r="A69" s="146"/>
      <c r="B69" s="179">
        <v>62</v>
      </c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79"/>
      <c r="O69" s="179"/>
      <c r="P69" s="179"/>
      <c r="Q69" s="179"/>
      <c r="R69" s="179"/>
      <c r="S69" s="179"/>
      <c r="T69" s="179"/>
      <c r="U69" s="179"/>
      <c r="V69" s="179" t="str">
        <f t="shared" si="0"/>
        <v/>
      </c>
      <c r="W69" s="179"/>
      <c r="X69" s="179"/>
      <c r="Y69" s="179" t="str">
        <f t="shared" si="1"/>
        <v/>
      </c>
      <c r="Z69" s="179"/>
      <c r="AA69" s="179"/>
      <c r="AB69" s="179"/>
      <c r="AC69" s="179"/>
      <c r="AD69" s="180"/>
      <c r="AG69" s="4"/>
      <c r="AH69" s="124"/>
      <c r="AK69" s="4"/>
    </row>
    <row r="70" spans="1:37" ht="15" customHeight="1" x14ac:dyDescent="0.3">
      <c r="A70" s="146"/>
      <c r="B70" s="179">
        <v>63</v>
      </c>
      <c r="C70" s="179"/>
      <c r="D70" s="179"/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  <c r="T70" s="179"/>
      <c r="U70" s="179"/>
      <c r="V70" s="179" t="str">
        <f t="shared" si="0"/>
        <v/>
      </c>
      <c r="W70" s="179"/>
      <c r="X70" s="179"/>
      <c r="Y70" s="179" t="str">
        <f t="shared" si="1"/>
        <v/>
      </c>
      <c r="Z70" s="179"/>
      <c r="AA70" s="179"/>
      <c r="AB70" s="179"/>
      <c r="AC70" s="179"/>
      <c r="AD70" s="180"/>
      <c r="AG70" s="4"/>
      <c r="AH70" s="124"/>
      <c r="AK70" s="4"/>
    </row>
    <row r="71" spans="1:37" ht="15" customHeight="1" x14ac:dyDescent="0.3">
      <c r="A71" s="146"/>
      <c r="B71" s="179">
        <v>64</v>
      </c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79"/>
      <c r="O71" s="179"/>
      <c r="P71" s="179"/>
      <c r="Q71" s="179"/>
      <c r="R71" s="179"/>
      <c r="S71" s="179"/>
      <c r="T71" s="179"/>
      <c r="U71" s="179"/>
      <c r="V71" s="179" t="str">
        <f t="shared" si="0"/>
        <v/>
      </c>
      <c r="W71" s="179"/>
      <c r="X71" s="179"/>
      <c r="Y71" s="179" t="str">
        <f t="shared" si="1"/>
        <v/>
      </c>
      <c r="Z71" s="179"/>
      <c r="AA71" s="179"/>
      <c r="AB71" s="179"/>
      <c r="AC71" s="179"/>
      <c r="AD71" s="180"/>
      <c r="AG71" s="4"/>
      <c r="AH71" s="124"/>
      <c r="AK71" s="4"/>
    </row>
    <row r="72" spans="1:37" ht="15" customHeight="1" x14ac:dyDescent="0.3">
      <c r="A72" s="146"/>
      <c r="B72" s="179">
        <v>65</v>
      </c>
      <c r="C72" s="179"/>
      <c r="D72" s="179"/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179"/>
      <c r="Q72" s="179"/>
      <c r="R72" s="179"/>
      <c r="S72" s="179"/>
      <c r="T72" s="179"/>
      <c r="U72" s="179"/>
      <c r="V72" s="179" t="str">
        <f t="shared" si="0"/>
        <v/>
      </c>
      <c r="W72" s="179"/>
      <c r="X72" s="179"/>
      <c r="Y72" s="179" t="str">
        <f t="shared" si="1"/>
        <v/>
      </c>
      <c r="Z72" s="179"/>
      <c r="AA72" s="179"/>
      <c r="AB72" s="179"/>
      <c r="AC72" s="179"/>
      <c r="AD72" s="180"/>
      <c r="AG72" s="4"/>
      <c r="AH72" s="124"/>
      <c r="AK72" s="4"/>
    </row>
    <row r="73" spans="1:37" ht="15" customHeight="1" x14ac:dyDescent="0.3">
      <c r="A73" s="146"/>
      <c r="B73" s="179">
        <v>66</v>
      </c>
      <c r="C73" s="179"/>
      <c r="D73" s="179"/>
      <c r="E73" s="179"/>
      <c r="F73" s="179"/>
      <c r="G73" s="179"/>
      <c r="H73" s="179"/>
      <c r="I73" s="179"/>
      <c r="J73" s="179"/>
      <c r="K73" s="179"/>
      <c r="L73" s="179"/>
      <c r="M73" s="179"/>
      <c r="N73" s="179"/>
      <c r="O73" s="179"/>
      <c r="P73" s="179"/>
      <c r="Q73" s="179"/>
      <c r="R73" s="179"/>
      <c r="S73" s="179"/>
      <c r="T73" s="179"/>
      <c r="U73" s="179"/>
      <c r="V73" s="179" t="str">
        <f t="shared" ref="V73:V85" si="2">IF(U73&lt;&gt;"", ROUNDUP(IF(X73=Y73,X73*(10/13),U73), 6), "")</f>
        <v/>
      </c>
      <c r="W73" s="179"/>
      <c r="X73" s="179"/>
      <c r="Y73" s="179" t="str">
        <f t="shared" ref="Y73:Y85" si="3">IF(X73&lt;&gt;"", ROUNDUP(IF(X73 &lt;= U73, X73,IF(X73&gt;(U73 /(10 /13)),X73,U73 /(10 /13))), 6), "")</f>
        <v/>
      </c>
      <c r="Z73" s="179"/>
      <c r="AA73" s="179"/>
      <c r="AB73" s="179"/>
      <c r="AC73" s="179"/>
      <c r="AD73" s="180"/>
      <c r="AG73" s="4"/>
      <c r="AH73" s="124"/>
      <c r="AK73" s="4"/>
    </row>
    <row r="74" spans="1:37" ht="15" customHeight="1" x14ac:dyDescent="0.3">
      <c r="A74" s="146"/>
      <c r="B74" s="179">
        <v>67</v>
      </c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 t="str">
        <f t="shared" si="2"/>
        <v/>
      </c>
      <c r="W74" s="179"/>
      <c r="X74" s="179"/>
      <c r="Y74" s="179" t="str">
        <f t="shared" si="3"/>
        <v/>
      </c>
      <c r="Z74" s="179"/>
      <c r="AA74" s="179"/>
      <c r="AB74" s="179"/>
      <c r="AC74" s="179"/>
      <c r="AD74" s="180"/>
      <c r="AG74" s="4"/>
      <c r="AH74" s="124"/>
      <c r="AK74" s="4"/>
    </row>
    <row r="75" spans="1:37" ht="15" customHeight="1" x14ac:dyDescent="0.3">
      <c r="A75" s="146"/>
      <c r="B75" s="179">
        <v>68</v>
      </c>
      <c r="C75" s="179"/>
      <c r="D75" s="179"/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179"/>
      <c r="Q75" s="179"/>
      <c r="R75" s="179"/>
      <c r="S75" s="179"/>
      <c r="T75" s="179"/>
      <c r="U75" s="179"/>
      <c r="V75" s="179" t="str">
        <f t="shared" si="2"/>
        <v/>
      </c>
      <c r="W75" s="179"/>
      <c r="X75" s="179"/>
      <c r="Y75" s="179" t="str">
        <f t="shared" si="3"/>
        <v/>
      </c>
      <c r="Z75" s="179"/>
      <c r="AA75" s="179"/>
      <c r="AB75" s="179"/>
      <c r="AC75" s="179"/>
      <c r="AD75" s="180"/>
      <c r="AG75" s="4"/>
      <c r="AH75" s="124"/>
      <c r="AK75" s="4"/>
    </row>
    <row r="76" spans="1:37" ht="15" customHeight="1" x14ac:dyDescent="0.3">
      <c r="A76" s="146"/>
      <c r="B76" s="179">
        <v>69</v>
      </c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179" t="str">
        <f t="shared" si="2"/>
        <v/>
      </c>
      <c r="W76" s="179"/>
      <c r="X76" s="179"/>
      <c r="Y76" s="179" t="str">
        <f t="shared" si="3"/>
        <v/>
      </c>
      <c r="Z76" s="179"/>
      <c r="AA76" s="179"/>
      <c r="AB76" s="179"/>
      <c r="AC76" s="179"/>
      <c r="AD76" s="180"/>
      <c r="AG76" s="4"/>
      <c r="AH76" s="124"/>
      <c r="AK76" s="4"/>
    </row>
    <row r="77" spans="1:37" ht="15" customHeight="1" x14ac:dyDescent="0.3">
      <c r="A77" s="146"/>
      <c r="B77" s="179">
        <v>70</v>
      </c>
      <c r="C77" s="179"/>
      <c r="D77" s="179"/>
      <c r="E77" s="179"/>
      <c r="F77" s="179"/>
      <c r="G77" s="179"/>
      <c r="H77" s="179"/>
      <c r="I77" s="179"/>
      <c r="J77" s="179"/>
      <c r="K77" s="179"/>
      <c r="L77" s="179"/>
      <c r="M77" s="179"/>
      <c r="N77" s="179"/>
      <c r="O77" s="179"/>
      <c r="P77" s="179"/>
      <c r="Q77" s="179"/>
      <c r="R77" s="179"/>
      <c r="S77" s="179"/>
      <c r="T77" s="179"/>
      <c r="U77" s="179"/>
      <c r="V77" s="179" t="str">
        <f t="shared" si="2"/>
        <v/>
      </c>
      <c r="W77" s="179"/>
      <c r="X77" s="179"/>
      <c r="Y77" s="179" t="str">
        <f t="shared" si="3"/>
        <v/>
      </c>
      <c r="Z77" s="179"/>
      <c r="AA77" s="179"/>
      <c r="AB77" s="179"/>
      <c r="AC77" s="179"/>
      <c r="AD77" s="180"/>
      <c r="AG77" s="4"/>
      <c r="AH77" s="124"/>
      <c r="AK77" s="4"/>
    </row>
    <row r="78" spans="1:37" ht="15" customHeight="1" x14ac:dyDescent="0.3">
      <c r="A78" s="146"/>
      <c r="B78" s="179">
        <v>71</v>
      </c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 t="str">
        <f t="shared" si="2"/>
        <v/>
      </c>
      <c r="W78" s="179"/>
      <c r="X78" s="179"/>
      <c r="Y78" s="179" t="str">
        <f t="shared" si="3"/>
        <v/>
      </c>
      <c r="Z78" s="179"/>
      <c r="AA78" s="179"/>
      <c r="AB78" s="179"/>
      <c r="AC78" s="179"/>
      <c r="AD78" s="180"/>
      <c r="AG78" s="4"/>
      <c r="AH78" s="124"/>
      <c r="AK78" s="4"/>
    </row>
    <row r="79" spans="1:37" ht="15" customHeight="1" x14ac:dyDescent="0.3">
      <c r="A79" s="146"/>
      <c r="B79" s="179">
        <v>72</v>
      </c>
      <c r="C79" s="179"/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179"/>
      <c r="U79" s="179"/>
      <c r="V79" s="179" t="str">
        <f t="shared" si="2"/>
        <v/>
      </c>
      <c r="W79" s="179"/>
      <c r="X79" s="179"/>
      <c r="Y79" s="179" t="str">
        <f t="shared" si="3"/>
        <v/>
      </c>
      <c r="Z79" s="179"/>
      <c r="AA79" s="179"/>
      <c r="AB79" s="179"/>
      <c r="AC79" s="179"/>
      <c r="AD79" s="180"/>
      <c r="AG79" s="4"/>
      <c r="AH79" s="124"/>
      <c r="AK79" s="4"/>
    </row>
    <row r="80" spans="1:37" ht="15" customHeight="1" x14ac:dyDescent="0.3">
      <c r="A80" s="146"/>
      <c r="B80" s="179">
        <v>73</v>
      </c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 t="str">
        <f t="shared" si="2"/>
        <v/>
      </c>
      <c r="W80" s="179"/>
      <c r="X80" s="179"/>
      <c r="Y80" s="179" t="str">
        <f t="shared" si="3"/>
        <v/>
      </c>
      <c r="Z80" s="179"/>
      <c r="AA80" s="179"/>
      <c r="AB80" s="179"/>
      <c r="AC80" s="179"/>
      <c r="AD80" s="180"/>
      <c r="AG80" s="4"/>
      <c r="AH80" s="124"/>
      <c r="AK80" s="4"/>
    </row>
    <row r="81" spans="1:37" ht="15" customHeight="1" x14ac:dyDescent="0.3">
      <c r="A81" s="146"/>
      <c r="B81" s="179">
        <v>74</v>
      </c>
      <c r="C81" s="179"/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179"/>
      <c r="Q81" s="179"/>
      <c r="R81" s="179"/>
      <c r="S81" s="179"/>
      <c r="T81" s="179"/>
      <c r="U81" s="179"/>
      <c r="V81" s="179" t="str">
        <f t="shared" si="2"/>
        <v/>
      </c>
      <c r="W81" s="179"/>
      <c r="X81" s="179"/>
      <c r="Y81" s="179" t="str">
        <f t="shared" si="3"/>
        <v/>
      </c>
      <c r="Z81" s="179"/>
      <c r="AA81" s="179"/>
      <c r="AB81" s="179"/>
      <c r="AC81" s="179"/>
      <c r="AD81" s="180"/>
      <c r="AG81" s="4"/>
      <c r="AH81" s="124"/>
      <c r="AK81" s="4"/>
    </row>
    <row r="82" spans="1:37" ht="15" customHeight="1" x14ac:dyDescent="0.3">
      <c r="A82" s="151" t="s">
        <v>682</v>
      </c>
      <c r="B82" s="179">
        <v>75</v>
      </c>
      <c r="C82" s="179"/>
      <c r="D82" s="179"/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179"/>
      <c r="Q82" s="179"/>
      <c r="R82" s="179"/>
      <c r="S82" s="179"/>
      <c r="T82" s="179"/>
      <c r="U82" s="179"/>
      <c r="V82" s="179" t="str">
        <f t="shared" si="2"/>
        <v/>
      </c>
      <c r="W82" s="179"/>
      <c r="X82" s="179"/>
      <c r="Y82" s="179" t="str">
        <f t="shared" si="3"/>
        <v/>
      </c>
      <c r="Z82" s="179"/>
      <c r="AA82" s="179"/>
      <c r="AB82" s="179"/>
      <c r="AC82" s="179"/>
      <c r="AD82" s="180"/>
      <c r="AG82" s="4"/>
      <c r="AH82" s="124"/>
      <c r="AK82" s="4"/>
    </row>
    <row r="83" spans="1:37" x14ac:dyDescent="0.3">
      <c r="A83" s="152" t="s">
        <v>683</v>
      </c>
      <c r="B83" s="179">
        <v>76</v>
      </c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179"/>
      <c r="Q83" s="179"/>
      <c r="R83" s="179"/>
      <c r="S83" s="179"/>
      <c r="T83" s="179"/>
      <c r="U83" s="179"/>
      <c r="V83" s="179" t="str">
        <f t="shared" si="2"/>
        <v/>
      </c>
      <c r="W83" s="179"/>
      <c r="X83" s="179"/>
      <c r="Y83" s="179" t="str">
        <f t="shared" si="3"/>
        <v/>
      </c>
      <c r="Z83" s="179"/>
      <c r="AA83" s="179"/>
      <c r="AB83" s="179"/>
      <c r="AC83" s="179"/>
      <c r="AD83" s="180"/>
      <c r="AG83" s="4"/>
      <c r="AH83" s="124"/>
      <c r="AK83" s="4"/>
    </row>
    <row r="84" spans="1:37" x14ac:dyDescent="0.3">
      <c r="A84" s="153" t="s">
        <v>687</v>
      </c>
      <c r="B84" s="179">
        <v>77</v>
      </c>
      <c r="C84" s="179"/>
      <c r="D84" s="179"/>
      <c r="E84" s="179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179"/>
      <c r="Q84" s="179"/>
      <c r="R84" s="179"/>
      <c r="S84" s="179"/>
      <c r="T84" s="179"/>
      <c r="U84" s="179"/>
      <c r="V84" s="179" t="str">
        <f t="shared" si="2"/>
        <v/>
      </c>
      <c r="W84" s="179"/>
      <c r="X84" s="179"/>
      <c r="Y84" s="179" t="str">
        <f t="shared" si="3"/>
        <v/>
      </c>
      <c r="Z84" s="179"/>
      <c r="AA84" s="179"/>
      <c r="AB84" s="179"/>
      <c r="AC84" s="179"/>
      <c r="AD84" s="180"/>
      <c r="AG84" s="4"/>
      <c r="AH84" s="124"/>
      <c r="AK84" s="4"/>
    </row>
    <row r="85" spans="1:37" ht="19.8" customHeight="1" thickBot="1" x14ac:dyDescent="0.35">
      <c r="A85" s="154"/>
      <c r="B85" s="181">
        <v>78</v>
      </c>
      <c r="C85" s="181"/>
      <c r="D85" s="181"/>
      <c r="E85" s="181"/>
      <c r="F85" s="181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181"/>
      <c r="R85" s="181"/>
      <c r="S85" s="181"/>
      <c r="T85" s="181"/>
      <c r="U85" s="181"/>
      <c r="V85" s="179" t="str">
        <f t="shared" si="2"/>
        <v/>
      </c>
      <c r="W85" s="181"/>
      <c r="X85" s="181"/>
      <c r="Y85" s="179" t="str">
        <f t="shared" si="3"/>
        <v/>
      </c>
      <c r="Z85" s="181"/>
      <c r="AA85" s="181"/>
      <c r="AB85" s="181"/>
      <c r="AC85" s="181"/>
      <c r="AD85" s="182"/>
      <c r="AG85" s="4"/>
      <c r="AH85" s="124"/>
      <c r="AK85" s="4"/>
    </row>
    <row r="86" spans="1:37" x14ac:dyDescent="0.3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G86" s="4"/>
      <c r="AH86" s="124"/>
      <c r="AK86" s="4"/>
    </row>
    <row r="87" spans="1:37" x14ac:dyDescent="0.3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G87" s="4"/>
      <c r="AH87" s="124"/>
      <c r="AK87" s="4"/>
    </row>
    <row r="88" spans="1:37" x14ac:dyDescent="0.3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G88" s="4"/>
      <c r="AH88" s="124"/>
      <c r="AK88" s="4"/>
    </row>
    <row r="89" spans="1:37" x14ac:dyDescent="0.3">
      <c r="B89" s="123"/>
      <c r="C89" s="123"/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G89" s="4"/>
      <c r="AH89" s="124"/>
      <c r="AK89" s="4"/>
    </row>
    <row r="90" spans="1:37" x14ac:dyDescent="0.3">
      <c r="B90" s="123"/>
      <c r="C90" s="123"/>
      <c r="D90" s="123"/>
      <c r="E90" s="123"/>
      <c r="F90" s="123"/>
      <c r="G90" s="123"/>
      <c r="H90" s="123"/>
      <c r="I90" s="123"/>
      <c r="J90" s="123"/>
      <c r="K90" s="123"/>
      <c r="L90" s="123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G90" s="4"/>
      <c r="AH90" s="124"/>
      <c r="AK90" s="4"/>
    </row>
    <row r="91" spans="1:37" x14ac:dyDescent="0.3">
      <c r="B91" s="123"/>
      <c r="C91" s="123"/>
      <c r="D91" s="123"/>
      <c r="E91" s="123"/>
      <c r="F91" s="123"/>
      <c r="G91" s="123"/>
      <c r="H91" s="123"/>
      <c r="I91" s="123"/>
      <c r="J91" s="123"/>
      <c r="K91" s="123"/>
      <c r="L91" s="123"/>
      <c r="M91" s="123"/>
      <c r="N91" s="123"/>
      <c r="O91" s="123"/>
      <c r="P91" s="123"/>
      <c r="Q91" s="123"/>
      <c r="R91" s="123"/>
      <c r="S91" s="123"/>
      <c r="T91" s="123"/>
      <c r="U91" s="123"/>
      <c r="V91" s="123"/>
      <c r="W91" s="123"/>
      <c r="X91" s="123"/>
      <c r="Y91" s="123"/>
      <c r="Z91" s="123"/>
      <c r="AA91" s="123"/>
      <c r="AB91" s="123"/>
      <c r="AC91" s="123"/>
      <c r="AD91" s="123"/>
      <c r="AG91" s="4"/>
      <c r="AH91" s="124"/>
      <c r="AK91" s="4"/>
    </row>
    <row r="92" spans="1:37" x14ac:dyDescent="0.3">
      <c r="B92" s="123"/>
      <c r="C92" s="123"/>
      <c r="D92" s="123"/>
      <c r="E92" s="123"/>
      <c r="F92" s="123"/>
      <c r="G92" s="123"/>
      <c r="H92" s="123"/>
      <c r="I92" s="123"/>
      <c r="J92" s="123"/>
      <c r="K92" s="123"/>
      <c r="L92" s="123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G92" s="4"/>
      <c r="AH92" s="124"/>
      <c r="AK92" s="4"/>
    </row>
    <row r="93" spans="1:37" x14ac:dyDescent="0.3">
      <c r="B93" s="123"/>
      <c r="C93" s="123"/>
      <c r="D93" s="123"/>
      <c r="E93" s="123"/>
      <c r="F93" s="123"/>
      <c r="G93" s="123"/>
      <c r="H93" s="123"/>
      <c r="I93" s="123"/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G93" s="4"/>
      <c r="AH93" s="124"/>
      <c r="AK93" s="4"/>
    </row>
    <row r="94" spans="1:37" x14ac:dyDescent="0.3"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G94" s="4"/>
      <c r="AH94" s="124"/>
      <c r="AK94" s="4"/>
    </row>
    <row r="95" spans="1:37" x14ac:dyDescent="0.3">
      <c r="B95" s="123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G95" s="4"/>
      <c r="AH95" s="124"/>
      <c r="AK95" s="4"/>
    </row>
    <row r="96" spans="1:37" x14ac:dyDescent="0.3">
      <c r="B96" s="123"/>
      <c r="C96" s="123"/>
      <c r="D96" s="123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G96" s="4"/>
      <c r="AH96" s="124"/>
      <c r="AK96" s="4"/>
    </row>
    <row r="97" spans="2:37" x14ac:dyDescent="0.3">
      <c r="B97" s="123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G97" s="4"/>
      <c r="AH97" s="124"/>
      <c r="AK97" s="4"/>
    </row>
    <row r="98" spans="2:37" x14ac:dyDescent="0.3">
      <c r="B98" s="123"/>
      <c r="C98" s="123"/>
      <c r="D98" s="123"/>
      <c r="E98" s="123"/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G98" s="4"/>
      <c r="AH98" s="124"/>
      <c r="AK98" s="4"/>
    </row>
    <row r="99" spans="2:37" x14ac:dyDescent="0.3">
      <c r="B99" s="123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U99" s="123"/>
      <c r="V99" s="123"/>
      <c r="W99" s="123"/>
      <c r="X99" s="123"/>
      <c r="Y99" s="123"/>
      <c r="Z99" s="123"/>
      <c r="AA99" s="123"/>
      <c r="AB99" s="123"/>
      <c r="AC99" s="123"/>
      <c r="AD99" s="123"/>
      <c r="AG99" s="4"/>
      <c r="AH99" s="124"/>
      <c r="AK99" s="4"/>
    </row>
    <row r="100" spans="2:37" x14ac:dyDescent="0.3">
      <c r="B100" s="123"/>
      <c r="C100" s="123"/>
      <c r="D100" s="123"/>
      <c r="E100" s="123"/>
      <c r="F100" s="123"/>
      <c r="G100" s="123"/>
      <c r="H100" s="123"/>
      <c r="I100" s="123"/>
      <c r="J100" s="123"/>
      <c r="K100" s="123"/>
      <c r="L100" s="123"/>
      <c r="M100" s="123"/>
      <c r="N100" s="123"/>
      <c r="O100" s="123"/>
      <c r="P100" s="123"/>
      <c r="Q100" s="123"/>
      <c r="R100" s="123"/>
      <c r="S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G100" s="4"/>
      <c r="AH100" s="124"/>
      <c r="AK100" s="4"/>
    </row>
    <row r="101" spans="2:37" x14ac:dyDescent="0.3">
      <c r="B101" s="123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G101" s="4"/>
      <c r="AH101" s="124"/>
      <c r="AK101" s="4"/>
    </row>
    <row r="102" spans="2:37" x14ac:dyDescent="0.3">
      <c r="B102" s="123"/>
      <c r="C102" s="123"/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3"/>
      <c r="P102" s="123"/>
      <c r="Q102" s="123"/>
      <c r="R102" s="123"/>
      <c r="S102" s="123"/>
      <c r="T102" s="123"/>
      <c r="U102" s="123"/>
      <c r="V102" s="123"/>
      <c r="W102" s="123"/>
      <c r="X102" s="123"/>
      <c r="Y102" s="123"/>
      <c r="Z102" s="123"/>
      <c r="AA102" s="123"/>
      <c r="AB102" s="123"/>
      <c r="AC102" s="123"/>
      <c r="AD102" s="123"/>
      <c r="AE102" s="4"/>
      <c r="AG102" s="4"/>
      <c r="AH102" s="124"/>
      <c r="AK102" s="4"/>
    </row>
    <row r="103" spans="2:37" x14ac:dyDescent="0.3">
      <c r="B103" s="123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2"/>
      <c r="AG103" s="4"/>
      <c r="AH103" s="124"/>
      <c r="AK103" s="4"/>
    </row>
    <row r="104" spans="2:37" x14ac:dyDescent="0.3">
      <c r="B104" s="123"/>
      <c r="C104" s="123"/>
      <c r="D104" s="123"/>
      <c r="E104" s="123"/>
      <c r="F104" s="123"/>
      <c r="G104" s="123"/>
      <c r="H104" s="123"/>
      <c r="I104" s="123"/>
      <c r="J104" s="123"/>
      <c r="K104" s="123"/>
      <c r="L104" s="123"/>
      <c r="M104" s="12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G104" s="4"/>
      <c r="AH104" s="124"/>
      <c r="AK104" s="4"/>
    </row>
    <row r="105" spans="2:37" x14ac:dyDescent="0.3">
      <c r="B105" s="123"/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G105" s="4"/>
      <c r="AH105" s="124"/>
      <c r="AK105" s="4"/>
    </row>
    <row r="106" spans="2:37" x14ac:dyDescent="0.3">
      <c r="B106" s="123"/>
      <c r="C106" s="123"/>
      <c r="D106" s="123"/>
      <c r="E106" s="123"/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G106" s="4"/>
      <c r="AH106" s="124"/>
      <c r="AK106" s="4"/>
    </row>
    <row r="107" spans="2:37" x14ac:dyDescent="0.3">
      <c r="B107" s="123"/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G107" s="4"/>
      <c r="AH107" s="124"/>
      <c r="AK107" s="4"/>
    </row>
    <row r="108" spans="2:37" x14ac:dyDescent="0.3">
      <c r="B108" s="123"/>
      <c r="C108" s="123"/>
      <c r="D108" s="123"/>
      <c r="E108" s="123"/>
      <c r="F108" s="123"/>
      <c r="G108" s="123"/>
      <c r="H108" s="123"/>
      <c r="I108" s="123"/>
      <c r="J108" s="123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G108" s="4"/>
      <c r="AH108" s="124"/>
      <c r="AK108" s="4"/>
    </row>
    <row r="109" spans="2:37" x14ac:dyDescent="0.3">
      <c r="B109" s="123"/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G109" s="4"/>
      <c r="AH109" s="124"/>
      <c r="AK109" s="4"/>
    </row>
    <row r="110" spans="2:37" x14ac:dyDescent="0.3">
      <c r="B110" s="123"/>
      <c r="C110" s="123"/>
      <c r="D110" s="123"/>
      <c r="E110" s="123"/>
      <c r="F110" s="123"/>
      <c r="G110" s="123"/>
      <c r="H110" s="123"/>
      <c r="I110" s="123"/>
      <c r="J110" s="123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G110" s="4"/>
      <c r="AH110" s="124"/>
      <c r="AK110" s="4"/>
    </row>
    <row r="111" spans="2:37" x14ac:dyDescent="0.3">
      <c r="B111" s="123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G111" s="4"/>
      <c r="AH111" s="124"/>
      <c r="AK111" s="4"/>
    </row>
    <row r="112" spans="2:37" x14ac:dyDescent="0.3">
      <c r="B112" s="123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G112" s="4"/>
      <c r="AH112" s="124"/>
      <c r="AK112" s="4"/>
    </row>
    <row r="113" spans="2:37" x14ac:dyDescent="0.3">
      <c r="B113" s="123"/>
      <c r="C113" s="123"/>
      <c r="D113" s="123"/>
      <c r="E113" s="123"/>
      <c r="F113" s="123"/>
      <c r="G113" s="123"/>
      <c r="H113" s="123"/>
      <c r="I113" s="123"/>
      <c r="J113" s="123"/>
      <c r="K113" s="123"/>
      <c r="L113" s="123"/>
      <c r="M113" s="123"/>
      <c r="N113" s="123"/>
      <c r="O113" s="123"/>
      <c r="P113" s="123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G113" s="4"/>
      <c r="AH113" s="124"/>
      <c r="AK113" s="4"/>
    </row>
    <row r="114" spans="2:37" x14ac:dyDescent="0.3">
      <c r="B114" s="123"/>
      <c r="C114" s="123"/>
      <c r="D114" s="123"/>
      <c r="E114" s="123"/>
      <c r="F114" s="123"/>
      <c r="G114" s="123"/>
      <c r="H114" s="12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G114" s="4"/>
      <c r="AH114" s="124"/>
      <c r="AK114" s="4"/>
    </row>
    <row r="115" spans="2:37" x14ac:dyDescent="0.3">
      <c r="B115" s="123"/>
      <c r="C115" s="123"/>
      <c r="D115" s="123"/>
      <c r="E115" s="123"/>
      <c r="F115" s="123"/>
      <c r="G115" s="123"/>
      <c r="H115" s="12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G115" s="4"/>
      <c r="AH115" s="124"/>
      <c r="AK115" s="4"/>
    </row>
    <row r="116" spans="2:37" x14ac:dyDescent="0.3">
      <c r="B116" s="123"/>
      <c r="C116" s="123"/>
      <c r="D116" s="123"/>
      <c r="E116" s="123"/>
      <c r="F116" s="123"/>
      <c r="G116" s="123"/>
      <c r="H116" s="12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G116" s="4"/>
      <c r="AH116" s="124"/>
      <c r="AK116" s="4"/>
    </row>
    <row r="117" spans="2:37" x14ac:dyDescent="0.3">
      <c r="B117" s="123"/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  <c r="M117" s="123"/>
      <c r="N117" s="123"/>
      <c r="O117" s="12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G117" s="4"/>
      <c r="AH117" s="124"/>
      <c r="AK117" s="4"/>
    </row>
    <row r="118" spans="2:37" x14ac:dyDescent="0.3"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G118" s="4"/>
      <c r="AH118" s="124"/>
      <c r="AK118" s="4"/>
    </row>
    <row r="119" spans="2:37" x14ac:dyDescent="0.3">
      <c r="B119" s="123"/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G119" s="4"/>
      <c r="AH119" s="124"/>
      <c r="AK119" s="4"/>
    </row>
    <row r="120" spans="2:37" x14ac:dyDescent="0.3">
      <c r="B120" s="123"/>
      <c r="C120" s="123"/>
      <c r="D120" s="123"/>
      <c r="E120" s="123"/>
      <c r="F120" s="123"/>
      <c r="G120" s="123"/>
      <c r="H120" s="123"/>
      <c r="I120" s="123"/>
      <c r="J120" s="123"/>
      <c r="K120" s="123"/>
      <c r="L120" s="123"/>
      <c r="M120" s="123"/>
      <c r="N120" s="123"/>
      <c r="O120" s="12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G120" s="4"/>
      <c r="AH120" s="124"/>
      <c r="AK120" s="4"/>
    </row>
    <row r="121" spans="2:37" x14ac:dyDescent="0.3">
      <c r="B121" s="123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G121" s="4"/>
      <c r="AH121" s="124"/>
      <c r="AK121" s="4"/>
    </row>
    <row r="122" spans="2:37" x14ac:dyDescent="0.3">
      <c r="B122" s="123"/>
      <c r="C122" s="123"/>
      <c r="D122" s="123"/>
      <c r="E122" s="123"/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G122" s="4"/>
      <c r="AH122" s="124"/>
      <c r="AK122" s="4"/>
    </row>
    <row r="123" spans="2:37" x14ac:dyDescent="0.3">
      <c r="B123" s="123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G123" s="4"/>
      <c r="AH123" s="124"/>
      <c r="AK123" s="4"/>
    </row>
    <row r="124" spans="2:37" x14ac:dyDescent="0.3">
      <c r="B124" s="123"/>
      <c r="C124" s="123"/>
      <c r="D124" s="123"/>
      <c r="E124" s="123"/>
      <c r="F124" s="123"/>
      <c r="G124" s="123"/>
      <c r="H124" s="123"/>
      <c r="I124" s="123"/>
      <c r="J124" s="123"/>
      <c r="K124" s="123"/>
      <c r="L124" s="123"/>
      <c r="M124" s="123"/>
      <c r="N124" s="123"/>
      <c r="O124" s="123"/>
      <c r="P124" s="123"/>
      <c r="Q124" s="123"/>
      <c r="R124" s="123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G124" s="4"/>
      <c r="AH124" s="124"/>
      <c r="AK124" s="4"/>
    </row>
    <row r="125" spans="2:37" x14ac:dyDescent="0.3">
      <c r="B125" s="123"/>
      <c r="C125" s="123"/>
      <c r="D125" s="123"/>
      <c r="E125" s="123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3"/>
      <c r="AD125" s="123"/>
    </row>
    <row r="126" spans="2:37" x14ac:dyDescent="0.3">
      <c r="B126" s="123"/>
      <c r="C126" s="123"/>
      <c r="D126" s="123"/>
      <c r="E126" s="123"/>
      <c r="F126" s="123"/>
      <c r="G126" s="123"/>
      <c r="H126" s="123"/>
      <c r="I126" s="123"/>
      <c r="J126" s="123"/>
      <c r="K126" s="123"/>
      <c r="L126" s="123"/>
      <c r="M126" s="123"/>
      <c r="N126" s="123"/>
      <c r="O126" s="123"/>
      <c r="P126" s="123"/>
      <c r="Q126" s="123"/>
      <c r="R126" s="123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</row>
    <row r="127" spans="2:37" x14ac:dyDescent="0.3">
      <c r="B127" s="123"/>
      <c r="C127" s="123"/>
      <c r="D127" s="123"/>
      <c r="E127" s="123"/>
      <c r="F127" s="123"/>
      <c r="G127" s="123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3"/>
      <c r="AD127" s="123"/>
    </row>
    <row r="128" spans="2:37" x14ac:dyDescent="0.3"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23"/>
      <c r="O128" s="123"/>
      <c r="P128" s="123"/>
      <c r="Q128" s="123"/>
      <c r="R128" s="123"/>
      <c r="S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3"/>
      <c r="AD128" s="123"/>
    </row>
    <row r="129" spans="2:30" x14ac:dyDescent="0.3">
      <c r="B129" s="123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</row>
    <row r="130" spans="2:30" x14ac:dyDescent="0.3">
      <c r="B130" s="123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3"/>
      <c r="AA130" s="123"/>
      <c r="AB130" s="123"/>
      <c r="AC130" s="123"/>
      <c r="AD130" s="123"/>
    </row>
    <row r="131" spans="2:30" x14ac:dyDescent="0.3">
      <c r="B131" s="123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</row>
    <row r="132" spans="2:30" x14ac:dyDescent="0.3">
      <c r="B132" s="123"/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</row>
    <row r="133" spans="2:30" x14ac:dyDescent="0.3">
      <c r="B133" s="123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</row>
    <row r="134" spans="2:30" x14ac:dyDescent="0.3">
      <c r="B134" s="123"/>
      <c r="C134" s="123"/>
      <c r="D134" s="123"/>
      <c r="E134" s="123"/>
      <c r="F134" s="123"/>
      <c r="G134" s="123"/>
      <c r="H134" s="123"/>
      <c r="I134" s="123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  <c r="U134" s="123"/>
      <c r="V134" s="123"/>
      <c r="W134" s="123"/>
      <c r="X134" s="123"/>
      <c r="Y134" s="123"/>
      <c r="Z134" s="123"/>
      <c r="AA134" s="123"/>
      <c r="AB134" s="123"/>
      <c r="AC134" s="123"/>
      <c r="AD134" s="123"/>
    </row>
    <row r="135" spans="2:30" x14ac:dyDescent="0.3">
      <c r="B135" s="123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</row>
    <row r="136" spans="2:30" x14ac:dyDescent="0.3">
      <c r="B136" s="123"/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</row>
  </sheetData>
  <sheetProtection selectLockedCells="1"/>
  <mergeCells count="26">
    <mergeCell ref="AD5:AD6"/>
    <mergeCell ref="AC5:AC6"/>
    <mergeCell ref="Z5:Z6"/>
    <mergeCell ref="AA5:AA6"/>
    <mergeCell ref="AB5:AB6"/>
    <mergeCell ref="B5:B7"/>
    <mergeCell ref="D5:E5"/>
    <mergeCell ref="C5:C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P5:P6"/>
    <mergeCell ref="W7:Y7"/>
    <mergeCell ref="T7:V7"/>
    <mergeCell ref="T5:V5"/>
    <mergeCell ref="W5:Y5"/>
    <mergeCell ref="Q5:Q6"/>
    <mergeCell ref="R5:R6"/>
    <mergeCell ref="S5:S6"/>
  </mergeCells>
  <phoneticPr fontId="7" type="noConversion"/>
  <conditionalFormatting sqref="AB8:AB85">
    <cfRule type="cellIs" dxfId="7" priority="14" operator="between">
      <formula>1</formula>
      <formula>4</formula>
    </cfRule>
  </conditionalFormatting>
  <conditionalFormatting sqref="AC8:AC85">
    <cfRule type="cellIs" dxfId="6" priority="13" operator="between">
      <formula>0.3</formula>
      <formula>1</formula>
    </cfRule>
  </conditionalFormatting>
  <conditionalFormatting sqref="AD8:AD85">
    <cfRule type="cellIs" dxfId="5" priority="12" operator="between">
      <formula>10</formula>
      <formula>30</formula>
    </cfRule>
  </conditionalFormatting>
  <conditionalFormatting sqref="AA8:AA85">
    <cfRule type="cellIs" dxfId="4" priority="6" operator="between">
      <formula>0.000000001</formula>
      <formula>1889.54</formula>
    </cfRule>
  </conditionalFormatting>
  <conditionalFormatting sqref="U8:V85">
    <cfRule type="cellIs" dxfId="3" priority="4" operator="between">
      <formula>0.000000001</formula>
      <formula>0.5</formula>
    </cfRule>
  </conditionalFormatting>
  <conditionalFormatting sqref="X8:Y85">
    <cfRule type="cellIs" dxfId="2" priority="3" operator="between">
      <formula>0.0000000001</formula>
      <formula>0.7</formula>
    </cfRule>
  </conditionalFormatting>
  <conditionalFormatting sqref="U1:V1048576">
    <cfRule type="cellIs" dxfId="1" priority="2" operator="between">
      <formula>0.0000000001</formula>
      <formula>0.5</formula>
    </cfRule>
  </conditionalFormatting>
  <conditionalFormatting sqref="X1:Y1048576">
    <cfRule type="cellIs" dxfId="0" priority="1" operator="between">
      <formula>0.00000000001</formula>
      <formula>0.7</formula>
    </cfRule>
  </conditionalFormatting>
  <hyperlinks>
    <hyperlink ref="A3" location="Introduction!A1" display="Introduction" xr:uid="{29BCAE32-1B9E-4BD0-A59D-515F815DFB34}"/>
    <hyperlink ref="A4" location="Dashboard!A1" display="Dashboard" xr:uid="{DDB0FE72-033D-4FBE-9B02-D91E1253A323}"/>
    <hyperlink ref="A6" location="'Free Page'!A1" display="Free Page" xr:uid="{0D49BBA7-86DC-4F83-AD65-363D94015903}"/>
  </hyperlinks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DE687-C08F-4B59-86F2-9349E4C855C7}">
  <sheetPr codeName="Sheet10">
    <tabColor rgb="FFFFC000"/>
  </sheetPr>
  <dimension ref="A1:AC136"/>
  <sheetViews>
    <sheetView zoomScale="80" zoomScaleNormal="80" workbookViewId="0">
      <selection activeCell="E21" sqref="E21"/>
    </sheetView>
  </sheetViews>
  <sheetFormatPr defaultRowHeight="14.4" x14ac:dyDescent="0.3"/>
  <cols>
    <col min="1" max="1" width="21" customWidth="1"/>
    <col min="2" max="2" width="3.77734375" customWidth="1"/>
    <col min="6" max="6" width="12.77734375" customWidth="1"/>
    <col min="7" max="7" width="5.109375" customWidth="1"/>
    <col min="8" max="8" width="10.33203125" customWidth="1"/>
    <col min="9" max="9" width="13.77734375" customWidth="1"/>
    <col min="10" max="10" width="9.44140625" customWidth="1"/>
    <col min="12" max="12" width="7.6640625" customWidth="1"/>
    <col min="13" max="13" width="8.88671875" customWidth="1"/>
    <col min="18" max="18" width="9" customWidth="1"/>
    <col min="19" max="19" width="8.88671875" customWidth="1"/>
    <col min="20" max="20" width="9.33203125" customWidth="1"/>
    <col min="21" max="21" width="11.21875" customWidth="1"/>
    <col min="22" max="22" width="12.33203125" customWidth="1"/>
    <col min="23" max="23" width="19.21875" customWidth="1"/>
    <col min="24" max="24" width="10.6640625" customWidth="1"/>
    <col min="25" max="25" width="8.88671875" customWidth="1"/>
    <col min="26" max="26" width="10.44140625" customWidth="1"/>
    <col min="27" max="27" width="8.88671875" customWidth="1"/>
    <col min="28" max="28" width="11.5546875" customWidth="1"/>
    <col min="29" max="29" width="8.88671875" customWidth="1"/>
  </cols>
  <sheetData>
    <row r="1" spans="1:29" ht="23.4" customHeight="1" x14ac:dyDescent="0.3">
      <c r="A1" s="133"/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7"/>
      <c r="V1" s="144"/>
      <c r="W1" s="144"/>
      <c r="X1" s="144"/>
      <c r="Y1" s="144"/>
      <c r="Z1" s="144"/>
      <c r="AA1" s="144"/>
      <c r="AB1" s="144"/>
      <c r="AC1" s="144"/>
    </row>
    <row r="2" spans="1:29" ht="25.2" customHeight="1" x14ac:dyDescent="0.3">
      <c r="A2" s="134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9"/>
    </row>
    <row r="3" spans="1:29" ht="25.05" customHeight="1" x14ac:dyDescent="0.3">
      <c r="A3" s="135" t="s">
        <v>663</v>
      </c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9"/>
      <c r="W3" s="4"/>
      <c r="X3" s="4"/>
    </row>
    <row r="4" spans="1:29" ht="25.05" customHeight="1" x14ac:dyDescent="0.3">
      <c r="A4" s="135" t="s">
        <v>664</v>
      </c>
      <c r="B4" s="128"/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9"/>
      <c r="W4" s="4"/>
      <c r="X4" s="124"/>
      <c r="AA4" s="4"/>
    </row>
    <row r="5" spans="1:29" ht="25.05" customHeight="1" x14ac:dyDescent="0.3">
      <c r="A5" s="135" t="s">
        <v>665</v>
      </c>
      <c r="B5" s="128"/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9"/>
      <c r="W5" s="4"/>
      <c r="X5" s="124"/>
      <c r="AA5" s="4"/>
    </row>
    <row r="6" spans="1:29" ht="25.05" customHeight="1" x14ac:dyDescent="0.3">
      <c r="A6" s="136" t="s">
        <v>666</v>
      </c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9"/>
      <c r="U6" s="123"/>
      <c r="W6" s="4"/>
      <c r="X6" s="124"/>
      <c r="AA6" s="4"/>
    </row>
    <row r="7" spans="1:29" ht="25.05" customHeight="1" x14ac:dyDescent="0.3">
      <c r="A7" s="137"/>
      <c r="B7" s="128"/>
      <c r="C7" s="128"/>
      <c r="D7" s="128"/>
      <c r="E7" s="128"/>
      <c r="F7" s="128"/>
      <c r="G7" s="128"/>
      <c r="H7" s="128"/>
      <c r="I7" s="128" t="s">
        <v>352</v>
      </c>
      <c r="J7" s="128"/>
      <c r="K7" s="128"/>
      <c r="L7" s="128"/>
      <c r="M7" s="128"/>
      <c r="N7" s="128"/>
      <c r="O7" s="128"/>
      <c r="P7" s="128" t="s">
        <v>352</v>
      </c>
      <c r="Q7" s="128"/>
      <c r="R7" s="128"/>
      <c r="S7" s="128"/>
      <c r="T7" s="129"/>
      <c r="W7" s="4"/>
      <c r="X7" s="124"/>
      <c r="AA7" s="4"/>
    </row>
    <row r="8" spans="1:29" ht="25.05" customHeight="1" x14ac:dyDescent="0.3">
      <c r="A8" s="137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9"/>
      <c r="W8" s="4"/>
      <c r="X8" s="124"/>
      <c r="AA8" s="4"/>
    </row>
    <row r="9" spans="1:29" ht="25.05" customHeight="1" x14ac:dyDescent="0.3">
      <c r="A9" s="137"/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8"/>
      <c r="T9" s="129"/>
      <c r="W9" s="4"/>
      <c r="X9" s="124"/>
      <c r="AA9" s="4"/>
    </row>
    <row r="10" spans="1:29" x14ac:dyDescent="0.3">
      <c r="A10" s="138"/>
      <c r="B10" s="128"/>
      <c r="C10" s="128"/>
      <c r="D10" s="128"/>
      <c r="E10" s="128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129"/>
      <c r="W10" s="4"/>
      <c r="X10" s="124"/>
      <c r="AA10" s="4"/>
    </row>
    <row r="11" spans="1:29" x14ac:dyDescent="0.3">
      <c r="A11" s="134"/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9"/>
      <c r="W11" s="4"/>
      <c r="X11" s="124"/>
      <c r="AA11" s="4"/>
    </row>
    <row r="12" spans="1:29" x14ac:dyDescent="0.3">
      <c r="A12" s="134"/>
      <c r="B12" s="128"/>
      <c r="C12" s="128"/>
      <c r="D12" s="128"/>
      <c r="E12" s="128"/>
      <c r="F12" s="128"/>
      <c r="G12" s="128"/>
      <c r="H12" s="128"/>
      <c r="I12" s="128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29"/>
      <c r="W12" s="4"/>
      <c r="X12" s="124"/>
      <c r="AA12" s="4"/>
    </row>
    <row r="13" spans="1:29" x14ac:dyDescent="0.3">
      <c r="A13" s="134"/>
      <c r="B13" s="128"/>
      <c r="C13" s="128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9"/>
      <c r="W13" s="4"/>
      <c r="X13" s="124"/>
      <c r="AA13" s="4"/>
    </row>
    <row r="14" spans="1:29" x14ac:dyDescent="0.3">
      <c r="A14" s="134"/>
      <c r="B14" s="128"/>
      <c r="C14" s="128"/>
      <c r="D14" s="128"/>
      <c r="E14" s="128"/>
      <c r="F14" s="128"/>
      <c r="G14" s="128"/>
      <c r="H14" s="128"/>
      <c r="I14" s="128"/>
      <c r="J14" s="128" t="s">
        <v>5</v>
      </c>
      <c r="K14" s="130" t="s">
        <v>667</v>
      </c>
      <c r="L14" s="128"/>
      <c r="M14" s="128"/>
      <c r="N14" s="128"/>
      <c r="O14" s="128"/>
      <c r="P14" s="128"/>
      <c r="Q14" s="128"/>
      <c r="R14" s="128"/>
      <c r="S14" s="128"/>
      <c r="T14" s="129"/>
      <c r="W14" s="4"/>
      <c r="X14" s="124"/>
      <c r="AA14" s="4"/>
    </row>
    <row r="15" spans="1:29" x14ac:dyDescent="0.3">
      <c r="A15" s="134"/>
      <c r="B15" s="128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28"/>
      <c r="O15" s="128"/>
      <c r="P15" s="128"/>
      <c r="Q15" s="128" t="s">
        <v>5</v>
      </c>
      <c r="R15" s="128"/>
      <c r="S15" s="128"/>
      <c r="T15" s="129"/>
      <c r="W15" s="4"/>
      <c r="X15" s="124"/>
      <c r="AA15" s="4"/>
    </row>
    <row r="16" spans="1:29" x14ac:dyDescent="0.3">
      <c r="A16" s="134"/>
      <c r="B16" s="128"/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129"/>
      <c r="W16" s="4"/>
      <c r="X16" s="124"/>
      <c r="AA16" s="4"/>
    </row>
    <row r="17" spans="1:27" x14ac:dyDescent="0.3">
      <c r="A17" s="134"/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 t="s">
        <v>352</v>
      </c>
      <c r="R17" s="128"/>
      <c r="S17" s="128"/>
      <c r="T17" s="129"/>
      <c r="W17" s="4"/>
      <c r="X17" s="124"/>
      <c r="AA17" s="4"/>
    </row>
    <row r="18" spans="1:27" x14ac:dyDescent="0.3">
      <c r="A18" s="134"/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9"/>
      <c r="W18" s="4"/>
      <c r="X18" s="124"/>
      <c r="AA18" s="4"/>
    </row>
    <row r="19" spans="1:27" x14ac:dyDescent="0.3">
      <c r="A19" s="134"/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9"/>
      <c r="W19" s="4"/>
      <c r="X19" s="124"/>
      <c r="AA19" s="4"/>
    </row>
    <row r="20" spans="1:27" x14ac:dyDescent="0.3">
      <c r="A20" s="134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9"/>
      <c r="W20" s="4"/>
      <c r="X20" s="124"/>
      <c r="AA20" s="4"/>
    </row>
    <row r="21" spans="1:27" x14ac:dyDescent="0.3">
      <c r="A21" s="134"/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9"/>
      <c r="W21" s="4"/>
      <c r="X21" s="124"/>
      <c r="AA21" s="4"/>
    </row>
    <row r="22" spans="1:27" x14ac:dyDescent="0.3">
      <c r="A22" s="134"/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9"/>
      <c r="W22" s="4"/>
      <c r="X22" s="124"/>
      <c r="AA22" s="4"/>
    </row>
    <row r="23" spans="1:27" x14ac:dyDescent="0.3">
      <c r="A23" s="134"/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9"/>
      <c r="W23" s="4"/>
      <c r="X23" s="124"/>
      <c r="AA23" s="4"/>
    </row>
    <row r="24" spans="1:27" x14ac:dyDescent="0.3">
      <c r="A24" s="134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9"/>
      <c r="W24" s="4"/>
      <c r="X24" s="124"/>
      <c r="AA24" s="4"/>
    </row>
    <row r="25" spans="1:27" x14ac:dyDescent="0.3">
      <c r="A25" s="134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9"/>
      <c r="W25" s="4"/>
      <c r="X25" s="124"/>
      <c r="AA25" s="4"/>
    </row>
    <row r="26" spans="1:27" x14ac:dyDescent="0.3">
      <c r="A26" s="134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9"/>
      <c r="W26" s="4"/>
      <c r="X26" s="124"/>
      <c r="AA26" s="4"/>
    </row>
    <row r="27" spans="1:27" ht="15" customHeight="1" x14ac:dyDescent="0.3">
      <c r="A27" s="134"/>
      <c r="B27" s="128"/>
      <c r="C27" s="185"/>
      <c r="D27" s="185"/>
      <c r="E27" s="185"/>
      <c r="F27" s="185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9"/>
      <c r="W27" s="4"/>
      <c r="X27" s="124"/>
      <c r="AA27" s="4"/>
    </row>
    <row r="28" spans="1:27" ht="15" customHeight="1" x14ac:dyDescent="0.3">
      <c r="A28" s="134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9"/>
      <c r="W28" s="4"/>
      <c r="X28" s="124"/>
      <c r="AA28" s="4"/>
    </row>
    <row r="29" spans="1:27" x14ac:dyDescent="0.3">
      <c r="A29" s="134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9"/>
      <c r="W29" s="4"/>
      <c r="X29" s="124"/>
      <c r="AA29" s="4"/>
    </row>
    <row r="30" spans="1:27" ht="15" customHeight="1" x14ac:dyDescent="0.3">
      <c r="A30" s="134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9"/>
      <c r="W30" s="4"/>
      <c r="X30" s="124"/>
      <c r="AA30" s="4"/>
    </row>
    <row r="31" spans="1:27" ht="15.6" customHeight="1" x14ac:dyDescent="0.3">
      <c r="A31" s="134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9"/>
      <c r="W31" s="4"/>
      <c r="X31" s="124"/>
    </row>
    <row r="32" spans="1:27" x14ac:dyDescent="0.3">
      <c r="A32" s="134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 t="s">
        <v>515</v>
      </c>
      <c r="S32" s="128"/>
      <c r="T32" s="129"/>
      <c r="W32" s="4"/>
      <c r="X32" s="124"/>
      <c r="AA32" s="4"/>
    </row>
    <row r="33" spans="1:27" x14ac:dyDescent="0.3">
      <c r="A33" s="134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9"/>
      <c r="W33" s="4"/>
      <c r="X33" s="124"/>
      <c r="AA33" s="4"/>
    </row>
    <row r="34" spans="1:27" x14ac:dyDescent="0.3">
      <c r="A34" s="134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9"/>
      <c r="W34" s="4"/>
      <c r="X34" s="124"/>
      <c r="AA34" s="4"/>
    </row>
    <row r="35" spans="1:27" x14ac:dyDescent="0.3">
      <c r="A35" s="134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9"/>
      <c r="W35" s="4"/>
      <c r="X35" s="124"/>
      <c r="AA35" s="4"/>
    </row>
    <row r="36" spans="1:27" x14ac:dyDescent="0.3">
      <c r="A36" s="134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9"/>
      <c r="W36" s="4"/>
      <c r="X36" s="124"/>
      <c r="AA36" s="4"/>
    </row>
    <row r="37" spans="1:27" x14ac:dyDescent="0.3">
      <c r="A37" s="134"/>
      <c r="B37" s="128"/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9"/>
      <c r="W37" s="4"/>
      <c r="X37" s="124"/>
      <c r="AA37" s="4"/>
    </row>
    <row r="38" spans="1:27" x14ac:dyDescent="0.3">
      <c r="A38" s="134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9"/>
      <c r="W38" s="4"/>
      <c r="X38" s="124"/>
      <c r="AA38" s="4"/>
    </row>
    <row r="39" spans="1:27" x14ac:dyDescent="0.3">
      <c r="A39" s="134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9"/>
      <c r="W39" s="4"/>
      <c r="X39" s="124"/>
      <c r="AA39" s="4"/>
    </row>
    <row r="40" spans="1:27" x14ac:dyDescent="0.3">
      <c r="A40" s="134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9"/>
      <c r="W40" s="4"/>
      <c r="X40" s="124"/>
      <c r="AA40" s="4"/>
    </row>
    <row r="41" spans="1:27" x14ac:dyDescent="0.3">
      <c r="A41" s="134"/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9"/>
      <c r="W41" s="4"/>
      <c r="X41" s="124"/>
      <c r="AA41" s="4"/>
    </row>
    <row r="42" spans="1:27" x14ac:dyDescent="0.3">
      <c r="A42" s="134"/>
      <c r="B42" s="128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9"/>
      <c r="W42" s="4"/>
      <c r="X42" s="124"/>
      <c r="AA42" s="4"/>
    </row>
    <row r="43" spans="1:27" x14ac:dyDescent="0.3">
      <c r="A43" s="134"/>
      <c r="B43" s="128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9"/>
      <c r="W43" s="4"/>
      <c r="X43" s="124"/>
      <c r="AA43" s="4"/>
    </row>
    <row r="44" spans="1:27" x14ac:dyDescent="0.3">
      <c r="A44" s="134"/>
      <c r="B44" s="128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T44" s="129"/>
      <c r="W44" s="4"/>
      <c r="X44" s="124"/>
      <c r="AA44" s="4"/>
    </row>
    <row r="45" spans="1:27" x14ac:dyDescent="0.3">
      <c r="A45" s="134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9"/>
      <c r="W45" s="4"/>
      <c r="X45" s="124"/>
      <c r="AA45" s="4"/>
    </row>
    <row r="46" spans="1:27" x14ac:dyDescent="0.3">
      <c r="A46" s="134"/>
      <c r="B46" s="128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9"/>
      <c r="W46" s="4"/>
      <c r="X46" s="124"/>
      <c r="AA46" s="4"/>
    </row>
    <row r="47" spans="1:27" x14ac:dyDescent="0.3">
      <c r="A47" s="134"/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9"/>
      <c r="W47" s="4"/>
      <c r="X47" s="124"/>
      <c r="AA47" s="4"/>
    </row>
    <row r="48" spans="1:27" x14ac:dyDescent="0.3">
      <c r="A48" s="134"/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9"/>
      <c r="W48" s="4"/>
      <c r="X48" s="124"/>
      <c r="AA48" s="4"/>
    </row>
    <row r="49" spans="1:27" x14ac:dyDescent="0.3">
      <c r="A49" s="134"/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9"/>
      <c r="W49" s="4"/>
      <c r="X49" s="124"/>
      <c r="AA49" s="4"/>
    </row>
    <row r="50" spans="1:27" x14ac:dyDescent="0.3">
      <c r="A50" s="134"/>
      <c r="B50" s="128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9"/>
      <c r="W50" s="4"/>
      <c r="X50" s="124"/>
      <c r="AA50" s="4"/>
    </row>
    <row r="51" spans="1:27" x14ac:dyDescent="0.3">
      <c r="A51" s="134"/>
      <c r="B51" s="128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9"/>
      <c r="W51" s="4"/>
      <c r="X51" s="124"/>
      <c r="AA51" s="4"/>
    </row>
    <row r="52" spans="1:27" x14ac:dyDescent="0.3">
      <c r="A52" s="134"/>
      <c r="B52" s="128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9"/>
      <c r="W52" s="4"/>
      <c r="X52" s="124"/>
      <c r="AA52" s="4"/>
    </row>
    <row r="53" spans="1:27" x14ac:dyDescent="0.3">
      <c r="A53" s="134"/>
      <c r="B53" s="128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9"/>
      <c r="W53" s="4"/>
      <c r="X53" s="124"/>
      <c r="AA53" s="4"/>
    </row>
    <row r="54" spans="1:27" x14ac:dyDescent="0.3">
      <c r="A54" s="134"/>
      <c r="B54" s="128"/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9"/>
      <c r="W54" s="4"/>
      <c r="X54" s="124"/>
      <c r="AA54" s="4"/>
    </row>
    <row r="55" spans="1:27" x14ac:dyDescent="0.3">
      <c r="A55" s="134"/>
      <c r="B55" s="128"/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9"/>
      <c r="W55" s="4"/>
      <c r="X55" s="124"/>
      <c r="AA55" s="4"/>
    </row>
    <row r="56" spans="1:27" x14ac:dyDescent="0.3">
      <c r="A56" s="134"/>
      <c r="B56" s="128"/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9"/>
      <c r="W56" s="4"/>
      <c r="X56" s="124"/>
      <c r="AA56" s="4"/>
    </row>
    <row r="57" spans="1:27" x14ac:dyDescent="0.3">
      <c r="A57" s="134"/>
      <c r="B57" s="128"/>
      <c r="C57" s="128"/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O57" s="128"/>
      <c r="P57" s="128"/>
      <c r="Q57" s="128"/>
      <c r="R57" s="128"/>
      <c r="S57" s="128"/>
      <c r="T57" s="129"/>
      <c r="W57" s="4"/>
      <c r="X57" s="124"/>
      <c r="AA57" s="4"/>
    </row>
    <row r="58" spans="1:27" x14ac:dyDescent="0.3">
      <c r="A58" s="134"/>
      <c r="B58" s="128"/>
      <c r="C58" s="128"/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O58" s="128"/>
      <c r="P58" s="128"/>
      <c r="Q58" s="128"/>
      <c r="R58" s="128"/>
      <c r="S58" s="128"/>
      <c r="T58" s="129"/>
      <c r="W58" s="4"/>
      <c r="X58" s="124"/>
      <c r="AA58" s="4"/>
    </row>
    <row r="59" spans="1:27" x14ac:dyDescent="0.3">
      <c r="A59" s="134"/>
      <c r="B59" s="128"/>
      <c r="C59" s="128"/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O59" s="128"/>
      <c r="P59" s="128"/>
      <c r="Q59" s="128"/>
      <c r="R59" s="128"/>
      <c r="S59" s="128"/>
      <c r="T59" s="129"/>
      <c r="U59" s="4"/>
      <c r="V59" s="4"/>
      <c r="W59" s="4"/>
      <c r="X59" s="124"/>
      <c r="AA59" s="4"/>
    </row>
    <row r="60" spans="1:27" x14ac:dyDescent="0.3">
      <c r="A60" s="134"/>
      <c r="B60" s="128"/>
      <c r="C60" s="128"/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9"/>
      <c r="V60" s="2"/>
      <c r="W60" s="4"/>
      <c r="X60" s="124"/>
      <c r="AA60" s="4"/>
    </row>
    <row r="61" spans="1:27" x14ac:dyDescent="0.3">
      <c r="A61" s="134"/>
      <c r="B61" s="128"/>
      <c r="C61" s="128"/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28"/>
      <c r="R61" s="128"/>
      <c r="S61" s="128"/>
      <c r="T61" s="129"/>
      <c r="W61" s="4"/>
      <c r="X61" s="124"/>
      <c r="AA61" s="4"/>
    </row>
    <row r="62" spans="1:27" x14ac:dyDescent="0.3">
      <c r="A62" s="134"/>
      <c r="B62" s="128"/>
      <c r="C62" s="128"/>
      <c r="D62" s="128"/>
      <c r="E62" s="128"/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9"/>
      <c r="W62" s="4"/>
      <c r="X62" s="124"/>
      <c r="AA62" s="4"/>
    </row>
    <row r="63" spans="1:27" x14ac:dyDescent="0.3">
      <c r="A63" s="134"/>
      <c r="B63" s="128"/>
      <c r="C63" s="128"/>
      <c r="D63" s="128"/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  <c r="R63" s="128"/>
      <c r="S63" s="128"/>
      <c r="T63" s="129"/>
      <c r="W63" s="4"/>
      <c r="X63" s="124"/>
      <c r="AA63" s="4"/>
    </row>
    <row r="64" spans="1:27" x14ac:dyDescent="0.3">
      <c r="A64" s="134"/>
      <c r="B64" s="128"/>
      <c r="C64" s="128"/>
      <c r="D64" s="128"/>
      <c r="E64" s="128"/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28"/>
      <c r="R64" s="128"/>
      <c r="S64" s="128"/>
      <c r="T64" s="129"/>
      <c r="W64" s="4"/>
      <c r="X64" s="124"/>
      <c r="AA64" s="4"/>
    </row>
    <row r="65" spans="1:27" x14ac:dyDescent="0.3">
      <c r="A65" s="134"/>
      <c r="B65" s="128"/>
      <c r="C65" s="128"/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9"/>
      <c r="U65" s="4"/>
      <c r="V65" s="4"/>
      <c r="W65" s="4"/>
      <c r="X65" s="124"/>
      <c r="AA65" s="4"/>
    </row>
    <row r="66" spans="1:27" x14ac:dyDescent="0.3">
      <c r="A66" s="134"/>
      <c r="B66" s="128"/>
      <c r="C66" s="128"/>
      <c r="D66" s="128"/>
      <c r="E66" s="128"/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28"/>
      <c r="R66" s="128"/>
      <c r="S66" s="128"/>
      <c r="T66" s="129"/>
      <c r="W66" s="4"/>
      <c r="X66" s="124"/>
      <c r="AA66" s="4"/>
    </row>
    <row r="67" spans="1:27" x14ac:dyDescent="0.3">
      <c r="A67" s="134"/>
      <c r="B67" s="128"/>
      <c r="C67" s="128"/>
      <c r="D67" s="128"/>
      <c r="E67" s="128"/>
      <c r="F67" s="128"/>
      <c r="G67" s="128"/>
      <c r="H67" s="128"/>
      <c r="I67" s="128"/>
      <c r="J67" s="128"/>
      <c r="K67" s="128"/>
      <c r="L67" s="128"/>
      <c r="M67" s="128"/>
      <c r="N67" s="128"/>
      <c r="O67" s="128"/>
      <c r="P67" s="128"/>
      <c r="Q67" s="128"/>
      <c r="R67" s="128"/>
      <c r="S67" s="128"/>
      <c r="T67" s="129"/>
      <c r="U67" s="2"/>
      <c r="W67" s="4"/>
      <c r="X67" s="124"/>
      <c r="AA67" s="4"/>
    </row>
    <row r="68" spans="1:27" ht="25.2" customHeight="1" x14ac:dyDescent="0.3">
      <c r="A68" s="134"/>
      <c r="B68" s="128"/>
      <c r="C68" s="128"/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O68" s="128"/>
      <c r="P68" s="128"/>
      <c r="Q68" s="128"/>
      <c r="R68" s="128"/>
      <c r="S68" s="128"/>
      <c r="T68" s="129"/>
      <c r="W68" s="4"/>
      <c r="X68" s="124"/>
      <c r="AA68" s="4"/>
    </row>
    <row r="69" spans="1:27" x14ac:dyDescent="0.3">
      <c r="A69" s="134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9"/>
      <c r="W69" s="4"/>
      <c r="X69" s="124"/>
      <c r="AA69" s="4"/>
    </row>
    <row r="70" spans="1:27" x14ac:dyDescent="0.3">
      <c r="A70" s="134"/>
      <c r="B70" s="128"/>
      <c r="C70" s="128"/>
      <c r="D70" s="128"/>
      <c r="E70" s="128"/>
      <c r="F70" s="128"/>
      <c r="G70" s="128"/>
      <c r="H70" s="128"/>
      <c r="I70" s="128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9"/>
      <c r="W70" s="4"/>
      <c r="X70" s="124"/>
      <c r="AA70" s="4"/>
    </row>
    <row r="71" spans="1:27" x14ac:dyDescent="0.3">
      <c r="A71" s="134"/>
      <c r="B71" s="128"/>
      <c r="C71" s="128"/>
      <c r="D71" s="128"/>
      <c r="E71" s="128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9"/>
      <c r="W71" s="4"/>
      <c r="X71" s="124"/>
      <c r="AA71" s="4"/>
    </row>
    <row r="72" spans="1:27" x14ac:dyDescent="0.3">
      <c r="A72" s="134"/>
      <c r="B72" s="128"/>
      <c r="C72" s="128"/>
      <c r="D72" s="128"/>
      <c r="E72" s="128"/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9"/>
      <c r="W72" s="4"/>
      <c r="X72" s="124"/>
      <c r="AA72" s="4"/>
    </row>
    <row r="73" spans="1:27" x14ac:dyDescent="0.3">
      <c r="A73" s="134"/>
      <c r="B73" s="128"/>
      <c r="C73" s="128"/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9"/>
      <c r="W73" s="4"/>
      <c r="X73" s="124"/>
      <c r="AA73" s="4"/>
    </row>
    <row r="74" spans="1:27" x14ac:dyDescent="0.3">
      <c r="A74" s="134"/>
      <c r="B74" s="128"/>
      <c r="C74" s="128"/>
      <c r="D74" s="128"/>
      <c r="E74" s="128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9"/>
      <c r="W74" s="4"/>
      <c r="X74" s="124"/>
      <c r="AA74" s="4"/>
    </row>
    <row r="75" spans="1:27" x14ac:dyDescent="0.3">
      <c r="A75" s="134"/>
      <c r="B75" s="128"/>
      <c r="C75" s="128"/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9"/>
      <c r="W75" s="4"/>
      <c r="X75" s="124"/>
      <c r="AA75" s="4"/>
    </row>
    <row r="76" spans="1:27" x14ac:dyDescent="0.3">
      <c r="A76" s="134"/>
      <c r="B76" s="128"/>
      <c r="C76" s="128"/>
      <c r="D76" s="128"/>
      <c r="E76" s="128"/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 s="128"/>
      <c r="Q76" s="128"/>
      <c r="R76" s="128"/>
      <c r="S76" s="128"/>
      <c r="T76" s="129"/>
      <c r="W76" s="4"/>
      <c r="X76" s="124"/>
      <c r="AA76" s="4"/>
    </row>
    <row r="77" spans="1:27" x14ac:dyDescent="0.3">
      <c r="A77" s="134"/>
      <c r="B77" s="128"/>
      <c r="C77" s="128"/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9"/>
      <c r="W77" s="4"/>
      <c r="X77" s="124"/>
      <c r="AA77" s="4"/>
    </row>
    <row r="78" spans="1:27" x14ac:dyDescent="0.3">
      <c r="A78" s="134"/>
      <c r="B78" s="128"/>
      <c r="C78" s="128"/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9"/>
      <c r="W78" s="4"/>
      <c r="X78" s="124"/>
      <c r="AA78" s="4"/>
    </row>
    <row r="79" spans="1:27" x14ac:dyDescent="0.3">
      <c r="A79" s="134"/>
      <c r="B79" s="128"/>
      <c r="C79" s="128"/>
      <c r="D79" s="128"/>
      <c r="E79" s="128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9"/>
      <c r="W79" s="4"/>
      <c r="X79" s="124"/>
      <c r="AA79" s="4"/>
    </row>
    <row r="80" spans="1:27" x14ac:dyDescent="0.3">
      <c r="A80" s="134"/>
      <c r="B80" s="128"/>
      <c r="C80" s="128"/>
      <c r="D80" s="128"/>
      <c r="E80" s="128"/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9"/>
      <c r="W80" s="4"/>
      <c r="X80" s="124"/>
      <c r="AA80" s="4"/>
    </row>
    <row r="81" spans="1:27" x14ac:dyDescent="0.3">
      <c r="A81" s="134"/>
      <c r="B81" s="128"/>
      <c r="C81" s="128"/>
      <c r="D81" s="128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9"/>
      <c r="W81" s="4"/>
      <c r="X81" s="124"/>
      <c r="AA81" s="4"/>
    </row>
    <row r="82" spans="1:27" x14ac:dyDescent="0.3">
      <c r="A82" s="142" t="s">
        <v>682</v>
      </c>
      <c r="B82" s="128"/>
      <c r="C82" s="128"/>
      <c r="D82" s="128"/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9"/>
      <c r="W82" s="4"/>
      <c r="X82" s="124"/>
      <c r="AA82" s="4"/>
    </row>
    <row r="83" spans="1:27" x14ac:dyDescent="0.3">
      <c r="A83" s="141" t="s">
        <v>683</v>
      </c>
      <c r="B83" s="128"/>
      <c r="C83" s="128"/>
      <c r="D83" s="128"/>
      <c r="E83" s="128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9"/>
      <c r="W83" s="4"/>
      <c r="X83" s="124"/>
      <c r="AA83" s="4"/>
    </row>
    <row r="84" spans="1:27" x14ac:dyDescent="0.3">
      <c r="A84" s="140" t="s">
        <v>687</v>
      </c>
      <c r="B84" s="128"/>
      <c r="C84" s="128"/>
      <c r="D84" s="128"/>
      <c r="E84" s="128"/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9"/>
      <c r="W84" s="4"/>
      <c r="X84" s="124"/>
      <c r="AA84" s="4"/>
    </row>
    <row r="85" spans="1:27" ht="19.8" customHeight="1" thickBot="1" x14ac:dyDescent="0.35">
      <c r="A85" s="139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2"/>
      <c r="W85" s="4"/>
      <c r="X85" s="124"/>
      <c r="AA85" s="4"/>
    </row>
    <row r="86" spans="1:27" x14ac:dyDescent="0.3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  <c r="T86" s="123"/>
      <c r="W86" s="4"/>
      <c r="X86" s="124"/>
      <c r="AA86" s="4"/>
    </row>
    <row r="87" spans="1:27" x14ac:dyDescent="0.3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W87" s="4"/>
      <c r="X87" s="124"/>
      <c r="AA87" s="4"/>
    </row>
    <row r="88" spans="1:27" x14ac:dyDescent="0.3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W88" s="4"/>
      <c r="X88" s="124"/>
      <c r="AA88" s="4"/>
    </row>
    <row r="89" spans="1:27" x14ac:dyDescent="0.3">
      <c r="B89" s="123"/>
      <c r="C89" s="123"/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3"/>
      <c r="O89" s="123"/>
      <c r="P89" s="123"/>
      <c r="Q89" s="123"/>
      <c r="R89" s="123"/>
      <c r="S89" s="123"/>
      <c r="T89" s="123"/>
      <c r="W89" s="4"/>
      <c r="X89" s="124"/>
      <c r="AA89" s="4"/>
    </row>
    <row r="90" spans="1:27" x14ac:dyDescent="0.3">
      <c r="B90" s="123"/>
      <c r="C90" s="123"/>
      <c r="D90" s="123"/>
      <c r="E90" s="123"/>
      <c r="F90" s="123"/>
      <c r="G90" s="123"/>
      <c r="H90" s="123"/>
      <c r="I90" s="123"/>
      <c r="J90" s="123"/>
      <c r="K90" s="123"/>
      <c r="L90" s="123"/>
      <c r="M90" s="123"/>
      <c r="N90" s="123"/>
      <c r="O90" s="123"/>
      <c r="P90" s="123"/>
      <c r="Q90" s="123"/>
      <c r="R90" s="123"/>
      <c r="S90" s="123"/>
      <c r="T90" s="123"/>
      <c r="W90" s="4"/>
      <c r="X90" s="124"/>
      <c r="AA90" s="4"/>
    </row>
    <row r="91" spans="1:27" x14ac:dyDescent="0.3">
      <c r="B91" s="123"/>
      <c r="C91" s="123"/>
      <c r="D91" s="123"/>
      <c r="E91" s="123"/>
      <c r="F91" s="123"/>
      <c r="G91" s="123"/>
      <c r="H91" s="123"/>
      <c r="I91" s="123"/>
      <c r="J91" s="123"/>
      <c r="K91" s="123"/>
      <c r="L91" s="123"/>
      <c r="M91" s="123"/>
      <c r="N91" s="123"/>
      <c r="O91" s="123"/>
      <c r="P91" s="123"/>
      <c r="Q91" s="123"/>
      <c r="R91" s="123"/>
      <c r="S91" s="123"/>
      <c r="T91" s="123"/>
      <c r="W91" s="4"/>
      <c r="X91" s="124"/>
      <c r="AA91" s="4"/>
    </row>
    <row r="92" spans="1:27" x14ac:dyDescent="0.3">
      <c r="B92" s="123"/>
      <c r="C92" s="123"/>
      <c r="D92" s="123"/>
      <c r="E92" s="123"/>
      <c r="F92" s="123"/>
      <c r="G92" s="123"/>
      <c r="H92" s="123"/>
      <c r="I92" s="123"/>
      <c r="J92" s="123"/>
      <c r="K92" s="123"/>
      <c r="L92" s="123"/>
      <c r="M92" s="123"/>
      <c r="N92" s="123"/>
      <c r="O92" s="123"/>
      <c r="P92" s="123"/>
      <c r="Q92" s="123"/>
      <c r="R92" s="123"/>
      <c r="S92" s="123"/>
      <c r="T92" s="123"/>
      <c r="W92" s="4"/>
      <c r="X92" s="124"/>
      <c r="AA92" s="4"/>
    </row>
    <row r="93" spans="1:27" x14ac:dyDescent="0.3">
      <c r="B93" s="123"/>
      <c r="C93" s="123"/>
      <c r="D93" s="123"/>
      <c r="E93" s="123"/>
      <c r="F93" s="123"/>
      <c r="G93" s="123"/>
      <c r="H93" s="123"/>
      <c r="I93" s="123"/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W93" s="4"/>
      <c r="X93" s="124"/>
      <c r="AA93" s="4"/>
    </row>
    <row r="94" spans="1:27" x14ac:dyDescent="0.3"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W94" s="4"/>
      <c r="X94" s="124"/>
      <c r="AA94" s="4"/>
    </row>
    <row r="95" spans="1:27" x14ac:dyDescent="0.3">
      <c r="B95" s="123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W95" s="4"/>
      <c r="X95" s="124"/>
      <c r="AA95" s="4"/>
    </row>
    <row r="96" spans="1:27" x14ac:dyDescent="0.3">
      <c r="B96" s="123"/>
      <c r="C96" s="123"/>
      <c r="D96" s="123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W96" s="4"/>
      <c r="X96" s="124"/>
      <c r="AA96" s="4"/>
    </row>
    <row r="97" spans="2:27" x14ac:dyDescent="0.3">
      <c r="B97" s="123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W97" s="4"/>
      <c r="X97" s="124"/>
      <c r="AA97" s="4"/>
    </row>
    <row r="98" spans="2:27" x14ac:dyDescent="0.3">
      <c r="B98" s="123"/>
      <c r="C98" s="123"/>
      <c r="D98" s="123"/>
      <c r="E98" s="123"/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W98" s="4"/>
      <c r="X98" s="124"/>
      <c r="AA98" s="4"/>
    </row>
    <row r="99" spans="2:27" x14ac:dyDescent="0.3">
      <c r="B99" s="123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W99" s="4"/>
      <c r="X99" s="124"/>
      <c r="AA99" s="4"/>
    </row>
    <row r="100" spans="2:27" x14ac:dyDescent="0.3">
      <c r="B100" s="123"/>
      <c r="C100" s="123"/>
      <c r="D100" s="123"/>
      <c r="E100" s="123"/>
      <c r="F100" s="123"/>
      <c r="G100" s="123"/>
      <c r="H100" s="123"/>
      <c r="I100" s="123"/>
      <c r="J100" s="123"/>
      <c r="K100" s="123"/>
      <c r="L100" s="123"/>
      <c r="M100" s="123"/>
      <c r="N100" s="123"/>
      <c r="O100" s="123"/>
      <c r="P100" s="123"/>
      <c r="Q100" s="123"/>
      <c r="R100" s="123"/>
      <c r="S100" s="123"/>
      <c r="T100" s="123"/>
      <c r="W100" s="4"/>
      <c r="X100" s="124"/>
      <c r="AA100" s="4"/>
    </row>
    <row r="101" spans="2:27" x14ac:dyDescent="0.3">
      <c r="B101" s="123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W101" s="4"/>
      <c r="X101" s="124"/>
      <c r="AA101" s="4"/>
    </row>
    <row r="102" spans="2:27" x14ac:dyDescent="0.3">
      <c r="B102" s="123"/>
      <c r="C102" s="123"/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3"/>
      <c r="P102" s="123"/>
      <c r="Q102" s="123"/>
      <c r="R102" s="123"/>
      <c r="S102" s="123"/>
      <c r="T102" s="123"/>
      <c r="U102" s="4"/>
      <c r="W102" s="4"/>
      <c r="X102" s="124"/>
      <c r="AA102" s="4"/>
    </row>
    <row r="103" spans="2:27" x14ac:dyDescent="0.3">
      <c r="B103" s="123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2"/>
      <c r="W103" s="4"/>
      <c r="X103" s="124"/>
      <c r="AA103" s="4"/>
    </row>
    <row r="104" spans="2:27" x14ac:dyDescent="0.3">
      <c r="B104" s="123"/>
      <c r="C104" s="123"/>
      <c r="D104" s="123"/>
      <c r="E104" s="123"/>
      <c r="F104" s="123"/>
      <c r="G104" s="123"/>
      <c r="H104" s="123"/>
      <c r="I104" s="123"/>
      <c r="J104" s="123"/>
      <c r="K104" s="123"/>
      <c r="L104" s="123"/>
      <c r="M104" s="123"/>
      <c r="N104" s="123"/>
      <c r="O104" s="123"/>
      <c r="P104" s="123"/>
      <c r="Q104" s="123"/>
      <c r="R104" s="123"/>
      <c r="S104" s="123"/>
      <c r="T104" s="123"/>
      <c r="W104" s="4"/>
      <c r="X104" s="124"/>
      <c r="AA104" s="4"/>
    </row>
    <row r="105" spans="2:27" x14ac:dyDescent="0.3">
      <c r="B105" s="123"/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W105" s="4"/>
      <c r="X105" s="124"/>
      <c r="AA105" s="4"/>
    </row>
    <row r="106" spans="2:27" x14ac:dyDescent="0.3">
      <c r="B106" s="123"/>
      <c r="C106" s="123"/>
      <c r="D106" s="123"/>
      <c r="E106" s="123"/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W106" s="4"/>
      <c r="X106" s="124"/>
      <c r="AA106" s="4"/>
    </row>
    <row r="107" spans="2:27" x14ac:dyDescent="0.3">
      <c r="B107" s="123"/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W107" s="4"/>
      <c r="X107" s="124"/>
      <c r="AA107" s="4"/>
    </row>
    <row r="108" spans="2:27" x14ac:dyDescent="0.3">
      <c r="B108" s="123"/>
      <c r="C108" s="123"/>
      <c r="D108" s="123"/>
      <c r="E108" s="123"/>
      <c r="F108" s="123"/>
      <c r="G108" s="123"/>
      <c r="H108" s="123"/>
      <c r="I108" s="123"/>
      <c r="J108" s="123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W108" s="4"/>
      <c r="X108" s="124"/>
      <c r="AA108" s="4"/>
    </row>
    <row r="109" spans="2:27" x14ac:dyDescent="0.3">
      <c r="B109" s="123"/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W109" s="4"/>
      <c r="X109" s="124"/>
      <c r="AA109" s="4"/>
    </row>
    <row r="110" spans="2:27" x14ac:dyDescent="0.3">
      <c r="B110" s="123"/>
      <c r="C110" s="123"/>
      <c r="D110" s="123"/>
      <c r="E110" s="123"/>
      <c r="F110" s="123"/>
      <c r="G110" s="123"/>
      <c r="H110" s="123"/>
      <c r="I110" s="123"/>
      <c r="J110" s="123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W110" s="4"/>
      <c r="X110" s="124"/>
      <c r="AA110" s="4"/>
    </row>
    <row r="111" spans="2:27" x14ac:dyDescent="0.3">
      <c r="B111" s="123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W111" s="4"/>
      <c r="X111" s="124"/>
      <c r="AA111" s="4"/>
    </row>
    <row r="112" spans="2:27" x14ac:dyDescent="0.3">
      <c r="B112" s="123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W112" s="4"/>
      <c r="X112" s="124"/>
      <c r="AA112" s="4"/>
    </row>
    <row r="113" spans="2:27" x14ac:dyDescent="0.3">
      <c r="B113" s="123"/>
      <c r="C113" s="123"/>
      <c r="D113" s="123"/>
      <c r="E113" s="123"/>
      <c r="F113" s="123"/>
      <c r="G113" s="123"/>
      <c r="H113" s="123"/>
      <c r="I113" s="123"/>
      <c r="J113" s="123"/>
      <c r="K113" s="123"/>
      <c r="L113" s="123"/>
      <c r="M113" s="123"/>
      <c r="N113" s="123"/>
      <c r="O113" s="123"/>
      <c r="P113" s="123"/>
      <c r="Q113" s="123"/>
      <c r="R113" s="123"/>
      <c r="S113" s="123"/>
      <c r="T113" s="123"/>
      <c r="W113" s="4"/>
      <c r="X113" s="124"/>
      <c r="AA113" s="4"/>
    </row>
    <row r="114" spans="2:27" x14ac:dyDescent="0.3">
      <c r="B114" s="123"/>
      <c r="C114" s="123"/>
      <c r="D114" s="123"/>
      <c r="E114" s="123"/>
      <c r="F114" s="123"/>
      <c r="G114" s="123"/>
      <c r="H114" s="12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W114" s="4"/>
      <c r="X114" s="124"/>
      <c r="AA114" s="4"/>
    </row>
    <row r="115" spans="2:27" x14ac:dyDescent="0.3">
      <c r="B115" s="123"/>
      <c r="C115" s="123"/>
      <c r="D115" s="123"/>
      <c r="E115" s="123"/>
      <c r="F115" s="123"/>
      <c r="G115" s="123"/>
      <c r="H115" s="12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W115" s="4"/>
      <c r="X115" s="124"/>
      <c r="AA115" s="4"/>
    </row>
    <row r="116" spans="2:27" x14ac:dyDescent="0.3">
      <c r="B116" s="123"/>
      <c r="C116" s="123"/>
      <c r="D116" s="123"/>
      <c r="E116" s="123"/>
      <c r="F116" s="123"/>
      <c r="G116" s="123"/>
      <c r="H116" s="12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W116" s="4"/>
      <c r="X116" s="124"/>
      <c r="AA116" s="4"/>
    </row>
    <row r="117" spans="2:27" x14ac:dyDescent="0.3">
      <c r="B117" s="123"/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  <c r="M117" s="123"/>
      <c r="N117" s="123"/>
      <c r="O117" s="123"/>
      <c r="P117" s="123"/>
      <c r="Q117" s="123"/>
      <c r="R117" s="123"/>
      <c r="S117" s="123"/>
      <c r="T117" s="123"/>
      <c r="W117" s="4"/>
      <c r="X117" s="124"/>
      <c r="AA117" s="4"/>
    </row>
    <row r="118" spans="2:27" x14ac:dyDescent="0.3"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W118" s="4"/>
      <c r="X118" s="124"/>
      <c r="AA118" s="4"/>
    </row>
    <row r="119" spans="2:27" x14ac:dyDescent="0.3">
      <c r="B119" s="123"/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W119" s="4"/>
      <c r="X119" s="124"/>
      <c r="AA119" s="4"/>
    </row>
    <row r="120" spans="2:27" x14ac:dyDescent="0.3">
      <c r="B120" s="123"/>
      <c r="C120" s="123"/>
      <c r="D120" s="123"/>
      <c r="E120" s="123"/>
      <c r="F120" s="123"/>
      <c r="G120" s="123"/>
      <c r="H120" s="123"/>
      <c r="I120" s="123"/>
      <c r="J120" s="123"/>
      <c r="K120" s="123"/>
      <c r="L120" s="123"/>
      <c r="M120" s="123"/>
      <c r="N120" s="123"/>
      <c r="O120" s="123"/>
      <c r="P120" s="123"/>
      <c r="Q120" s="123"/>
      <c r="R120" s="123"/>
      <c r="S120" s="123"/>
      <c r="T120" s="123"/>
      <c r="W120" s="4"/>
      <c r="X120" s="124"/>
      <c r="AA120" s="4"/>
    </row>
    <row r="121" spans="2:27" x14ac:dyDescent="0.3">
      <c r="B121" s="123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W121" s="4"/>
      <c r="X121" s="124"/>
      <c r="AA121" s="4"/>
    </row>
    <row r="122" spans="2:27" x14ac:dyDescent="0.3">
      <c r="B122" s="123"/>
      <c r="C122" s="123"/>
      <c r="D122" s="123"/>
      <c r="E122" s="123"/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W122" s="4"/>
      <c r="X122" s="124"/>
      <c r="AA122" s="4"/>
    </row>
    <row r="123" spans="2:27" x14ac:dyDescent="0.3">
      <c r="B123" s="123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W123" s="4"/>
      <c r="X123" s="124"/>
      <c r="AA123" s="4"/>
    </row>
    <row r="124" spans="2:27" x14ac:dyDescent="0.3">
      <c r="B124" s="123"/>
      <c r="C124" s="123"/>
      <c r="D124" s="123"/>
      <c r="E124" s="123"/>
      <c r="F124" s="123"/>
      <c r="G124" s="123"/>
      <c r="H124" s="123"/>
      <c r="I124" s="123"/>
      <c r="J124" s="123"/>
      <c r="K124" s="123"/>
      <c r="L124" s="123"/>
      <c r="M124" s="123"/>
      <c r="N124" s="123"/>
      <c r="O124" s="123"/>
      <c r="P124" s="123"/>
      <c r="Q124" s="123"/>
      <c r="R124" s="123"/>
      <c r="S124" s="123"/>
      <c r="T124" s="123"/>
      <c r="W124" s="4"/>
      <c r="X124" s="124"/>
      <c r="AA124" s="4"/>
    </row>
    <row r="125" spans="2:27" x14ac:dyDescent="0.3">
      <c r="B125" s="123"/>
      <c r="C125" s="123"/>
      <c r="D125" s="123"/>
      <c r="E125" s="123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3"/>
      <c r="T125" s="123"/>
    </row>
    <row r="126" spans="2:27" x14ac:dyDescent="0.3">
      <c r="B126" s="123"/>
      <c r="C126" s="123"/>
      <c r="D126" s="123"/>
      <c r="E126" s="123"/>
      <c r="F126" s="123"/>
      <c r="G126" s="123"/>
      <c r="H126" s="123"/>
      <c r="I126" s="123"/>
      <c r="J126" s="123"/>
      <c r="K126" s="123"/>
      <c r="L126" s="123"/>
      <c r="M126" s="123"/>
      <c r="N126" s="123"/>
      <c r="O126" s="123"/>
      <c r="P126" s="123"/>
      <c r="Q126" s="123"/>
      <c r="R126" s="123"/>
      <c r="S126" s="123"/>
      <c r="T126" s="123"/>
    </row>
    <row r="127" spans="2:27" x14ac:dyDescent="0.3">
      <c r="B127" s="123"/>
      <c r="C127" s="123"/>
      <c r="D127" s="123"/>
      <c r="E127" s="123"/>
      <c r="F127" s="123"/>
      <c r="G127" s="123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</row>
    <row r="128" spans="2:27" x14ac:dyDescent="0.3"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23"/>
      <c r="O128" s="123"/>
      <c r="P128" s="123"/>
      <c r="Q128" s="123"/>
      <c r="R128" s="123"/>
      <c r="S128" s="123"/>
      <c r="T128" s="123"/>
    </row>
    <row r="129" spans="2:20" x14ac:dyDescent="0.3">
      <c r="B129" s="123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</row>
    <row r="130" spans="2:20" x14ac:dyDescent="0.3">
      <c r="B130" s="123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</row>
    <row r="131" spans="2:20" x14ac:dyDescent="0.3">
      <c r="B131" s="123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</row>
    <row r="132" spans="2:20" x14ac:dyDescent="0.3">
      <c r="B132" s="123"/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</row>
    <row r="133" spans="2:20" x14ac:dyDescent="0.3">
      <c r="B133" s="123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</row>
    <row r="134" spans="2:20" x14ac:dyDescent="0.3">
      <c r="B134" s="123"/>
      <c r="C134" s="123"/>
      <c r="D134" s="123"/>
      <c r="E134" s="123"/>
      <c r="F134" s="123"/>
      <c r="G134" s="123"/>
      <c r="H134" s="123"/>
      <c r="I134" s="123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</row>
    <row r="135" spans="2:20" x14ac:dyDescent="0.3">
      <c r="B135" s="123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</row>
    <row r="136" spans="2:20" x14ac:dyDescent="0.3">
      <c r="B136" s="123"/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</row>
  </sheetData>
  <mergeCells count="2">
    <mergeCell ref="J12:S12"/>
    <mergeCell ref="C27:F27"/>
  </mergeCells>
  <hyperlinks>
    <hyperlink ref="A3" location="Introduction!A1" display="Introduction" xr:uid="{7AB88A50-60F2-473E-A0A3-49AEED6226A5}"/>
    <hyperlink ref="A4" location="Dashboard!A1" display="Dashboard" xr:uid="{FE0580F3-3262-4228-8A5D-C0C4CA82ECA0}"/>
    <hyperlink ref="A5" location="Data!A1" display="Data" xr:uid="{7B25E79C-5D56-4F95-93B1-6DAA409A3243}"/>
  </hyperlinks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E025A-AD1B-4B2A-B7A5-9F46206321B8}">
  <sheetPr codeName="Sheet4">
    <tabColor theme="8" tint="0.39997558519241921"/>
  </sheetPr>
  <dimension ref="B6:FI218"/>
  <sheetViews>
    <sheetView topLeftCell="A7" zoomScale="80" zoomScaleNormal="80" workbookViewId="0">
      <selection activeCell="K17" sqref="K17"/>
    </sheetView>
  </sheetViews>
  <sheetFormatPr defaultRowHeight="14.4" x14ac:dyDescent="0.3"/>
  <cols>
    <col min="8" max="8" width="9.77734375" customWidth="1"/>
    <col min="9" max="32" width="8.88671875" customWidth="1"/>
    <col min="34" max="35" width="13" bestFit="1" customWidth="1"/>
    <col min="37" max="37" width="13" bestFit="1" customWidth="1"/>
    <col min="41" max="41" width="9" hidden="1" customWidth="1"/>
    <col min="42" max="43" width="13" hidden="1" customWidth="1"/>
    <col min="44" max="50" width="0" hidden="1" customWidth="1"/>
    <col min="51" max="51" width="13" hidden="1" customWidth="1"/>
    <col min="52" max="52" width="14.6640625" hidden="1" customWidth="1"/>
    <col min="53" max="64" width="0" hidden="1" customWidth="1"/>
    <col min="74" max="74" width="0" hidden="1" customWidth="1"/>
    <col min="75" max="75" width="13.44140625" hidden="1" customWidth="1"/>
    <col min="76" max="97" width="0" hidden="1" customWidth="1"/>
    <col min="107" max="107" width="8.88671875" customWidth="1"/>
    <col min="108" max="108" width="8.88671875" hidden="1" customWidth="1"/>
    <col min="109" max="113" width="14.6640625" hidden="1" customWidth="1"/>
    <col min="114" max="130" width="8.88671875" hidden="1" customWidth="1"/>
    <col min="131" max="131" width="0.33203125" customWidth="1"/>
    <col min="132" max="132" width="8.88671875" customWidth="1"/>
    <col min="142" max="165" width="8.88671875" hidden="1" customWidth="1"/>
  </cols>
  <sheetData>
    <row r="6" spans="2:165" x14ac:dyDescent="0.3">
      <c r="AH6" s="195" t="s">
        <v>349</v>
      </c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195"/>
      <c r="BY6" s="195"/>
      <c r="BZ6" s="195"/>
      <c r="CA6" s="195"/>
      <c r="CB6" s="195"/>
      <c r="CC6" s="195"/>
      <c r="CD6" s="195"/>
      <c r="CE6" s="195"/>
      <c r="CF6" s="195"/>
      <c r="CG6" s="195"/>
      <c r="CH6" s="195"/>
      <c r="CI6" s="195"/>
      <c r="CJ6" s="195"/>
      <c r="CK6" s="195"/>
      <c r="CL6" s="195"/>
      <c r="CM6" s="195"/>
      <c r="CN6" s="195"/>
      <c r="CO6" s="195"/>
      <c r="CP6" s="195"/>
      <c r="CQ6" s="195"/>
      <c r="CR6" s="195"/>
      <c r="CS6" s="195"/>
      <c r="CT6" s="195"/>
      <c r="CU6" s="195"/>
      <c r="CV6" s="195"/>
      <c r="CW6" s="195"/>
      <c r="CX6" s="195"/>
      <c r="CY6" s="195"/>
      <c r="CZ6" s="195"/>
      <c r="DA6" s="195"/>
      <c r="DB6" s="195"/>
      <c r="DC6" s="195"/>
      <c r="DD6" s="195"/>
      <c r="DE6" s="195"/>
      <c r="DF6" s="195"/>
      <c r="DG6" s="195"/>
      <c r="DH6" s="195"/>
      <c r="DI6" s="195"/>
      <c r="DJ6" s="195"/>
      <c r="DK6" s="195"/>
      <c r="DL6" s="195"/>
      <c r="DM6" s="195"/>
      <c r="DN6" s="195"/>
      <c r="DO6" s="195"/>
      <c r="DP6" s="195"/>
      <c r="DQ6" s="195"/>
      <c r="DR6" s="195"/>
      <c r="DS6" s="195"/>
      <c r="DT6" s="195"/>
      <c r="DU6" s="195"/>
      <c r="DV6" s="195"/>
      <c r="DW6" s="195"/>
      <c r="DX6" s="195"/>
      <c r="DY6" s="195"/>
      <c r="DZ6" s="195"/>
      <c r="EA6" s="195"/>
      <c r="EB6" s="195"/>
      <c r="EC6" s="195"/>
      <c r="ED6" s="195"/>
      <c r="EE6" s="195"/>
      <c r="EF6" s="195"/>
      <c r="EG6" s="195"/>
      <c r="EH6" s="195"/>
      <c r="EI6" s="195"/>
      <c r="EJ6" s="195"/>
      <c r="EK6" s="195"/>
    </row>
    <row r="8" spans="2:165" x14ac:dyDescent="0.3">
      <c r="AO8" s="186" t="s">
        <v>7</v>
      </c>
      <c r="AP8" s="186"/>
      <c r="AQ8" s="186"/>
      <c r="AR8" s="186"/>
      <c r="AS8" s="186"/>
      <c r="AT8" s="186"/>
      <c r="AU8" s="186"/>
      <c r="AV8" s="186"/>
      <c r="AW8" s="186"/>
      <c r="AX8" s="186"/>
      <c r="AY8" s="186"/>
      <c r="AZ8" s="186"/>
      <c r="BA8" s="186"/>
      <c r="BB8" s="186"/>
      <c r="BC8" s="186"/>
      <c r="BD8" s="186"/>
      <c r="BE8" s="186"/>
      <c r="BF8" s="186"/>
      <c r="BG8" s="186"/>
      <c r="BH8" s="186"/>
      <c r="BI8" s="186"/>
      <c r="BJ8" s="186"/>
      <c r="BK8" s="186"/>
      <c r="BL8" s="186"/>
      <c r="BV8" s="186" t="s">
        <v>7</v>
      </c>
      <c r="BW8" s="186"/>
      <c r="BX8" s="186"/>
      <c r="BY8" s="186"/>
      <c r="BZ8" s="186"/>
      <c r="CA8" s="186"/>
      <c r="CB8" s="186"/>
      <c r="CC8" s="186"/>
      <c r="CD8" s="186"/>
      <c r="CE8" s="186"/>
      <c r="CF8" s="186"/>
      <c r="CG8" s="186"/>
      <c r="CH8" s="186"/>
      <c r="CI8" s="186"/>
      <c r="CJ8" s="186"/>
      <c r="CK8" s="186"/>
      <c r="CL8" s="186"/>
      <c r="CM8" s="186"/>
      <c r="CN8" s="186"/>
      <c r="CO8" s="186"/>
      <c r="CP8" s="186"/>
      <c r="CQ8" s="186"/>
      <c r="CR8" s="186"/>
      <c r="CS8" s="186"/>
      <c r="DD8" s="186" t="s">
        <v>7</v>
      </c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  <c r="DS8" s="186"/>
      <c r="DT8" s="186"/>
      <c r="DU8" s="186"/>
      <c r="DV8" s="186"/>
      <c r="DW8" s="186"/>
      <c r="DX8" s="186"/>
      <c r="DY8" s="186"/>
      <c r="DZ8" s="186"/>
      <c r="EA8" s="186"/>
      <c r="EL8" s="186" t="s">
        <v>7</v>
      </c>
      <c r="EM8" s="186"/>
      <c r="EN8" s="186"/>
      <c r="EO8" s="186"/>
      <c r="EP8" s="186"/>
      <c r="EQ8" s="186"/>
      <c r="ER8" s="186"/>
      <c r="ES8" s="186"/>
      <c r="ET8" s="186"/>
      <c r="EU8" s="186"/>
      <c r="EV8" s="186"/>
      <c r="EW8" s="186"/>
      <c r="EX8" s="186"/>
      <c r="EY8" s="186"/>
      <c r="EZ8" s="186"/>
      <c r="FA8" s="186"/>
      <c r="FB8" s="186"/>
      <c r="FC8" s="186"/>
      <c r="FD8" s="186"/>
      <c r="FE8" s="186"/>
      <c r="FF8" s="186"/>
      <c r="FG8" s="186"/>
      <c r="FH8" s="186"/>
      <c r="FI8" s="186"/>
    </row>
    <row r="9" spans="2:165" x14ac:dyDescent="0.3">
      <c r="I9" s="1" t="s">
        <v>6</v>
      </c>
      <c r="J9">
        <v>1</v>
      </c>
      <c r="AO9" s="1" t="s">
        <v>6</v>
      </c>
      <c r="AP9">
        <v>2</v>
      </c>
      <c r="BV9" s="1" t="s">
        <v>6</v>
      </c>
      <c r="BW9">
        <v>3</v>
      </c>
      <c r="DD9" s="1" t="s">
        <v>6</v>
      </c>
      <c r="DE9">
        <v>4</v>
      </c>
      <c r="EC9" s="195" t="s">
        <v>324</v>
      </c>
      <c r="ED9" s="195"/>
      <c r="EE9" s="195"/>
      <c r="EF9" s="195"/>
      <c r="EG9" s="195"/>
      <c r="EH9" s="195"/>
      <c r="EI9" s="195"/>
      <c r="EJ9" s="195"/>
      <c r="EL9" s="1" t="s">
        <v>6</v>
      </c>
      <c r="EM9">
        <v>6</v>
      </c>
    </row>
    <row r="10" spans="2:165" x14ac:dyDescent="0.3">
      <c r="B10" s="195" t="s">
        <v>3</v>
      </c>
      <c r="C10" s="195"/>
      <c r="D10" s="195"/>
      <c r="E10" s="195"/>
      <c r="F10" s="195"/>
      <c r="G10" s="195"/>
      <c r="H10" s="195"/>
      <c r="I10" s="1" t="s">
        <v>0</v>
      </c>
      <c r="J10">
        <v>0.1</v>
      </c>
      <c r="K10">
        <v>0.2</v>
      </c>
      <c r="L10">
        <v>0.3</v>
      </c>
      <c r="M10">
        <v>0.4</v>
      </c>
      <c r="N10">
        <v>0.5</v>
      </c>
      <c r="O10">
        <v>0.6</v>
      </c>
      <c r="P10">
        <v>0.7</v>
      </c>
      <c r="Q10">
        <v>0.8</v>
      </c>
      <c r="R10">
        <v>0.9</v>
      </c>
      <c r="S10">
        <v>1.0000100000000001</v>
      </c>
      <c r="T10">
        <v>1.2</v>
      </c>
      <c r="U10">
        <v>1.4</v>
      </c>
      <c r="V10">
        <v>1.6</v>
      </c>
      <c r="W10">
        <v>1.8</v>
      </c>
      <c r="X10">
        <v>2</v>
      </c>
      <c r="Y10">
        <v>2.5</v>
      </c>
      <c r="Z10">
        <v>3</v>
      </c>
      <c r="AA10">
        <v>4</v>
      </c>
      <c r="AB10">
        <v>6</v>
      </c>
      <c r="AC10">
        <v>8</v>
      </c>
      <c r="AD10">
        <v>10</v>
      </c>
      <c r="AE10">
        <v>15</v>
      </c>
      <c r="AF10">
        <v>20</v>
      </c>
      <c r="AH10" s="195" t="s">
        <v>4</v>
      </c>
      <c r="AI10" s="195"/>
      <c r="AJ10" s="195"/>
      <c r="AK10" s="195"/>
      <c r="AL10" s="195"/>
      <c r="AM10" s="195"/>
      <c r="AN10" s="195"/>
      <c r="AO10" s="1" t="s">
        <v>0</v>
      </c>
      <c r="AP10">
        <v>0.1</v>
      </c>
      <c r="AQ10">
        <v>0.2</v>
      </c>
      <c r="AR10">
        <v>0.3</v>
      </c>
      <c r="AS10">
        <v>0.4</v>
      </c>
      <c r="AT10">
        <v>0.5</v>
      </c>
      <c r="AU10">
        <v>0.6</v>
      </c>
      <c r="AV10">
        <v>0.7</v>
      </c>
      <c r="AW10">
        <v>0.8</v>
      </c>
      <c r="AX10">
        <v>0.9</v>
      </c>
      <c r="AY10">
        <v>1.0000100000000001</v>
      </c>
      <c r="AZ10">
        <v>1.2</v>
      </c>
      <c r="BA10">
        <v>1.4</v>
      </c>
      <c r="BB10">
        <v>1.6</v>
      </c>
      <c r="BC10">
        <v>1.8</v>
      </c>
      <c r="BD10">
        <v>2</v>
      </c>
      <c r="BE10">
        <v>2.5</v>
      </c>
      <c r="BF10">
        <v>3</v>
      </c>
      <c r="BG10">
        <v>4</v>
      </c>
      <c r="BH10">
        <v>6</v>
      </c>
      <c r="BI10">
        <v>8</v>
      </c>
      <c r="BJ10">
        <v>10</v>
      </c>
      <c r="BK10">
        <v>15</v>
      </c>
      <c r="BL10">
        <v>20</v>
      </c>
      <c r="BN10" s="195" t="s">
        <v>10</v>
      </c>
      <c r="BO10" s="195"/>
      <c r="BP10" s="195"/>
      <c r="BQ10" s="195"/>
      <c r="BR10" s="195"/>
      <c r="BS10" s="195"/>
      <c r="BT10" s="195"/>
      <c r="BU10" s="195"/>
      <c r="BV10" s="1" t="s">
        <v>0</v>
      </c>
      <c r="BW10">
        <v>0.1</v>
      </c>
      <c r="BX10">
        <v>0.2</v>
      </c>
      <c r="BY10">
        <v>0.3</v>
      </c>
      <c r="BZ10">
        <v>0.4</v>
      </c>
      <c r="CA10">
        <v>0.5</v>
      </c>
      <c r="CB10">
        <v>0.6</v>
      </c>
      <c r="CC10">
        <v>0.7</v>
      </c>
      <c r="CD10">
        <v>0.8</v>
      </c>
      <c r="CE10">
        <v>0.9</v>
      </c>
      <c r="CF10">
        <v>1.0000100000000001</v>
      </c>
      <c r="CG10">
        <v>1.2</v>
      </c>
      <c r="CH10">
        <v>1.4</v>
      </c>
      <c r="CI10">
        <v>1.6</v>
      </c>
      <c r="CJ10">
        <v>1.8</v>
      </c>
      <c r="CK10">
        <v>2</v>
      </c>
      <c r="CL10">
        <v>2.5</v>
      </c>
      <c r="CM10">
        <v>3</v>
      </c>
      <c r="CN10">
        <v>4</v>
      </c>
      <c r="CO10">
        <v>6</v>
      </c>
      <c r="CP10">
        <v>8</v>
      </c>
      <c r="CQ10">
        <v>10</v>
      </c>
      <c r="CR10">
        <v>15</v>
      </c>
      <c r="CS10">
        <v>20</v>
      </c>
      <c r="CU10" s="195" t="s">
        <v>323</v>
      </c>
      <c r="CV10" s="195"/>
      <c r="CW10" s="195"/>
      <c r="CX10" s="195"/>
      <c r="CY10" s="195"/>
      <c r="CZ10" s="195"/>
      <c r="DA10" s="195"/>
      <c r="DB10" s="195"/>
      <c r="DD10" s="1" t="s">
        <v>0</v>
      </c>
      <c r="DE10">
        <v>0.1</v>
      </c>
      <c r="DF10">
        <v>0.2</v>
      </c>
      <c r="DG10">
        <v>0.3</v>
      </c>
      <c r="DH10">
        <v>0.4</v>
      </c>
      <c r="DI10">
        <v>0.5</v>
      </c>
      <c r="DJ10">
        <v>0.6</v>
      </c>
      <c r="DK10">
        <v>0.7</v>
      </c>
      <c r="DL10">
        <v>0.8</v>
      </c>
      <c r="DM10">
        <v>0.9</v>
      </c>
      <c r="DN10">
        <v>1.0000100000000001</v>
      </c>
      <c r="DO10">
        <v>1.2</v>
      </c>
      <c r="DP10">
        <v>1.4</v>
      </c>
      <c r="DQ10">
        <v>1.6</v>
      </c>
      <c r="DR10">
        <v>1.8</v>
      </c>
      <c r="DS10">
        <v>2</v>
      </c>
      <c r="DT10">
        <v>2.5</v>
      </c>
      <c r="DU10">
        <v>3</v>
      </c>
      <c r="DV10">
        <v>4</v>
      </c>
      <c r="DW10">
        <v>6</v>
      </c>
      <c r="DX10">
        <v>8</v>
      </c>
      <c r="DY10">
        <v>10</v>
      </c>
      <c r="DZ10">
        <v>15</v>
      </c>
      <c r="EA10">
        <v>20</v>
      </c>
      <c r="EC10" s="195"/>
      <c r="ED10" s="195"/>
      <c r="EE10" s="195"/>
      <c r="EF10" s="195"/>
      <c r="EG10" s="195"/>
      <c r="EH10" s="195"/>
      <c r="EI10" s="195"/>
      <c r="EJ10" s="195"/>
      <c r="EL10" s="1" t="s">
        <v>0</v>
      </c>
      <c r="EM10">
        <v>0.1</v>
      </c>
      <c r="EN10">
        <v>0.2</v>
      </c>
      <c r="EO10">
        <v>0.3</v>
      </c>
      <c r="EP10">
        <v>0.4</v>
      </c>
      <c r="EQ10">
        <v>0.5</v>
      </c>
      <c r="ER10">
        <v>0.6</v>
      </c>
      <c r="ES10">
        <v>0.7</v>
      </c>
      <c r="ET10">
        <v>0.8</v>
      </c>
      <c r="EU10">
        <v>0.9</v>
      </c>
      <c r="EV10">
        <v>1.0000100000000001</v>
      </c>
      <c r="EW10">
        <v>1.2</v>
      </c>
      <c r="EX10">
        <v>1.4</v>
      </c>
      <c r="EY10">
        <v>1.6</v>
      </c>
      <c r="EZ10">
        <v>1.8</v>
      </c>
      <c r="FA10">
        <v>2</v>
      </c>
      <c r="FB10">
        <v>2.5</v>
      </c>
      <c r="FC10">
        <v>3</v>
      </c>
      <c r="FD10">
        <v>4</v>
      </c>
      <c r="FE10">
        <v>6</v>
      </c>
      <c r="FF10">
        <v>8</v>
      </c>
      <c r="FG10">
        <v>10</v>
      </c>
      <c r="FH10">
        <v>15</v>
      </c>
      <c r="FI10">
        <v>20</v>
      </c>
    </row>
    <row r="11" spans="2:165" ht="15.6" x14ac:dyDescent="0.3">
      <c r="B11" s="195"/>
      <c r="C11" s="195"/>
      <c r="D11" s="195"/>
      <c r="E11" s="195"/>
      <c r="F11" s="195"/>
      <c r="G11" s="195"/>
      <c r="H11" s="195"/>
      <c r="I11" s="1" t="s">
        <v>1</v>
      </c>
      <c r="J11" s="195" t="s">
        <v>2</v>
      </c>
      <c r="K11" s="195"/>
      <c r="L11" s="195"/>
      <c r="M11" s="195"/>
      <c r="N11" s="195"/>
      <c r="O11" s="195"/>
      <c r="P11" s="195"/>
      <c r="Q11" s="195"/>
      <c r="R11" s="195"/>
      <c r="S11" s="195"/>
      <c r="T11" s="195"/>
      <c r="U11" s="195"/>
      <c r="V11" s="195"/>
      <c r="W11" s="195"/>
      <c r="X11" s="195"/>
      <c r="Y11" s="195"/>
      <c r="Z11" s="195"/>
      <c r="AA11" s="195"/>
      <c r="AB11" s="195"/>
      <c r="AC11" s="195"/>
      <c r="AD11" s="195"/>
      <c r="AE11" s="195"/>
      <c r="AF11" s="195"/>
      <c r="AH11" s="195"/>
      <c r="AI11" s="195"/>
      <c r="AJ11" s="195"/>
      <c r="AK11" s="195"/>
      <c r="AL11" s="195"/>
      <c r="AM11" s="195"/>
      <c r="AN11" s="195"/>
      <c r="AO11" s="1" t="s">
        <v>1</v>
      </c>
      <c r="AP11" s="195" t="s">
        <v>9</v>
      </c>
      <c r="AQ11" s="195"/>
      <c r="AR11" s="195"/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N11" s="195"/>
      <c r="BO11" s="195"/>
      <c r="BP11" s="195"/>
      <c r="BQ11" s="195"/>
      <c r="BR11" s="195"/>
      <c r="BS11" s="195"/>
      <c r="BT11" s="195"/>
      <c r="BU11" s="195"/>
      <c r="BV11" s="1" t="s">
        <v>1</v>
      </c>
      <c r="BW11" s="195" t="s">
        <v>9</v>
      </c>
      <c r="BX11" s="195"/>
      <c r="BY11" s="195"/>
      <c r="BZ11" s="195"/>
      <c r="CA11" s="195"/>
      <c r="CB11" s="195"/>
      <c r="CC11" s="195"/>
      <c r="CD11" s="195"/>
      <c r="CE11" s="195"/>
      <c r="CF11" s="195"/>
      <c r="CG11" s="195"/>
      <c r="CH11" s="195"/>
      <c r="CI11" s="195"/>
      <c r="CJ11" s="195"/>
      <c r="CK11" s="195"/>
      <c r="CL11" s="195"/>
      <c r="CM11" s="195"/>
      <c r="CN11" s="195"/>
      <c r="CO11" s="195"/>
      <c r="CP11" s="195"/>
      <c r="CQ11" s="195"/>
      <c r="CR11" s="195"/>
      <c r="CS11" s="195"/>
      <c r="CU11" s="195"/>
      <c r="CV11" s="195"/>
      <c r="CW11" s="195"/>
      <c r="CX11" s="195"/>
      <c r="CY11" s="195"/>
      <c r="CZ11" s="195"/>
      <c r="DA11" s="195"/>
      <c r="DB11" s="195"/>
      <c r="DD11" s="1" t="s">
        <v>1</v>
      </c>
      <c r="DE11" s="195" t="s">
        <v>9</v>
      </c>
      <c r="DF11" s="195"/>
      <c r="DG11" s="195"/>
      <c r="DH11" s="195"/>
      <c r="DI11" s="195"/>
      <c r="DJ11" s="195"/>
      <c r="DK11" s="195"/>
      <c r="DL11" s="195"/>
      <c r="DM11" s="195"/>
      <c r="DN11" s="195"/>
      <c r="DO11" s="195"/>
      <c r="DP11" s="195"/>
      <c r="DQ11" s="195"/>
      <c r="DR11" s="195"/>
      <c r="DS11" s="195"/>
      <c r="DT11" s="195"/>
      <c r="DU11" s="195"/>
      <c r="DV11" s="195"/>
      <c r="DW11" s="195"/>
      <c r="DX11" s="195"/>
      <c r="DY11" s="195"/>
      <c r="DZ11" s="195"/>
      <c r="EA11" s="195"/>
      <c r="EL11" s="1" t="s">
        <v>1</v>
      </c>
      <c r="EM11" s="195" t="s">
        <v>9</v>
      </c>
      <c r="EN11" s="195"/>
      <c r="EO11" s="195"/>
      <c r="EP11" s="195"/>
      <c r="EQ11" s="195"/>
      <c r="ER11" s="195"/>
      <c r="ES11" s="195"/>
      <c r="ET11" s="195"/>
      <c r="EU11" s="195"/>
      <c r="EV11" s="195"/>
      <c r="EW11" s="195"/>
      <c r="EX11" s="195"/>
      <c r="EY11" s="195"/>
      <c r="EZ11" s="195"/>
      <c r="FA11" s="195"/>
      <c r="FB11" s="195"/>
      <c r="FC11" s="195"/>
      <c r="FD11" s="195"/>
      <c r="FE11" s="195"/>
      <c r="FF11" s="195"/>
      <c r="FG11" s="195"/>
      <c r="FH11" s="195"/>
      <c r="FI11" s="195"/>
    </row>
    <row r="12" spans="2:165" x14ac:dyDescent="0.3">
      <c r="I12">
        <v>1.0000000000000001E-5</v>
      </c>
      <c r="J12">
        <f>(SQRT(J$10^2+1)*LN((1-$I12)/(1-J$10*$I12)))/((J$10-1)*LN((2-$I12*(J$10+1-SQRT(J$10^2+1)))/(2-$I12*(J$10+1+SQRT(J$10^2+1)))))</f>
        <v>1.0000000000045208</v>
      </c>
      <c r="K12">
        <f>(SQRT(K$10^2+1)*LN((1-$I12)/(1-K$10*$I12)))/((K$10-1)*LN((2-$I12*(K$10+1-SQRT(K$10^2+1)))/(2-$I12*(K$10+1+SQRT(K$10^2+1)))))</f>
        <v>0.99999999998865596</v>
      </c>
      <c r="L12">
        <f t="shared" ref="K12:AF23" si="0">(SQRT(L$10^2+1)*LN((1-$I12)/(1-L$10*$I12)))/((L$10-1)*LN((2-$I12*(L$10+1-SQRT(L$10^2+1)))/(2-$I12*(L$10+1+SQRT(L$10^2+1)))))</f>
        <v>0.9999999999969279</v>
      </c>
      <c r="M12">
        <f t="shared" si="0"/>
        <v>1.0000000000012075</v>
      </c>
      <c r="N12">
        <f t="shared" si="0"/>
        <v>0.99999999997620559</v>
      </c>
      <c r="O12">
        <f t="shared" si="0"/>
        <v>0.99999999998627787</v>
      </c>
      <c r="P12">
        <f t="shared" si="0"/>
        <v>0.99999999999146294</v>
      </c>
      <c r="Q12">
        <f t="shared" si="0"/>
        <v>0.99999999994471145</v>
      </c>
      <c r="R12">
        <f t="shared" si="0"/>
        <v>0.99999999996228306</v>
      </c>
      <c r="S12">
        <f t="shared" si="0"/>
        <v>1.0000011847387122</v>
      </c>
      <c r="T12">
        <f t="shared" si="0"/>
        <v>1.000000000049625</v>
      </c>
      <c r="U12">
        <f t="shared" si="0"/>
        <v>1.00000000000283</v>
      </c>
      <c r="V12">
        <f t="shared" si="0"/>
        <v>0.9999999999857031</v>
      </c>
      <c r="W12">
        <f t="shared" si="0"/>
        <v>0.99999999996978384</v>
      </c>
      <c r="X12">
        <f t="shared" si="0"/>
        <v>0.99999999997057121</v>
      </c>
      <c r="Y12">
        <f t="shared" si="0"/>
        <v>0.99999999996049549</v>
      </c>
      <c r="Z12">
        <f t="shared" si="0"/>
        <v>0.99999999994525057</v>
      </c>
      <c r="AA12">
        <f t="shared" si="0"/>
        <v>0.99999999993296629</v>
      </c>
      <c r="AB12">
        <f t="shared" si="0"/>
        <v>0.99999999990098254</v>
      </c>
      <c r="AC12">
        <f t="shared" si="0"/>
        <v>0.99999999986804833</v>
      </c>
      <c r="AD12">
        <f t="shared" si="0"/>
        <v>0.99999999983468746</v>
      </c>
      <c r="AE12">
        <f t="shared" si="0"/>
        <v>0.99999999974989573</v>
      </c>
      <c r="AF12">
        <f t="shared" si="0"/>
        <v>0.99999999966743858</v>
      </c>
      <c r="AO12">
        <v>1.0000000000000001E-5</v>
      </c>
      <c r="AP12">
        <f>IF(AP$10&lt;&gt;1,(1 - (((1-AP$10*$AO12)/(1 - $AO12)))^(1/$AP$9))/(AP$10 - (((1-AP$10*$AO12)/(1 - $AO12)))^(1/$AP$9)), $AO12/(1+$AP$9*$AO12-$AO12))</f>
        <v>5.0000137499338261E-6</v>
      </c>
      <c r="AQ12">
        <f t="shared" ref="AQ12:BL23" si="1">IF(AQ$10&lt;&gt;1,(1 - (((1-AQ$10*$AO12)/(1 - $AO12)))^(1/$AP$9))/(AQ$10 - (((1-AQ$10*$AO12)/(1 - $AO12)))^(1/$AP$9)), $AO12/(1+$AP$9*$AO12-$AO12))</f>
        <v>5.0000150000941297E-6</v>
      </c>
      <c r="AR12">
        <f t="shared" si="1"/>
        <v>5.0000162499548521E-6</v>
      </c>
      <c r="AS12">
        <f t="shared" si="1"/>
        <v>5.0000175001063441E-6</v>
      </c>
      <c r="AT12">
        <f t="shared" si="1"/>
        <v>5.0000187502789822E-6</v>
      </c>
      <c r="AU12">
        <f t="shared" si="1"/>
        <v>5.0000199999335216E-6</v>
      </c>
      <c r="AV12">
        <f t="shared" si="1"/>
        <v>5.0000212500321459E-6</v>
      </c>
      <c r="AW12">
        <f t="shared" si="1"/>
        <v>5.000022500130772E-6</v>
      </c>
      <c r="AX12">
        <f t="shared" si="1"/>
        <v>5.0000237502293972E-6</v>
      </c>
      <c r="AY12">
        <f>IF(AY$10&lt;&gt;1,(1 - (((1-AY$10*$AO12)/(1 - $AO12)))^(1/$AP$9))/(AY$10 - (((1-AY$10*$AO12)/(1 - $AO12)))^(1/$AP$9)), $AO12/(1+$AP$9*$AO12-$AO12))</f>
        <v>5.0000198222668583E-6</v>
      </c>
      <c r="AZ12">
        <f>IF(AZ$10&lt;&gt;1,(1 - (((1-AZ$10*$AO12)/(1 - $AO12)))^(1/$AP$9))/(AZ$10 - (((1-AZ$10*$AO12)/(1 - $AO12)))^(1/$AP$9)), $AO12/(1+$AP$9*$AO12-$AO12))</f>
        <v>5.0000275005252703E-6</v>
      </c>
      <c r="BA12">
        <f t="shared" si="1"/>
        <v>5.0000300001674143E-6</v>
      </c>
      <c r="BB12">
        <f t="shared" si="1"/>
        <v>5.0000325001796262E-6</v>
      </c>
      <c r="BC12">
        <f t="shared" si="1"/>
        <v>5.0000350002843577E-6</v>
      </c>
      <c r="BD12">
        <f t="shared" si="1"/>
        <v>5.0000375003150747E-6</v>
      </c>
      <c r="BE12">
        <f t="shared" si="1"/>
        <v>5.0000437504751347E-6</v>
      </c>
      <c r="BF12">
        <f t="shared" si="1"/>
        <v>5.0000500006351939E-6</v>
      </c>
      <c r="BG12">
        <f t="shared" si="1"/>
        <v>5.0000625010663329E-6</v>
      </c>
      <c r="BH12">
        <f t="shared" si="1"/>
        <v>5.0000875023060825E-6</v>
      </c>
      <c r="BI12">
        <f t="shared" si="1"/>
        <v>5.0001125040597E-6</v>
      </c>
      <c r="BJ12">
        <f t="shared" si="1"/>
        <v>5.0001375063176696E-6</v>
      </c>
      <c r="BK12">
        <f t="shared" si="1"/>
        <v>5.0002000141275016E-6</v>
      </c>
      <c r="BL12">
        <f>IF(BL$10&lt;&gt;1,(1 - (((1-BL$10*$AO12)/(1 - $AO12)))^(1/$AP$9))/(BL$10 - (((1-BL$10*$AO12)/(1 - $AO12)))^(1/$AP$9)), $AO12/(1+$AP$9*$AO12-$AO12))</f>
        <v>5.0002625250676234E-6</v>
      </c>
      <c r="BV12">
        <v>1.0000000000000001E-5</v>
      </c>
      <c r="BW12">
        <f>IF(BW$10&lt;&gt;1,(1 - (((1-BW$10*$BV12)/(1 - $BV12)))^(1/$BW$9))/(BW$10 - (((1-BW$10*$BV12)/(1 - $BV12)))^(1/$BW$9)), $BV12/(1+$BW$9*$BV12-$BV12))</f>
        <v>3.3333455555101477E-6</v>
      </c>
      <c r="BX12">
        <f t="shared" ref="BX12:CS23" si="2">IF(BX$10&lt;&gt;1,(1 - (((1-BX$10*$BV12)/(1 - $BV12)))^(1/$BW$9))/(BX$10 - (((1-BX$10*$BV12)/(1 - $BV12)))^(1/$BW$9)), $BV12/(1+$BW$9*$BV12-$BV12))</f>
        <v>3.3333466668976652E-6</v>
      </c>
      <c r="BY12">
        <f t="shared" si="2"/>
        <v>3.3333477779856007E-6</v>
      </c>
      <c r="BZ12">
        <f t="shared" si="2"/>
        <v>3.3333488889942352E-6</v>
      </c>
      <c r="CA12">
        <f t="shared" si="2"/>
        <v>3.3333499998759872E-6</v>
      </c>
      <c r="CB12">
        <f t="shared" si="2"/>
        <v>3.3333511110908044E-6</v>
      </c>
      <c r="CC12">
        <f t="shared" si="2"/>
        <v>3.333352222231607E-6</v>
      </c>
      <c r="CD12">
        <f t="shared" si="2"/>
        <v>3.3333533331873749E-6</v>
      </c>
      <c r="CE12">
        <f t="shared" si="2"/>
        <v>3.3333544434029981E-6</v>
      </c>
      <c r="CF12">
        <f t="shared" si="2"/>
        <v>3.3333558045055138E-6</v>
      </c>
      <c r="CG12">
        <f t="shared" si="2"/>
        <v>3.3333577779356222E-6</v>
      </c>
      <c r="CH12">
        <f t="shared" si="2"/>
        <v>3.3333600003097454E-6</v>
      </c>
      <c r="CI12">
        <f t="shared" si="2"/>
        <v>3.3333622224988318E-6</v>
      </c>
      <c r="CJ12">
        <f t="shared" si="2"/>
        <v>3.3333644447804379E-6</v>
      </c>
      <c r="CK12">
        <f t="shared" si="2"/>
        <v>3.3333666670990508E-6</v>
      </c>
      <c r="CL12">
        <f t="shared" si="2"/>
        <v>3.3333722227660574E-6</v>
      </c>
      <c r="CM12">
        <f t="shared" si="2"/>
        <v>3.3333777784700713E-6</v>
      </c>
      <c r="CN12">
        <f t="shared" si="2"/>
        <v>3.3333888900631339E-6</v>
      </c>
      <c r="CO12">
        <f t="shared" si="2"/>
        <v>3.333411113537916E-6</v>
      </c>
      <c r="CP12">
        <f t="shared" si="2"/>
        <v>3.3334333375456E-6</v>
      </c>
      <c r="CQ12">
        <f t="shared" si="2"/>
        <v>3.3334555620393111E-6</v>
      </c>
      <c r="CR12">
        <f t="shared" si="2"/>
        <v>3.3335111254376233E-6</v>
      </c>
      <c r="CS12">
        <f t="shared" si="2"/>
        <v>3.3335666919190275E-6</v>
      </c>
      <c r="DD12">
        <v>1.0000000000000001E-5</v>
      </c>
      <c r="DE12">
        <f>IF(DE$10&lt;&gt;1,(1 - (((1-DE$10*$DD12)/(1 - $DD12)))^(1/$DE$9))/(DE$10 - (((1-DE$10*$DD12)/(1 - $DD12)))^(1/$DE$9)), $DD12/(1+$DE$9*$DD12-$DD12))</f>
        <v>2.5000103125893379E-6</v>
      </c>
      <c r="DF12">
        <f t="shared" ref="DF12:EA23" si="3">IF(DF$10&lt;&gt;1,(1 - (((1-DF$10*$DD12)/(1 - $DD12)))^(1/$DE$9))/(DF$10 - (((1-DF$10*$DD12)/(1 - $DD12)))^(1/$DE$9)), $DD12/(1+$DE$9*$DD12-$DD12))</f>
        <v>2.5000112501679943E-6</v>
      </c>
      <c r="DG12">
        <f t="shared" si="3"/>
        <v>2.5000121875880484E-6</v>
      </c>
      <c r="DH12">
        <f t="shared" si="3"/>
        <v>2.500013125140271E-6</v>
      </c>
      <c r="DI12">
        <f t="shared" si="3"/>
        <v>2.5000140624598764E-6</v>
      </c>
      <c r="DJ12">
        <f t="shared" si="3"/>
        <v>2.5000149999275109E-6</v>
      </c>
      <c r="DK12">
        <f t="shared" si="3"/>
        <v>2.5000159376912033E-6</v>
      </c>
      <c r="DL12">
        <f t="shared" si="3"/>
        <v>2.5000168750848245E-6</v>
      </c>
      <c r="DM12">
        <f t="shared" si="3"/>
        <v>2.5000178132185895E-6</v>
      </c>
      <c r="DN12">
        <f t="shared" si="3"/>
        <v>2.5000161611986104E-6</v>
      </c>
      <c r="DO12">
        <f t="shared" si="3"/>
        <v>2.5000206253994497E-6</v>
      </c>
      <c r="DP12">
        <f t="shared" si="3"/>
        <v>2.500022500279208E-6</v>
      </c>
      <c r="DQ12">
        <f t="shared" si="3"/>
        <v>2.5000243753440015E-6</v>
      </c>
      <c r="DR12">
        <f t="shared" si="3"/>
        <v>2.5000262503162782E-6</v>
      </c>
      <c r="DS12">
        <f t="shared" si="3"/>
        <v>2.5000281253625695E-6</v>
      </c>
      <c r="DT12">
        <f t="shared" si="3"/>
        <v>2.5000328129968005E-6</v>
      </c>
      <c r="DU12">
        <f t="shared" si="3"/>
        <v>2.5000375006495348E-6</v>
      </c>
      <c r="DV12">
        <f t="shared" si="3"/>
        <v>2.5000468760475215E-6</v>
      </c>
      <c r="DW12">
        <f t="shared" si="3"/>
        <v>2.5000656272209692E-6</v>
      </c>
      <c r="DX12">
        <f t="shared" si="3"/>
        <v>2.5000843788131261E-6</v>
      </c>
      <c r="DY12">
        <f t="shared" si="3"/>
        <v>2.5001031308409111E-6</v>
      </c>
      <c r="DZ12">
        <f t="shared" si="3"/>
        <v>2.5001500128321029E-6</v>
      </c>
      <c r="EA12">
        <f t="shared" si="3"/>
        <v>2.5001968975609928E-6</v>
      </c>
      <c r="EL12">
        <v>1.0000000000000001E-5</v>
      </c>
      <c r="EM12">
        <f>IF(EM$10&lt;&gt;1,(1 - (((1-EM$10*$EL12)/(1 - $EL12)))^(1/$EM$9))/(EM$10 - (((1-EM$10*$EL12)/(1 - $EL12)))^(1/$EM$9)), $EL12/(1+$EM$9*$EL12-$EL12))</f>
        <v>1.6666743056976084E-6</v>
      </c>
      <c r="EN12">
        <f t="shared" ref="EN12:FI23" si="4">IF(EN$10&lt;&gt;1,(1 - (((1-EN$10*$EL12)/(1 - $EL12)))^(1/$EM$9))/(EN$10 - (((1-EN$10*$EL12)/(1 - $EL12)))^(1/$EM$9)), $EL12/(1+$EM$9*$EL12-$EL12))</f>
        <v>1.6666750002014742E-6</v>
      </c>
      <c r="EO12">
        <f t="shared" si="4"/>
        <v>1.6666756945643603E-6</v>
      </c>
      <c r="EP12">
        <f t="shared" si="4"/>
        <v>1.6666763890858486E-6</v>
      </c>
      <c r="EQ12">
        <f t="shared" si="4"/>
        <v>1.6666770834170136E-6</v>
      </c>
      <c r="ER12">
        <f t="shared" si="4"/>
        <v>1.6666777779702227E-6</v>
      </c>
      <c r="ES12">
        <f t="shared" si="4"/>
        <v>1.666678472227373E-6</v>
      </c>
      <c r="ET12">
        <f t="shared" si="4"/>
        <v>1.6666791668545973E-6</v>
      </c>
      <c r="EU12">
        <f t="shared" si="4"/>
        <v>1.6666798607416746E-6</v>
      </c>
      <c r="EV12">
        <f t="shared" si="4"/>
        <v>1.6666862311692357E-6</v>
      </c>
      <c r="EW12">
        <f t="shared" si="4"/>
        <v>1.6666819446233455E-6</v>
      </c>
      <c r="EX12">
        <f t="shared" si="4"/>
        <v>1.6666833335077197E-6</v>
      </c>
      <c r="EY12">
        <f t="shared" si="4"/>
        <v>1.6666847223920932E-6</v>
      </c>
      <c r="EZ12">
        <f t="shared" si="4"/>
        <v>1.6666861112764675E-6</v>
      </c>
      <c r="FA12">
        <f t="shared" si="4"/>
        <v>1.6666875002718633E-6</v>
      </c>
      <c r="FB12">
        <f t="shared" si="4"/>
        <v>1.6666909726308281E-6</v>
      </c>
      <c r="FC12">
        <f t="shared" si="4"/>
        <v>1.6666944449712889E-6</v>
      </c>
      <c r="FD12">
        <f t="shared" si="4"/>
        <v>1.6667013897447291E-6</v>
      </c>
      <c r="FE12">
        <f t="shared" si="4"/>
        <v>1.6667152795358567E-6</v>
      </c>
      <c r="FF12">
        <f t="shared" si="4"/>
        <v>1.6667291696737955E-6</v>
      </c>
      <c r="FG12">
        <f t="shared" si="4"/>
        <v>1.6667430601493815E-6</v>
      </c>
      <c r="FH12">
        <f t="shared" si="4"/>
        <v>1.6667777878353787E-6</v>
      </c>
      <c r="FI12">
        <f t="shared" si="4"/>
        <v>1.6668125176407148E-6</v>
      </c>
    </row>
    <row r="13" spans="2:165" x14ac:dyDescent="0.3">
      <c r="I13">
        <v>0.01</v>
      </c>
      <c r="J13">
        <f t="shared" ref="J13:Y39" si="5">(SQRT(J$10^2+1)*LN((1-$I13)/(1-J$10*$I13)))/((J$10-1)*LN((2-$I13*(J$10+1-SQRT(J$10^2+1)))/(2-$I13*(J$10+1+SQRT(J$10^2+1)))))</f>
        <v>0.99999831481546297</v>
      </c>
      <c r="K13">
        <f t="shared" si="0"/>
        <v>0.99999662624729835</v>
      </c>
      <c r="L13">
        <f t="shared" si="0"/>
        <v>0.99999493428570363</v>
      </c>
      <c r="M13">
        <f t="shared" si="0"/>
        <v>0.99999323892071745</v>
      </c>
      <c r="N13">
        <f t="shared" si="0"/>
        <v>0.99999154014245117</v>
      </c>
      <c r="O13">
        <f t="shared" si="0"/>
        <v>0.99998983794090124</v>
      </c>
      <c r="P13">
        <f t="shared" si="0"/>
        <v>0.99998813230606576</v>
      </c>
      <c r="Q13">
        <f t="shared" si="0"/>
        <v>0.99998642322792752</v>
      </c>
      <c r="R13">
        <f t="shared" si="0"/>
        <v>0.99998471069625461</v>
      </c>
      <c r="S13">
        <f t="shared" si="0"/>
        <v>0.99998299403885771</v>
      </c>
      <c r="T13">
        <f t="shared" si="0"/>
        <v>0.99997955227947077</v>
      </c>
      <c r="U13">
        <f t="shared" si="0"/>
        <v>0.99997609588089875</v>
      </c>
      <c r="V13">
        <f t="shared" si="0"/>
        <v>0.99997262542311049</v>
      </c>
      <c r="W13">
        <f t="shared" si="0"/>
        <v>0.99996914082286892</v>
      </c>
      <c r="X13">
        <f t="shared" si="0"/>
        <v>0.99996564199643456</v>
      </c>
      <c r="Y13">
        <f t="shared" si="0"/>
        <v>0.99995683213476927</v>
      </c>
      <c r="Z13">
        <f t="shared" si="0"/>
        <v>0.99994793149157069</v>
      </c>
      <c r="AA13">
        <f t="shared" si="0"/>
        <v>0.99992985237376963</v>
      </c>
      <c r="AB13">
        <f t="shared" si="0"/>
        <v>0.99989254282659512</v>
      </c>
      <c r="AC13">
        <f t="shared" si="0"/>
        <v>0.99985361763865321</v>
      </c>
      <c r="AD13">
        <f t="shared" si="0"/>
        <v>0.99981297288562732</v>
      </c>
      <c r="AE13">
        <f t="shared" si="0"/>
        <v>0.99970307088409005</v>
      </c>
      <c r="AF13">
        <f t="shared" si="0"/>
        <v>0.99957961894497949</v>
      </c>
      <c r="AO13" cm="1">
        <f t="array" ref="AO13:AO112">_xlfn.SEQUENCE(100, 1, 0.01, 0.01)</f>
        <v>0.01</v>
      </c>
      <c r="AP13">
        <f t="shared" ref="AP13:BE39" si="6">IF(AP$10&lt;&gt;1,(1 - (((1-AP$10*$AO13)/(1 - $AO13)))^(1/$AP$9))/(AP$10 - (((1-AP$10*$AO13)/(1 - $AO13)))^(1/$AP$9)), $AO13/(1+$AP$9*$AO13-$AO13))</f>
        <v>5.0138135100896309E-3</v>
      </c>
      <c r="AQ13">
        <f t="shared" si="1"/>
        <v>5.015065377563935E-3</v>
      </c>
      <c r="AR13">
        <f t="shared" si="1"/>
        <v>5.0163184981518137E-3</v>
      </c>
      <c r="AS13">
        <f t="shared" si="1"/>
        <v>5.0175728742083876E-3</v>
      </c>
      <c r="AT13">
        <f t="shared" si="1"/>
        <v>5.0188285080961159E-3</v>
      </c>
      <c r="AU13">
        <f t="shared" si="1"/>
        <v>5.0200854021841129E-3</v>
      </c>
      <c r="AV13">
        <f t="shared" si="1"/>
        <v>5.0213435588461058E-3</v>
      </c>
      <c r="AW13">
        <f t="shared" si="1"/>
        <v>5.0226029804665631E-3</v>
      </c>
      <c r="AX13">
        <f t="shared" si="1"/>
        <v>5.0238636694329881E-3</v>
      </c>
      <c r="AY13">
        <f>IF(AY$10&lt;&gt;1,(1 - (((1-AY$10*$AO13)/(1 - $AO13)))^(1/$AP$9))/(AY$10 - (((1-AY$10*$AO13)/(1 - $AO13)))^(1/$AP$9)), $AO13/(1+$AP$9*$AO13-$AO13))</f>
        <v>5.0251257460434112E-3</v>
      </c>
      <c r="AZ13">
        <f t="shared" si="1"/>
        <v>5.0276533643975252E-3</v>
      </c>
      <c r="BA13">
        <f t="shared" si="1"/>
        <v>5.0301862085380001E-3</v>
      </c>
      <c r="BB13">
        <f t="shared" si="1"/>
        <v>5.0327241799718592E-3</v>
      </c>
      <c r="BC13">
        <f t="shared" si="1"/>
        <v>5.0352672982194374E-3</v>
      </c>
      <c r="BD13">
        <f t="shared" si="1"/>
        <v>5.037815582912609E-3</v>
      </c>
      <c r="BE13">
        <f t="shared" si="1"/>
        <v>5.0442090276924126E-3</v>
      </c>
      <c r="BF13">
        <f t="shared" si="1"/>
        <v>5.0506351980694163E-3</v>
      </c>
      <c r="BG13">
        <f t="shared" si="1"/>
        <v>5.0635869846138489E-3</v>
      </c>
      <c r="BH13">
        <f t="shared" si="1"/>
        <v>5.0898974857620169E-3</v>
      </c>
      <c r="BI13">
        <f t="shared" si="1"/>
        <v>5.1167686956040273E-3</v>
      </c>
      <c r="BJ13">
        <f t="shared" si="1"/>
        <v>5.1442235455838132E-3</v>
      </c>
      <c r="BK13">
        <f t="shared" si="1"/>
        <v>5.2155778495117109E-3</v>
      </c>
      <c r="BL13">
        <f t="shared" si="1"/>
        <v>5.2911625744480953E-3</v>
      </c>
      <c r="BV13" cm="1">
        <f t="array" ref="BV13:BV112">_xlfn.SEQUENCE(100, 1, 0.01, 0.01)</f>
        <v>0.01</v>
      </c>
      <c r="BW13">
        <f>IF(BW$10&lt;&gt;1,(1 - (((1-BW$10*$BV13)/(1 - $BV13)))^(1/$BW$9))/(BW$10 - (((1-BW$10*$BV13)/(1 - $BV13)))^(1/$BW$9)), $BV13/(1+$BW$9*$BV13-$BV13))</f>
        <v>3.3456207944275577E-3</v>
      </c>
      <c r="BX13">
        <f>IF(BX$10&lt;&gt;1,(1 - (((1-BX$10*$BV13)/(1 - $BV13)))^(1/$BW$9))/(BX$10 - (((1-BX$10*$BV13)/(1 - $BV13)))^(1/$BW$9)), $BV13/(1+$BW$9*$BV13-$BV13))</f>
        <v>3.3467362401403814E-3</v>
      </c>
      <c r="BY13">
        <f t="shared" si="2"/>
        <v>3.3478529270238658E-3</v>
      </c>
      <c r="BZ13">
        <f t="shared" si="2"/>
        <v>3.3489708575669781E-3</v>
      </c>
      <c r="CA13">
        <f t="shared" si="2"/>
        <v>3.3500900342661771E-3</v>
      </c>
      <c r="CB13">
        <f t="shared" si="2"/>
        <v>3.3512104596243415E-3</v>
      </c>
      <c r="CC13">
        <f t="shared" si="2"/>
        <v>3.3523321361534344E-3</v>
      </c>
      <c r="CD13">
        <f t="shared" si="2"/>
        <v>3.3534550663719322E-3</v>
      </c>
      <c r="CE13">
        <f t="shared" si="2"/>
        <v>3.3545792528044491E-3</v>
      </c>
      <c r="CF13">
        <f t="shared" si="2"/>
        <v>3.3557048062599513E-3</v>
      </c>
      <c r="CG13">
        <f t="shared" si="2"/>
        <v>3.3579593747658015E-3</v>
      </c>
      <c r="CH13">
        <f t="shared" si="2"/>
        <v>3.3602191171266762E-3</v>
      </c>
      <c r="CI13">
        <f t="shared" si="2"/>
        <v>3.3624839456089782E-3</v>
      </c>
      <c r="CJ13">
        <f t="shared" si="2"/>
        <v>3.3647538808738832E-3</v>
      </c>
      <c r="CK13">
        <f t="shared" si="2"/>
        <v>3.3670289437061998E-3</v>
      </c>
      <c r="CL13">
        <f t="shared" si="2"/>
        <v>3.3727391714210709E-3</v>
      </c>
      <c r="CM13">
        <f t="shared" si="2"/>
        <v>3.3784819076152057E-3</v>
      </c>
      <c r="CN13">
        <f t="shared" si="2"/>
        <v>3.3900662511465746E-3</v>
      </c>
      <c r="CO13">
        <f t="shared" si="2"/>
        <v>3.4136401339892614E-3</v>
      </c>
      <c r="CP13">
        <f t="shared" si="2"/>
        <v>3.4377735765422236E-3</v>
      </c>
      <c r="CQ13">
        <f t="shared" si="2"/>
        <v>3.4624910390334152E-3</v>
      </c>
      <c r="CR13">
        <f t="shared" si="2"/>
        <v>3.5270151700963937E-3</v>
      </c>
      <c r="CS13">
        <f t="shared" si="2"/>
        <v>3.5958155356269937E-3</v>
      </c>
      <c r="DD13" cm="1">
        <f t="array" ref="DD13:DD112">_xlfn.SEQUENCE(100, 1, 0.01, 0.01)</f>
        <v>0.01</v>
      </c>
      <c r="DE13">
        <f>IF(DE$10&lt;&gt;1,(1 - (((1-DE$10*$DD13)/(1 - $DD13)))^(1/$DE$9))/(DE$10 - (((1-DE$10*$DD13)/(1 - $DD13)))^(1/$DE$9)), $DD13/(1+$DE$9*$DD13-$DD13))</f>
        <v>2.5103712553128815E-3</v>
      </c>
      <c r="DF13">
        <f t="shared" si="3"/>
        <v>2.5113135433607282E-3</v>
      </c>
      <c r="DG13">
        <f t="shared" si="3"/>
        <v>2.5122569327332036E-3</v>
      </c>
      <c r="DH13">
        <f t="shared" si="3"/>
        <v>2.5132014257083272E-3</v>
      </c>
      <c r="DI13">
        <f t="shared" si="3"/>
        <v>2.5141470245714946E-3</v>
      </c>
      <c r="DJ13">
        <f t="shared" si="3"/>
        <v>2.5150937316142305E-3</v>
      </c>
      <c r="DK13">
        <f t="shared" si="3"/>
        <v>2.516041549134874E-3</v>
      </c>
      <c r="DL13">
        <f t="shared" si="3"/>
        <v>2.5169904794391032E-3</v>
      </c>
      <c r="DM13">
        <f t="shared" si="3"/>
        <v>2.5179405248391979E-3</v>
      </c>
      <c r="DN13">
        <f t="shared" si="3"/>
        <v>2.5188917800452529E-3</v>
      </c>
      <c r="DO13">
        <f t="shared" si="3"/>
        <v>2.5207973748536442E-3</v>
      </c>
      <c r="DP13">
        <f t="shared" si="3"/>
        <v>2.5227075597257227E-3</v>
      </c>
      <c r="DQ13">
        <f t="shared" si="3"/>
        <v>2.5246222610854465E-3</v>
      </c>
      <c r="DR13">
        <f t="shared" si="3"/>
        <v>2.5265414978595116E-3</v>
      </c>
      <c r="DS13">
        <f t="shared" si="3"/>
        <v>2.5284652890897384E-3</v>
      </c>
      <c r="DT13">
        <f t="shared" si="3"/>
        <v>2.533294818930176E-3</v>
      </c>
      <c r="DU13">
        <f t="shared" si="3"/>
        <v>2.5381532367726957E-3</v>
      </c>
      <c r="DV13">
        <f t="shared" si="3"/>
        <v>2.5479579703303517E-3</v>
      </c>
      <c r="DW13">
        <f t="shared" si="3"/>
        <v>2.567927939307115E-3</v>
      </c>
      <c r="DX13">
        <f t="shared" si="3"/>
        <v>2.5883963019602083E-3</v>
      </c>
      <c r="DY13">
        <f t="shared" si="3"/>
        <v>2.6093855517209685E-3</v>
      </c>
      <c r="DZ13">
        <f t="shared" si="3"/>
        <v>2.6642991750515511E-3</v>
      </c>
      <c r="EA13">
        <f t="shared" si="3"/>
        <v>2.7230462476323433E-3</v>
      </c>
      <c r="EL13" cm="1">
        <f t="array" ref="EL13:EL112">_xlfn.SEQUENCE(100, 1, 0.01, 0.01)</f>
        <v>0.01</v>
      </c>
      <c r="EM13">
        <f t="shared" ref="EM13:FB39" si="7">IF(EM$10&lt;&gt;1,(1 - (((1-EM$10*$EL13)/(1 - $EL13)))^(1/$EM$9))/(EM$10 - (((1-EM$10*$EL13)/(1 - $EL13)))^(1/$EM$9)), $EL13/(1+$EM$9*$EL13-$EL13))</f>
        <v>1.6743518279731656E-3</v>
      </c>
      <c r="EN13">
        <f t="shared" si="4"/>
        <v>1.6750506578687139E-3</v>
      </c>
      <c r="EO13">
        <f t="shared" si="4"/>
        <v>1.6757503438158774E-3</v>
      </c>
      <c r="EP13">
        <f t="shared" si="4"/>
        <v>1.6764508876402889E-3</v>
      </c>
      <c r="EQ13">
        <f t="shared" si="4"/>
        <v>1.6771522911721405E-3</v>
      </c>
      <c r="ER13">
        <f t="shared" si="4"/>
        <v>1.677854556247474E-3</v>
      </c>
      <c r="ES13">
        <f t="shared" si="4"/>
        <v>1.6785576847083651E-3</v>
      </c>
      <c r="ET13">
        <f t="shared" si="4"/>
        <v>1.6792616784025553E-3</v>
      </c>
      <c r="EU13">
        <f t="shared" si="4"/>
        <v>1.6799665391830807E-3</v>
      </c>
      <c r="EV13">
        <f t="shared" si="4"/>
        <v>1.6806723342913182E-3</v>
      </c>
      <c r="EW13">
        <f t="shared" si="4"/>
        <v>1.6820863426580167E-3</v>
      </c>
      <c r="EX13">
        <f t="shared" si="4"/>
        <v>1.6835039146412417E-3</v>
      </c>
      <c r="EY13">
        <f t="shared" si="4"/>
        <v>1.6849249999376773E-3</v>
      </c>
      <c r="EZ13">
        <f t="shared" si="4"/>
        <v>1.6863496137217433E-3</v>
      </c>
      <c r="FA13">
        <f t="shared" si="4"/>
        <v>1.687777771263098E-3</v>
      </c>
      <c r="FB13">
        <f t="shared" si="4"/>
        <v>1.6913637701238533E-3</v>
      </c>
      <c r="FC13">
        <f t="shared" si="4"/>
        <v>1.6949722564903132E-3</v>
      </c>
      <c r="FD13">
        <f t="shared" si="4"/>
        <v>1.7022576819500741E-3</v>
      </c>
      <c r="FE13">
        <f t="shared" si="4"/>
        <v>1.7171094996167699E-3</v>
      </c>
      <c r="FF13">
        <f t="shared" si="4"/>
        <v>1.7323501880084384E-3</v>
      </c>
      <c r="FG13">
        <f t="shared" si="4"/>
        <v>1.7479978520702471E-3</v>
      </c>
      <c r="FH13">
        <f t="shared" si="4"/>
        <v>1.7890278864920658E-3</v>
      </c>
      <c r="FI13">
        <f t="shared" si="4"/>
        <v>1.8330684112894378E-3</v>
      </c>
    </row>
    <row r="14" spans="2:165" x14ac:dyDescent="0.3">
      <c r="I14">
        <v>0.02</v>
      </c>
      <c r="J14">
        <f t="shared" si="5"/>
        <v>0.99999318368430012</v>
      </c>
      <c r="K14">
        <f t="shared" si="0"/>
        <v>0.99998633988762675</v>
      </c>
      <c r="L14">
        <f t="shared" si="0"/>
        <v>0.99997946844908092</v>
      </c>
      <c r="M14">
        <f t="shared" si="0"/>
        <v>0.99997256920650124</v>
      </c>
      <c r="N14">
        <f t="shared" si="0"/>
        <v>0.99996564199644</v>
      </c>
      <c r="O14">
        <f t="shared" si="0"/>
        <v>0.99995868665419296</v>
      </c>
      <c r="P14">
        <f t="shared" si="0"/>
        <v>0.99995170301374992</v>
      </c>
      <c r="Q14">
        <f t="shared" si="0"/>
        <v>0.9999446909077947</v>
      </c>
      <c r="R14">
        <f t="shared" si="0"/>
        <v>0.99993765016769987</v>
      </c>
      <c r="S14">
        <f t="shared" si="0"/>
        <v>0.99993057953712716</v>
      </c>
      <c r="T14">
        <f t="shared" si="0"/>
        <v>0.99991635443598836</v>
      </c>
      <c r="U14">
        <f t="shared" si="0"/>
        <v>0.99990201095848519</v>
      </c>
      <c r="V14">
        <f t="shared" si="0"/>
        <v>0.99988754878179753</v>
      </c>
      <c r="W14">
        <f t="shared" si="0"/>
        <v>0.99987296647412627</v>
      </c>
      <c r="X14">
        <f t="shared" si="0"/>
        <v>0.99985826258061061</v>
      </c>
      <c r="Y14">
        <f t="shared" si="0"/>
        <v>0.99982096114707164</v>
      </c>
      <c r="Z14">
        <f t="shared" si="0"/>
        <v>0.99978286672708394</v>
      </c>
      <c r="AA14">
        <f t="shared" si="0"/>
        <v>0.99970419885523387</v>
      </c>
      <c r="AB14">
        <f t="shared" si="0"/>
        <v>0.99953618495351293</v>
      </c>
      <c r="AC14">
        <f t="shared" si="0"/>
        <v>0.99935229858870644</v>
      </c>
      <c r="AD14">
        <f t="shared" si="0"/>
        <v>0.99915024685402398</v>
      </c>
      <c r="AE14">
        <f t="shared" si="0"/>
        <v>0.99854605372989524</v>
      </c>
      <c r="AF14">
        <f t="shared" si="0"/>
        <v>0.99774636062568456</v>
      </c>
      <c r="AO14">
        <v>0.02</v>
      </c>
      <c r="AP14">
        <f t="shared" si="6"/>
        <v>1.0055511204768544E-2</v>
      </c>
      <c r="AQ14">
        <f t="shared" si="1"/>
        <v>1.0060526082665784E-2</v>
      </c>
      <c r="AR14">
        <f t="shared" si="1"/>
        <v>1.0065551010188587E-2</v>
      </c>
      <c r="AS14">
        <f t="shared" si="1"/>
        <v>1.0070586025212392E-2</v>
      </c>
      <c r="AT14">
        <f t="shared" si="1"/>
        <v>1.0075631165825315E-2</v>
      </c>
      <c r="AU14">
        <f t="shared" si="1"/>
        <v>1.0080686470332301E-2</v>
      </c>
      <c r="AV14">
        <f t="shared" si="1"/>
        <v>1.0085751977253853E-2</v>
      </c>
      <c r="AW14">
        <f t="shared" si="1"/>
        <v>1.0090827725330778E-2</v>
      </c>
      <c r="AX14">
        <f t="shared" si="1"/>
        <v>1.0095913753522706E-2</v>
      </c>
      <c r="AY14">
        <f t="shared" si="1"/>
        <v>1.0101010614768893E-2</v>
      </c>
      <c r="AZ14">
        <f t="shared" si="1"/>
        <v>1.0111233911725141E-2</v>
      </c>
      <c r="BA14">
        <f t="shared" si="1"/>
        <v>1.0121499475434625E-2</v>
      </c>
      <c r="BB14">
        <f t="shared" si="1"/>
        <v>1.0131807113761366E-2</v>
      </c>
      <c r="BC14">
        <f t="shared" si="1"/>
        <v>1.0142157152044945E-2</v>
      </c>
      <c r="BD14">
        <f t="shared" si="1"/>
        <v>1.0152549919401602E-2</v>
      </c>
      <c r="BE14">
        <f t="shared" si="1"/>
        <v>1.0178720972082448E-2</v>
      </c>
      <c r="BF14">
        <f t="shared" si="1"/>
        <v>1.0205166483211668E-2</v>
      </c>
      <c r="BG14">
        <f t="shared" si="1"/>
        <v>1.0258902919199672E-2</v>
      </c>
      <c r="BH14">
        <f t="shared" si="1"/>
        <v>1.0369921322745354E-2</v>
      </c>
      <c r="BI14">
        <f t="shared" si="1"/>
        <v>1.0486007038789548E-2</v>
      </c>
      <c r="BJ14">
        <f t="shared" si="1"/>
        <v>1.0607616217856825E-2</v>
      </c>
      <c r="BK14">
        <f t="shared" si="1"/>
        <v>1.0939415946882405E-2</v>
      </c>
      <c r="BL14">
        <f t="shared" si="1"/>
        <v>1.1319826188969295E-2</v>
      </c>
      <c r="BV14">
        <v>0.02</v>
      </c>
      <c r="BW14">
        <f>IF(BW$10&lt;&gt;1,(1 - (((1-BW$10*$BV14)/(1 - $BV14)))^(1/$BW$9))/(BW$10 - (((1-BW$10*$BV14)/(1 - $BV14)))^(1/$BW$9)), $BV14/(1+$BW$9*$BV14-$BV14))</f>
        <v>6.7160809088719214E-3</v>
      </c>
      <c r="BX14">
        <f>IF(BX$10&lt;&gt;1,(1 - (((1-BX$10*$BV14)/(1 - $BV14)))^(1/$BW$9))/(BX$10 - (((1-BX$10*$BV14)/(1 - $BV14)))^(1/$BW$9)), $BV14/(1+$BW$9*$BV14-$BV14))</f>
        <v>6.7205601395842968E-3</v>
      </c>
      <c r="BY14">
        <f t="shared" si="2"/>
        <v>6.7250493527765678E-3</v>
      </c>
      <c r="BZ14">
        <f t="shared" si="2"/>
        <v>6.7295485885922914E-3</v>
      </c>
      <c r="CA14">
        <f t="shared" si="2"/>
        <v>6.7340578874124958E-3</v>
      </c>
      <c r="CB14">
        <f t="shared" si="2"/>
        <v>6.7385772898571348E-3</v>
      </c>
      <c r="CC14">
        <f t="shared" si="2"/>
        <v>6.7431068367866161E-3</v>
      </c>
      <c r="CD14">
        <f t="shared" si="2"/>
        <v>6.747646569306839E-3</v>
      </c>
      <c r="CE14">
        <f t="shared" si="2"/>
        <v>6.7521965287651508E-3</v>
      </c>
      <c r="CF14">
        <f t="shared" si="2"/>
        <v>6.7567572147587277E-3</v>
      </c>
      <c r="CG14">
        <f t="shared" si="2"/>
        <v>6.7659081859741789E-3</v>
      </c>
      <c r="CH14">
        <f t="shared" si="2"/>
        <v>6.7751011947353688E-3</v>
      </c>
      <c r="CI14">
        <f t="shared" si="2"/>
        <v>6.7843361248959106E-3</v>
      </c>
      <c r="CJ14">
        <f t="shared" si="2"/>
        <v>6.7936133224516127E-3</v>
      </c>
      <c r="CK14">
        <f t="shared" si="2"/>
        <v>6.8029331376081815E-3</v>
      </c>
      <c r="CL14">
        <f t="shared" si="2"/>
        <v>6.8264214645093278E-3</v>
      </c>
      <c r="CM14">
        <f t="shared" si="2"/>
        <v>6.8501840379289157E-3</v>
      </c>
      <c r="CN14">
        <f t="shared" si="2"/>
        <v>6.8985554526100968E-3</v>
      </c>
      <c r="CO14">
        <f t="shared" si="2"/>
        <v>6.9988588210449483E-3</v>
      </c>
      <c r="CP14">
        <f t="shared" si="2"/>
        <v>7.1042750676217825E-3</v>
      </c>
      <c r="CQ14">
        <f t="shared" si="2"/>
        <v>7.2152973071680556E-3</v>
      </c>
      <c r="CR14">
        <f t="shared" si="2"/>
        <v>7.5213199603026103E-3</v>
      </c>
      <c r="CS14">
        <f t="shared" si="2"/>
        <v>7.8778826191285706E-3</v>
      </c>
      <c r="DD14">
        <v>0.02</v>
      </c>
      <c r="DE14">
        <f t="shared" ref="DE14:DT39" si="8">IF(DE$10&lt;&gt;1,(1 - (((1-DE$10*$DD14)/(1 - $DD14)))^(1/$DE$9))/(DE$10 - (((1-DE$10*$DD14)/(1 - $DD14)))^(1/$DE$9)), $DD14/(1+$DE$9*$DD14-$DD14))</f>
        <v>5.0417232577198504E-3</v>
      </c>
      <c r="DF14">
        <f t="shared" si="3"/>
        <v>5.0455117433128747E-3</v>
      </c>
      <c r="DG14">
        <f t="shared" si="3"/>
        <v>5.0493091006784127E-3</v>
      </c>
      <c r="DH14">
        <f t="shared" si="3"/>
        <v>5.0531153666236684E-3</v>
      </c>
      <c r="DI14">
        <f t="shared" si="3"/>
        <v>5.0569305781795349E-3</v>
      </c>
      <c r="DJ14">
        <f t="shared" si="3"/>
        <v>5.0607547726002977E-3</v>
      </c>
      <c r="DK14">
        <f t="shared" si="3"/>
        <v>5.0645879873664488E-3</v>
      </c>
      <c r="DL14">
        <f t="shared" si="3"/>
        <v>5.0684302601871787E-3</v>
      </c>
      <c r="DM14">
        <f t="shared" si="3"/>
        <v>5.0722816290025589E-3</v>
      </c>
      <c r="DN14">
        <f t="shared" si="3"/>
        <v>5.076142523351263E-3</v>
      </c>
      <c r="DO14">
        <f t="shared" si="3"/>
        <v>5.0838906942780497E-3</v>
      </c>
      <c r="DP14">
        <f t="shared" si="3"/>
        <v>5.0916762571508699E-3</v>
      </c>
      <c r="DQ14">
        <f t="shared" si="3"/>
        <v>5.0994991344951029E-3</v>
      </c>
      <c r="DR14">
        <f t="shared" si="3"/>
        <v>5.1073596440995078E-3</v>
      </c>
      <c r="DS14">
        <f t="shared" si="3"/>
        <v>5.1152581077077734E-3</v>
      </c>
      <c r="DT14">
        <f t="shared" si="3"/>
        <v>5.1351724633996714E-3</v>
      </c>
      <c r="DU14">
        <f t="shared" si="3"/>
        <v>5.1553312820517882E-3</v>
      </c>
      <c r="DV14">
        <f t="shared" si="3"/>
        <v>5.1964039605081535E-3</v>
      </c>
      <c r="DW14">
        <f t="shared" si="3"/>
        <v>5.2817311976592627E-3</v>
      </c>
      <c r="DX14">
        <f t="shared" si="3"/>
        <v>5.3716384960226272E-3</v>
      </c>
      <c r="DY14">
        <f t="shared" si="3"/>
        <v>5.4665825291438808E-3</v>
      </c>
      <c r="DZ14">
        <f t="shared" si="3"/>
        <v>5.729645182786406E-3</v>
      </c>
      <c r="EA14">
        <f t="shared" si="3"/>
        <v>6.0386738655491875E-3</v>
      </c>
      <c r="EL14">
        <v>0.02</v>
      </c>
      <c r="EM14">
        <f t="shared" si="7"/>
        <v>3.3642616949330641E-3</v>
      </c>
      <c r="EN14">
        <f t="shared" si="4"/>
        <v>3.3670747660518316E-3</v>
      </c>
      <c r="EO14">
        <f t="shared" si="4"/>
        <v>3.3698947446305296E-3</v>
      </c>
      <c r="EP14">
        <f t="shared" si="4"/>
        <v>3.3727216602128609E-3</v>
      </c>
      <c r="EQ14">
        <f t="shared" si="4"/>
        <v>3.375555542525931E-3</v>
      </c>
      <c r="ER14">
        <f t="shared" si="4"/>
        <v>3.3783964214813143E-3</v>
      </c>
      <c r="ES14">
        <f t="shared" si="4"/>
        <v>3.38124432717535E-3</v>
      </c>
      <c r="ET14">
        <f t="shared" si="4"/>
        <v>3.3840992898914427E-3</v>
      </c>
      <c r="EU14">
        <f t="shared" si="4"/>
        <v>3.386961340102987E-3</v>
      </c>
      <c r="EV14">
        <f t="shared" si="4"/>
        <v>3.3898307996797286E-3</v>
      </c>
      <c r="EW14">
        <f t="shared" si="4"/>
        <v>3.3955903233056197E-3</v>
      </c>
      <c r="EX14">
        <f t="shared" si="4"/>
        <v>3.4013789835560734E-3</v>
      </c>
      <c r="EY14">
        <f t="shared" si="4"/>
        <v>3.407196741544018E-3</v>
      </c>
      <c r="EZ14">
        <f t="shared" si="4"/>
        <v>3.4130438527867858E-3</v>
      </c>
      <c r="FA14">
        <f t="shared" si="4"/>
        <v>3.4189205760548525E-3</v>
      </c>
      <c r="FB14">
        <f t="shared" si="4"/>
        <v>3.433743665011227E-3</v>
      </c>
      <c r="FC14">
        <f t="shared" si="4"/>
        <v>3.4487576644118612E-3</v>
      </c>
      <c r="FD14">
        <f t="shared" si="4"/>
        <v>3.4793758382644633E-3</v>
      </c>
      <c r="FE14">
        <f t="shared" si="4"/>
        <v>3.5431033633414525E-3</v>
      </c>
      <c r="FF14">
        <f t="shared" si="4"/>
        <v>3.6104253835629887E-3</v>
      </c>
      <c r="FG14">
        <f t="shared" si="4"/>
        <v>3.6817121610515672E-3</v>
      </c>
      <c r="FH14">
        <f t="shared" si="4"/>
        <v>3.8802621212489768E-3</v>
      </c>
      <c r="FI14">
        <f t="shared" si="4"/>
        <v>4.1154443007164962E-3</v>
      </c>
    </row>
    <row r="15" spans="2:165" x14ac:dyDescent="0.3">
      <c r="I15">
        <v>0.03</v>
      </c>
      <c r="J15">
        <f t="shared" si="5"/>
        <v>0.9999844897483664</v>
      </c>
      <c r="K15">
        <f t="shared" si="0"/>
        <v>0.99996888532284955</v>
      </c>
      <c r="L15">
        <f t="shared" si="0"/>
        <v>0.99995318589234494</v>
      </c>
      <c r="M15">
        <f t="shared" si="0"/>
        <v>0.99993739061597431</v>
      </c>
      <c r="N15">
        <f t="shared" si="0"/>
        <v>0.99992149864287561</v>
      </c>
      <c r="O15">
        <f t="shared" si="0"/>
        <v>0.99990550911212539</v>
      </c>
      <c r="P15">
        <f t="shared" si="0"/>
        <v>0.99988942115256374</v>
      </c>
      <c r="Q15">
        <f t="shared" si="0"/>
        <v>0.99987323388263494</v>
      </c>
      <c r="R15">
        <f t="shared" si="0"/>
        <v>0.99985694641019041</v>
      </c>
      <c r="S15">
        <f t="shared" si="0"/>
        <v>0.99984055624042878</v>
      </c>
      <c r="T15">
        <f t="shared" si="0"/>
        <v>0.99980747369537815</v>
      </c>
      <c r="U15">
        <f t="shared" si="0"/>
        <v>0.99977397402845503</v>
      </c>
      <c r="V15">
        <f t="shared" si="0"/>
        <v>0.99974005120682552</v>
      </c>
      <c r="W15">
        <f t="shared" si="0"/>
        <v>0.99970569741810733</v>
      </c>
      <c r="X15">
        <f t="shared" si="0"/>
        <v>0.99967090465644082</v>
      </c>
      <c r="Y15">
        <f t="shared" si="0"/>
        <v>0.99958194789059052</v>
      </c>
      <c r="Z15">
        <f t="shared" si="0"/>
        <v>0.99949006173002308</v>
      </c>
      <c r="AA15">
        <f t="shared" si="0"/>
        <v>0.99929692113263136</v>
      </c>
      <c r="AB15">
        <f t="shared" si="0"/>
        <v>0.99886853180215862</v>
      </c>
      <c r="AC15">
        <f t="shared" si="0"/>
        <v>0.99837331997539192</v>
      </c>
      <c r="AD15">
        <f t="shared" si="0"/>
        <v>0.99779476758413743</v>
      </c>
      <c r="AE15">
        <f t="shared" si="0"/>
        <v>0.99581309238292803</v>
      </c>
      <c r="AF15">
        <f t="shared" si="0"/>
        <v>0.99241721663994475</v>
      </c>
      <c r="AO15">
        <v>0.03</v>
      </c>
      <c r="AP15">
        <f t="shared" si="6"/>
        <v>1.5125486009370416E-2</v>
      </c>
      <c r="AQ15">
        <f t="shared" si="1"/>
        <v>1.513678600751023E-2</v>
      </c>
      <c r="AR15">
        <f t="shared" si="1"/>
        <v>1.5148120005884599E-2</v>
      </c>
      <c r="AS15">
        <f t="shared" si="1"/>
        <v>1.5159488197185971E-2</v>
      </c>
      <c r="AT15">
        <f t="shared" si="1"/>
        <v>1.5170890775744978E-2</v>
      </c>
      <c r="AU15">
        <f t="shared" si="1"/>
        <v>1.5182327937548191E-2</v>
      </c>
      <c r="AV15">
        <f t="shared" si="1"/>
        <v>1.5193799880255369E-2</v>
      </c>
      <c r="AW15">
        <f t="shared" si="1"/>
        <v>1.5205306803222171E-2</v>
      </c>
      <c r="AX15">
        <f t="shared" si="1"/>
        <v>1.521684890751664E-2</v>
      </c>
      <c r="AY15">
        <f t="shared" si="1"/>
        <v>1.5228427557185053E-2</v>
      </c>
      <c r="AZ15">
        <f t="shared" si="1"/>
        <v>1.5251688345163161E-2</v>
      </c>
      <c r="BA15">
        <f t="shared" si="1"/>
        <v>1.5275094308740163E-2</v>
      </c>
      <c r="BB15">
        <f t="shared" si="1"/>
        <v>1.5298645973564829E-2</v>
      </c>
      <c r="BC15">
        <f t="shared" si="1"/>
        <v>1.532234505626591E-2</v>
      </c>
      <c r="BD15">
        <f t="shared" si="1"/>
        <v>1.5346193303914027E-2</v>
      </c>
      <c r="BE15">
        <f t="shared" si="1"/>
        <v>1.5406478268122217E-2</v>
      </c>
      <c r="BF15">
        <f t="shared" si="1"/>
        <v>1.5467735388377705E-2</v>
      </c>
      <c r="BG15">
        <f t="shared" si="1"/>
        <v>1.559328750080167E-2</v>
      </c>
      <c r="BH15">
        <f t="shared" si="1"/>
        <v>1.5857477175933721E-2</v>
      </c>
      <c r="BI15">
        <f t="shared" si="1"/>
        <v>1.6141150987827948E-2</v>
      </c>
      <c r="BJ15">
        <f t="shared" si="1"/>
        <v>1.6447237104849848E-2</v>
      </c>
      <c r="BK15">
        <f t="shared" si="1"/>
        <v>1.7336923260899938E-2</v>
      </c>
      <c r="BL15">
        <f t="shared" si="1"/>
        <v>1.8485467642357964E-2</v>
      </c>
      <c r="BV15">
        <v>0.03</v>
      </c>
      <c r="BW15">
        <f>IF(BW$10&lt;&gt;1,(1 - (((1-BW$10*$BV15)/(1 - $BV15)))^(1/$BW$9))/(BW$10 - (((1-BW$10*$BV15)/(1 - $BV15)))^(1/$BW$9)), $BV15/(1+$BW$9*$BV15-$BV15))</f>
        <v>1.011178485769294E-2</v>
      </c>
      <c r="BX15">
        <f>IF(BX$10&lt;&gt;1,(1 - (((1-BX$10*$BV15)/(1 - $BV15)))^(1/$BW$9))/(BX$10 - (((1-BX$10*$BV15)/(1 - $BV15)))^(1/$BW$9)), $BV15/(1+$BW$9*$BV15-$BV15))</f>
        <v>1.0121902632575184E-2</v>
      </c>
      <c r="BY15">
        <f t="shared" si="2"/>
        <v>1.0132054278574838E-2</v>
      </c>
      <c r="BZ15">
        <f t="shared" si="2"/>
        <v>1.0142240000552586E-2</v>
      </c>
      <c r="CA15">
        <f t="shared" si="2"/>
        <v>1.015246000519221E-2</v>
      </c>
      <c r="CB15">
        <f t="shared" si="2"/>
        <v>1.0162714501022583E-2</v>
      </c>
      <c r="CC15">
        <f t="shared" si="2"/>
        <v>1.0173003698440085E-2</v>
      </c>
      <c r="CD15">
        <f t="shared" si="2"/>
        <v>1.0183327809729657E-2</v>
      </c>
      <c r="CE15">
        <f t="shared" si="2"/>
        <v>1.019368704909018E-2</v>
      </c>
      <c r="CF15">
        <f t="shared" si="2"/>
        <v>1.0204082668529058E-2</v>
      </c>
      <c r="CG15">
        <f t="shared" si="2"/>
        <v>1.0224977706730264E-2</v>
      </c>
      <c r="CH15">
        <f t="shared" si="2"/>
        <v>1.0246017800611225E-2</v>
      </c>
      <c r="CI15">
        <f t="shared" si="2"/>
        <v>1.0267203715428089E-2</v>
      </c>
      <c r="CJ15">
        <f t="shared" si="2"/>
        <v>1.0288537285592895E-2</v>
      </c>
      <c r="CK15">
        <f t="shared" si="2"/>
        <v>1.0310020379618572E-2</v>
      </c>
      <c r="CL15">
        <f t="shared" si="2"/>
        <v>1.0364394861397218E-2</v>
      </c>
      <c r="CM15">
        <f t="shared" si="2"/>
        <v>1.0419746601535456E-2</v>
      </c>
      <c r="CN15">
        <f t="shared" si="2"/>
        <v>1.053351236423212E-2</v>
      </c>
      <c r="CO15">
        <f t="shared" si="2"/>
        <v>1.0774301652323574E-2</v>
      </c>
      <c r="CP15">
        <f t="shared" si="2"/>
        <v>1.1034982363832017E-2</v>
      </c>
      <c r="CQ15">
        <f t="shared" si="2"/>
        <v>1.1318766333226239E-2</v>
      </c>
      <c r="CR15">
        <f t="shared" si="2"/>
        <v>1.2158754416337023E-2</v>
      </c>
      <c r="CS15">
        <f t="shared" si="2"/>
        <v>1.327789094159056E-2</v>
      </c>
      <c r="DD15">
        <v>0.03</v>
      </c>
      <c r="DE15">
        <f t="shared" si="8"/>
        <v>7.5944207610763974E-3</v>
      </c>
      <c r="DF15">
        <f t="shared" si="3"/>
        <v>7.6029887678224209E-3</v>
      </c>
      <c r="DG15">
        <f t="shared" si="3"/>
        <v>7.6115869252276671E-3</v>
      </c>
      <c r="DH15">
        <f t="shared" si="3"/>
        <v>7.620215421470471E-3</v>
      </c>
      <c r="DI15">
        <f t="shared" si="3"/>
        <v>7.6288744464432156E-3</v>
      </c>
      <c r="DJ15">
        <f t="shared" si="3"/>
        <v>7.63756419177341E-3</v>
      </c>
      <c r="DK15">
        <f t="shared" si="3"/>
        <v>7.6462848508429895E-3</v>
      </c>
      <c r="DL15">
        <f t="shared" si="3"/>
        <v>7.6550366188116838E-3</v>
      </c>
      <c r="DM15">
        <f t="shared" si="3"/>
        <v>7.6638196926378599E-3</v>
      </c>
      <c r="DN15">
        <f t="shared" si="3"/>
        <v>7.6726351558446858E-3</v>
      </c>
      <c r="DO15">
        <f t="shared" si="3"/>
        <v>7.6903587462800582E-3</v>
      </c>
      <c r="DP15">
        <f t="shared" si="3"/>
        <v>7.7082116718442248E-3</v>
      </c>
      <c r="DQ15">
        <f t="shared" si="3"/>
        <v>7.7261947058713054E-3</v>
      </c>
      <c r="DR15">
        <f t="shared" si="3"/>
        <v>7.7443095377931247E-3</v>
      </c>
      <c r="DS15">
        <f t="shared" si="3"/>
        <v>7.7625578891810749E-3</v>
      </c>
      <c r="DT15">
        <f t="shared" si="3"/>
        <v>7.8087745127455692E-3</v>
      </c>
      <c r="DU15">
        <f t="shared" si="3"/>
        <v>7.8558650474600793E-3</v>
      </c>
      <c r="DV15">
        <f t="shared" si="3"/>
        <v>7.952788406573633E-3</v>
      </c>
      <c r="DW15">
        <f t="shared" si="3"/>
        <v>8.1585381929496267E-3</v>
      </c>
      <c r="DX15">
        <f t="shared" si="3"/>
        <v>8.3822160409460864E-3</v>
      </c>
      <c r="DY15">
        <f t="shared" si="3"/>
        <v>8.626819445493818E-3</v>
      </c>
      <c r="DZ15">
        <f t="shared" si="3"/>
        <v>9.3575921272238821E-3</v>
      </c>
      <c r="EA15">
        <f t="shared" si="3"/>
        <v>1.034709853113003E-2</v>
      </c>
      <c r="EL15">
        <v>0.03</v>
      </c>
      <c r="EM15">
        <f t="shared" si="7"/>
        <v>5.0700172236938538E-3</v>
      </c>
      <c r="EN15">
        <f t="shared" si="4"/>
        <v>5.0763870557665076E-3</v>
      </c>
      <c r="EO15">
        <f t="shared" si="4"/>
        <v>5.0827804023680463E-3</v>
      </c>
      <c r="EP15">
        <f t="shared" si="4"/>
        <v>5.0891974148436431E-3</v>
      </c>
      <c r="EQ15">
        <f t="shared" si="4"/>
        <v>5.0956382459472786E-3</v>
      </c>
      <c r="ER15">
        <f t="shared" si="4"/>
        <v>5.1021030498610356E-3</v>
      </c>
      <c r="ES15">
        <f t="shared" si="4"/>
        <v>5.1085919822122898E-3</v>
      </c>
      <c r="ET15">
        <f t="shared" si="4"/>
        <v>5.1151052000902404E-3</v>
      </c>
      <c r="EU15">
        <f t="shared" si="4"/>
        <v>5.1216428620636705E-3</v>
      </c>
      <c r="EV15">
        <f t="shared" si="4"/>
        <v>5.1282057833327713E-3</v>
      </c>
      <c r="EW15">
        <f t="shared" si="4"/>
        <v>5.1414041208733899E-3</v>
      </c>
      <c r="EX15">
        <f t="shared" si="4"/>
        <v>5.1547034893530226E-3</v>
      </c>
      <c r="EY15">
        <f t="shared" si="4"/>
        <v>5.1681045701168493E-3</v>
      </c>
      <c r="EZ15">
        <f t="shared" si="4"/>
        <v>5.1816087254916493E-3</v>
      </c>
      <c r="FA15">
        <f t="shared" si="4"/>
        <v>5.1952173443210051E-3</v>
      </c>
      <c r="FB15">
        <f t="shared" si="4"/>
        <v>5.2297052806299276E-3</v>
      </c>
      <c r="FC15">
        <f t="shared" si="4"/>
        <v>5.2648779438013915E-3</v>
      </c>
      <c r="FD15">
        <f t="shared" si="4"/>
        <v>5.3373749624679888E-3</v>
      </c>
      <c r="FE15">
        <f t="shared" si="4"/>
        <v>5.4917329533505565E-3</v>
      </c>
      <c r="FF15">
        <f t="shared" si="4"/>
        <v>5.6602499401346767E-3</v>
      </c>
      <c r="FG15">
        <f t="shared" si="4"/>
        <v>5.8453757415189225E-3</v>
      </c>
      <c r="FH15">
        <f t="shared" si="4"/>
        <v>6.4036963372937272E-3</v>
      </c>
      <c r="FI15">
        <f t="shared" si="4"/>
        <v>7.1722470092258316E-3</v>
      </c>
    </row>
    <row r="16" spans="2:165" x14ac:dyDescent="0.3">
      <c r="I16">
        <v>0.04</v>
      </c>
      <c r="J16">
        <f t="shared" si="5"/>
        <v>0.99997211130248032</v>
      </c>
      <c r="K16">
        <f t="shared" si="0"/>
        <v>0.99994399591353633</v>
      </c>
      <c r="L16">
        <f t="shared" si="0"/>
        <v>0.99991565115268188</v>
      </c>
      <c r="M16">
        <f t="shared" si="0"/>
        <v>0.9998870742970617</v>
      </c>
      <c r="N16">
        <f t="shared" si="0"/>
        <v>0.99985826258061516</v>
      </c>
      <c r="O16">
        <f t="shared" si="0"/>
        <v>0.99982921319320173</v>
      </c>
      <c r="P16">
        <f t="shared" si="0"/>
        <v>0.99979992327970735</v>
      </c>
      <c r="Q16">
        <f t="shared" si="0"/>
        <v>0.99977038993915024</v>
      </c>
      <c r="R16">
        <f t="shared" si="0"/>
        <v>0.99974061022378391</v>
      </c>
      <c r="S16">
        <f t="shared" si="0"/>
        <v>0.99971057832224264</v>
      </c>
      <c r="T16">
        <f t="shared" si="0"/>
        <v>0.9996497626290034</v>
      </c>
      <c r="U16">
        <f t="shared" si="0"/>
        <v>0.99958790945527387</v>
      </c>
      <c r="V16">
        <f t="shared" si="0"/>
        <v>0.99952499583140852</v>
      </c>
      <c r="W16">
        <f t="shared" si="0"/>
        <v>0.99946099510825892</v>
      </c>
      <c r="X16">
        <f t="shared" si="0"/>
        <v>0.9993958797364435</v>
      </c>
      <c r="Y16">
        <f t="shared" si="0"/>
        <v>0.99922802534548993</v>
      </c>
      <c r="Z16">
        <f t="shared" si="0"/>
        <v>0.99905255087998079</v>
      </c>
      <c r="AA16">
        <f t="shared" si="0"/>
        <v>0.99867663230088433</v>
      </c>
      <c r="AB16">
        <f t="shared" si="0"/>
        <v>0.99780714359654832</v>
      </c>
      <c r="AC16">
        <f t="shared" si="0"/>
        <v>0.99673636133340593</v>
      </c>
      <c r="AD16">
        <f t="shared" si="0"/>
        <v>0.99538701062637081</v>
      </c>
      <c r="AE16">
        <f t="shared" si="0"/>
        <v>0.98975565599382942</v>
      </c>
      <c r="AF16">
        <f t="shared" si="0"/>
        <v>0.97370373127107945</v>
      </c>
      <c r="AO16">
        <v>0.04</v>
      </c>
      <c r="AP16">
        <f t="shared" si="6"/>
        <v>2.0224140695035218E-2</v>
      </c>
      <c r="AQ16">
        <f t="shared" si="1"/>
        <v>2.0244258685803776E-2</v>
      </c>
      <c r="AR16">
        <f t="shared" si="1"/>
        <v>2.0264457464188767E-2</v>
      </c>
      <c r="AS16">
        <f t="shared" si="1"/>
        <v>2.0284737642199433E-2</v>
      </c>
      <c r="AT16">
        <f t="shared" si="1"/>
        <v>2.0305099838803287E-2</v>
      </c>
      <c r="AU16">
        <f t="shared" si="1"/>
        <v>2.0325544680033506E-2</v>
      </c>
      <c r="AV16">
        <f t="shared" si="1"/>
        <v>2.0346072799097267E-2</v>
      </c>
      <c r="AW16">
        <f t="shared" si="1"/>
        <v>2.0366684836486414E-2</v>
      </c>
      <c r="AX16">
        <f t="shared" si="1"/>
        <v>2.0387381440087692E-2</v>
      </c>
      <c r="AY16">
        <f t="shared" si="1"/>
        <v>2.0408165345441431E-2</v>
      </c>
      <c r="AZ16">
        <f t="shared" si="1"/>
        <v>2.04499852404562E-2</v>
      </c>
      <c r="BA16">
        <f t="shared" si="1"/>
        <v>2.0492156159904171E-2</v>
      </c>
      <c r="BB16">
        <f t="shared" si="1"/>
        <v>2.0534681549561569E-2</v>
      </c>
      <c r="BC16">
        <f t="shared" si="1"/>
        <v>2.0577567067387125E-2</v>
      </c>
      <c r="BD16">
        <f t="shared" si="1"/>
        <v>2.0620818507651226E-2</v>
      </c>
      <c r="BE16">
        <f t="shared" si="1"/>
        <v>2.0730587326535255E-2</v>
      </c>
      <c r="BF16">
        <f t="shared" si="1"/>
        <v>2.0842777462349336E-2</v>
      </c>
      <c r="BG16">
        <f t="shared" si="1"/>
        <v>2.1074840325259109E-2</v>
      </c>
      <c r="BH16">
        <f t="shared" si="1"/>
        <v>2.1573038437499276E-2</v>
      </c>
      <c r="BI16">
        <f t="shared" si="1"/>
        <v>2.2124378448275785E-2</v>
      </c>
      <c r="BJ16">
        <f t="shared" si="1"/>
        <v>2.2740883165998954E-2</v>
      </c>
      <c r="BK16">
        <f t="shared" si="1"/>
        <v>2.4696276922520344E-2</v>
      </c>
      <c r="BL16">
        <f t="shared" si="1"/>
        <v>2.7812968019597383E-2</v>
      </c>
      <c r="BV16">
        <v>0.04</v>
      </c>
      <c r="BW16">
        <f t="shared" ref="BW16:CL39" si="9">IF(BW$10&lt;&gt;1,(1 - (((1-BW$10*$BV16)/(1 - $BV16)))^(1/$BW$9))/(BW$10 - (((1-BW$10*$BV16)/(1 - $BV16)))^(1/$BW$9)), $BV16/(1+$BW$9*$BV16-$BV16))</f>
        <v>1.3533148028266101E-2</v>
      </c>
      <c r="BX16">
        <f>IF(BX$10&lt;&gt;1,(1 - (((1-BX$10*$BV16)/(1 - $BV16)))^(1/$BW$9))/(BX$10 - (((1-BX$10*$BV16)/(1 - $BV16)))^(1/$BW$9)), $BV16/(1+$BW$9*$BV16-$BV16))</f>
        <v>1.3551205860384909E-2</v>
      </c>
      <c r="BY16">
        <f t="shared" si="2"/>
        <v>1.3569344409177276E-2</v>
      </c>
      <c r="BZ16">
        <f t="shared" si="2"/>
        <v>1.3587564327307369E-2</v>
      </c>
      <c r="CA16">
        <f t="shared" si="2"/>
        <v>1.360586627521628E-2</v>
      </c>
      <c r="CB16">
        <f t="shared" si="2"/>
        <v>1.3624250921244599E-2</v>
      </c>
      <c r="CC16">
        <f t="shared" si="2"/>
        <v>1.3642718941759665E-2</v>
      </c>
      <c r="CD16">
        <f t="shared" si="2"/>
        <v>1.3661271021281285E-2</v>
      </c>
      <c r="CE16">
        <f t="shared" si="2"/>
        <v>1.3679907852615077E-2</v>
      </c>
      <c r="CF16">
        <f t="shared" si="2"/>
        <v>1.3698632010811094E-2</v>
      </c>
      <c r="CG16">
        <f t="shared" si="2"/>
        <v>1.3736333912651331E-2</v>
      </c>
      <c r="CH16">
        <f t="shared" si="2"/>
        <v>1.3774388131692697E-2</v>
      </c>
      <c r="CI16">
        <f t="shared" si="2"/>
        <v>1.3812798721242494E-2</v>
      </c>
      <c r="CJ16">
        <f t="shared" si="2"/>
        <v>1.385157175692564E-2</v>
      </c>
      <c r="CK16">
        <f t="shared" si="2"/>
        <v>1.3890713467839525E-2</v>
      </c>
      <c r="CL16">
        <f t="shared" si="2"/>
        <v>1.3990223024086987E-2</v>
      </c>
      <c r="CM16">
        <f t="shared" si="2"/>
        <v>1.4092181585235118E-2</v>
      </c>
      <c r="CN16">
        <f t="shared" si="2"/>
        <v>1.4303898944133643E-2</v>
      </c>
      <c r="CO16">
        <f t="shared" si="2"/>
        <v>1.4762176188294548E-2</v>
      </c>
      <c r="CP16">
        <f t="shared" si="2"/>
        <v>1.5275394117749086E-2</v>
      </c>
      <c r="CQ16">
        <f t="shared" si="2"/>
        <v>1.5856953084247338E-2</v>
      </c>
      <c r="CR16">
        <f t="shared" si="2"/>
        <v>1.7757485947264777E-2</v>
      </c>
      <c r="CS16">
        <f t="shared" si="2"/>
        <v>2.0981119147726619E-2</v>
      </c>
      <c r="DD16">
        <v>0.04</v>
      </c>
      <c r="DE16">
        <f t="shared" si="8"/>
        <v>1.0168838687509747E-2</v>
      </c>
      <c r="DF16">
        <f t="shared" si="3"/>
        <v>1.0184149516548977E-2</v>
      </c>
      <c r="DG16">
        <f t="shared" si="3"/>
        <v>1.0199532312578608E-2</v>
      </c>
      <c r="DH16">
        <f t="shared" si="3"/>
        <v>1.0214987676219332E-2</v>
      </c>
      <c r="DI16">
        <f t="shared" si="3"/>
        <v>1.023051621541529E-2</v>
      </c>
      <c r="DJ16">
        <f t="shared" si="3"/>
        <v>1.0246118545552995E-2</v>
      </c>
      <c r="DK16">
        <f t="shared" si="3"/>
        <v>1.0261795289579998E-2</v>
      </c>
      <c r="DL16">
        <f t="shared" si="3"/>
        <v>1.0277547078130203E-2</v>
      </c>
      <c r="DM16">
        <f t="shared" si="3"/>
        <v>1.0293374549646002E-2</v>
      </c>
      <c r="DN16">
        <f t="shared" si="3"/>
        <v>1.0309279944988765E-2</v>
      </c>
      <c r="DO16">
        <f t="shared" si="3"/>
        <v>1.0341317566326096E-2</v>
      </c>
      <c r="DP16">
        <f t="shared" si="3"/>
        <v>1.0373670060461613E-2</v>
      </c>
      <c r="DQ16">
        <f t="shared" si="3"/>
        <v>1.0406341303512704E-2</v>
      </c>
      <c r="DR16">
        <f t="shared" si="3"/>
        <v>1.0439336906359285E-2</v>
      </c>
      <c r="DS16">
        <f t="shared" si="3"/>
        <v>1.047266262495883E-2</v>
      </c>
      <c r="DT16">
        <f t="shared" si="3"/>
        <v>1.0557460319711104E-2</v>
      </c>
      <c r="DU16">
        <f t="shared" si="3"/>
        <v>1.064445521645313E-2</v>
      </c>
      <c r="DV16">
        <f t="shared" si="3"/>
        <v>1.082545691319535E-2</v>
      </c>
      <c r="DW16">
        <f t="shared" si="3"/>
        <v>1.1218896143280416E-2</v>
      </c>
      <c r="DX16">
        <f t="shared" si="3"/>
        <v>1.1662182210127827E-2</v>
      </c>
      <c r="DY16">
        <f t="shared" si="3"/>
        <v>1.2167928317550328E-2</v>
      </c>
      <c r="DZ16">
        <f t="shared" si="3"/>
        <v>1.3846412137819505E-2</v>
      </c>
      <c r="EA16">
        <f t="shared" si="3"/>
        <v>1.6787063189328547E-2</v>
      </c>
      <c r="EL16">
        <v>0.04</v>
      </c>
      <c r="EM16">
        <f t="shared" si="7"/>
        <v>6.7919143551935859E-3</v>
      </c>
      <c r="EN16">
        <f t="shared" si="4"/>
        <v>6.8033112346301168E-3</v>
      </c>
      <c r="EO16">
        <f t="shared" si="4"/>
        <v>6.8147643369024739E-3</v>
      </c>
      <c r="EP16">
        <f t="shared" si="4"/>
        <v>6.8262741460401091E-3</v>
      </c>
      <c r="EQ16">
        <f t="shared" si="4"/>
        <v>6.8378411521099027E-3</v>
      </c>
      <c r="ER16">
        <f t="shared" si="4"/>
        <v>6.8494658513156784E-3</v>
      </c>
      <c r="ES16">
        <f t="shared" si="4"/>
        <v>6.8611487461014376E-3</v>
      </c>
      <c r="ET16">
        <f t="shared" si="4"/>
        <v>6.872890345251661E-3</v>
      </c>
      <c r="EU16">
        <f t="shared" si="4"/>
        <v>6.8846911640012675E-3</v>
      </c>
      <c r="EV16">
        <f t="shared" si="4"/>
        <v>6.8965529149095485E-3</v>
      </c>
      <c r="EW16">
        <f t="shared" si="4"/>
        <v>6.920454189170545E-3</v>
      </c>
      <c r="EX16">
        <f t="shared" si="4"/>
        <v>6.9446020500163108E-3</v>
      </c>
      <c r="EY16">
        <f t="shared" si="4"/>
        <v>6.9689997285185025E-3</v>
      </c>
      <c r="EZ16">
        <f t="shared" si="4"/>
        <v>6.9936517625690713E-3</v>
      </c>
      <c r="FA16">
        <f t="shared" si="4"/>
        <v>7.0185628101438382E-3</v>
      </c>
      <c r="FB16">
        <f t="shared" si="4"/>
        <v>7.0820053147456399E-3</v>
      </c>
      <c r="FC16">
        <f t="shared" si="4"/>
        <v>7.1471752325930641E-3</v>
      </c>
      <c r="FD16">
        <f t="shared" si="4"/>
        <v>7.2830386692355285E-3</v>
      </c>
      <c r="FE16">
        <f t="shared" si="4"/>
        <v>7.5796211001022285E-3</v>
      </c>
      <c r="FF16">
        <f t="shared" si="4"/>
        <v>7.9158408123024444E-3</v>
      </c>
      <c r="FG16">
        <f t="shared" si="4"/>
        <v>8.3020984666616129E-3</v>
      </c>
      <c r="FH16">
        <f t="shared" si="4"/>
        <v>9.6044161864800148E-3</v>
      </c>
      <c r="FI16">
        <f t="shared" si="4"/>
        <v>1.1963296051610707E-2</v>
      </c>
    </row>
    <row r="17" spans="7:165" x14ac:dyDescent="0.3">
      <c r="I17">
        <v>0.05</v>
      </c>
      <c r="J17">
        <f t="shared" si="5"/>
        <v>0.99995592154310398</v>
      </c>
      <c r="K17">
        <f t="shared" si="0"/>
        <v>0.99991139339045354</v>
      </c>
      <c r="L17">
        <f t="shared" si="0"/>
        <v>0.99986640886253797</v>
      </c>
      <c r="M17">
        <f t="shared" si="0"/>
        <v>0.99982096114706986</v>
      </c>
      <c r="N17">
        <f t="shared" si="0"/>
        <v>0.99977504329567535</v>
      </c>
      <c r="O17">
        <f t="shared" si="0"/>
        <v>0.99972864822046947</v>
      </c>
      <c r="P17">
        <f t="shared" si="0"/>
        <v>0.99968176869051995</v>
      </c>
      <c r="Q17">
        <f t="shared" si="0"/>
        <v>0.99963439732820181</v>
      </c>
      <c r="R17">
        <f t="shared" si="0"/>
        <v>0.99958652660546743</v>
      </c>
      <c r="S17">
        <f t="shared" si="0"/>
        <v>0.99953814401723384</v>
      </c>
      <c r="T17">
        <f t="shared" si="0"/>
        <v>0.99943984065566549</v>
      </c>
      <c r="U17">
        <f t="shared" si="0"/>
        <v>0.99933940807563626</v>
      </c>
      <c r="V17">
        <f t="shared" si="0"/>
        <v>0.99923678366282986</v>
      </c>
      <c r="W17">
        <f t="shared" si="0"/>
        <v>0.99913189709582517</v>
      </c>
      <c r="X17">
        <f t="shared" si="0"/>
        <v>0.99902467501238068</v>
      </c>
      <c r="Y17">
        <f t="shared" si="0"/>
        <v>0.99874589105110056</v>
      </c>
      <c r="Z17">
        <f t="shared" si="0"/>
        <v>0.99845072932336143</v>
      </c>
      <c r="AA17">
        <f t="shared" si="0"/>
        <v>0.99780531613463852</v>
      </c>
      <c r="AB17">
        <f t="shared" si="0"/>
        <v>0.99624090053410042</v>
      </c>
      <c r="AC17">
        <f t="shared" si="0"/>
        <v>0.99416542640381622</v>
      </c>
      <c r="AD17">
        <f t="shared" si="0"/>
        <v>0.9912849620163332</v>
      </c>
      <c r="AE17">
        <f t="shared" si="0"/>
        <v>0.97459809749764581</v>
      </c>
      <c r="AF17" t="e">
        <f t="shared" si="0"/>
        <v>#DIV/0!</v>
      </c>
      <c r="AO17">
        <v>0.05</v>
      </c>
      <c r="AP17">
        <f t="shared" si="6"/>
        <v>2.5351888234795721E-2</v>
      </c>
      <c r="AQ17">
        <f t="shared" si="1"/>
        <v>2.538336763472554E-2</v>
      </c>
      <c r="AR17">
        <f t="shared" si="1"/>
        <v>2.5415005199364734E-2</v>
      </c>
      <c r="AS17">
        <f t="shared" si="1"/>
        <v>2.5446802430206264E-2</v>
      </c>
      <c r="AT17">
        <f t="shared" si="1"/>
        <v>2.5478760850164102E-2</v>
      </c>
      <c r="AU17">
        <f t="shared" si="1"/>
        <v>2.5510882003987732E-2</v>
      </c>
      <c r="AV17">
        <f t="shared" si="1"/>
        <v>2.5543167458682056E-2</v>
      </c>
      <c r="AW17">
        <f t="shared" si="1"/>
        <v>2.5575618803940027E-2</v>
      </c>
      <c r="AX17">
        <f t="shared" si="1"/>
        <v>2.5608237652584537E-2</v>
      </c>
      <c r="AY17">
        <f t="shared" si="1"/>
        <v>2.5641028925679939E-2</v>
      </c>
      <c r="AZ17">
        <f t="shared" si="1"/>
        <v>2.5707115703646935E-2</v>
      </c>
      <c r="BA17">
        <f t="shared" si="1"/>
        <v>2.57739025727091E-2</v>
      </c>
      <c r="BB17">
        <f t="shared" si="1"/>
        <v>2.5841400237452548E-2</v>
      </c>
      <c r="BC17">
        <f t="shared" si="1"/>
        <v>2.5909623112093428E-2</v>
      </c>
      <c r="BD17">
        <f t="shared" si="1"/>
        <v>2.597858605332877E-2</v>
      </c>
      <c r="BE17">
        <f t="shared" si="1"/>
        <v>2.6154332906511518E-2</v>
      </c>
      <c r="BF17">
        <f t="shared" si="1"/>
        <v>2.633505512192948E-2</v>
      </c>
      <c r="BG17">
        <f t="shared" si="1"/>
        <v>2.6712544019138595E-2</v>
      </c>
      <c r="BH17">
        <f t="shared" si="1"/>
        <v>2.75409967888053E-2</v>
      </c>
      <c r="BI17">
        <f t="shared" si="1"/>
        <v>2.8490297264293609E-2</v>
      </c>
      <c r="BJ17">
        <f t="shared" si="1"/>
        <v>2.9599767847189425E-2</v>
      </c>
      <c r="BK17">
        <f t="shared" si="1"/>
        <v>3.3617067721937829E-2</v>
      </c>
      <c r="BL17">
        <f t="shared" si="1"/>
        <v>0.05</v>
      </c>
      <c r="BV17">
        <v>0.05</v>
      </c>
      <c r="BW17">
        <f t="shared" si="9"/>
        <v>1.6980597092164023E-2</v>
      </c>
      <c r="BX17">
        <f t="shared" si="2"/>
        <v>1.7008923586497682E-2</v>
      </c>
      <c r="BY17">
        <f t="shared" si="2"/>
        <v>1.7037408574124301E-2</v>
      </c>
      <c r="BZ17">
        <f t="shared" si="2"/>
        <v>1.7066053661273548E-2</v>
      </c>
      <c r="CA17">
        <f t="shared" si="2"/>
        <v>1.7094860478191466E-2</v>
      </c>
      <c r="CB17">
        <f t="shared" si="2"/>
        <v>1.7123830679617993E-2</v>
      </c>
      <c r="CC17">
        <f t="shared" si="2"/>
        <v>1.7152965945278292E-2</v>
      </c>
      <c r="CD17">
        <f t="shared" si="2"/>
        <v>1.7182267980385621E-2</v>
      </c>
      <c r="CE17">
        <f t="shared" si="2"/>
        <v>1.7211738516157937E-2</v>
      </c>
      <c r="CF17">
        <f t="shared" si="2"/>
        <v>1.724138228504616E-2</v>
      </c>
      <c r="CG17">
        <f t="shared" si="2"/>
        <v>1.7301178840897009E-2</v>
      </c>
      <c r="CH17">
        <f t="shared" si="2"/>
        <v>1.7361681185665417E-2</v>
      </c>
      <c r="CI17">
        <f t="shared" si="2"/>
        <v>1.7422901419003742E-2</v>
      </c>
      <c r="CJ17">
        <f t="shared" si="2"/>
        <v>1.7484855095480333E-2</v>
      </c>
      <c r="CK17">
        <f t="shared" si="2"/>
        <v>1.7547558270406837E-2</v>
      </c>
      <c r="CL17">
        <f t="shared" si="2"/>
        <v>1.7707705402133858E-2</v>
      </c>
      <c r="CM17">
        <f t="shared" si="2"/>
        <v>1.7872916438041519E-2</v>
      </c>
      <c r="CN17">
        <f t="shared" si="2"/>
        <v>1.8219749788151364E-2</v>
      </c>
      <c r="CO17">
        <f t="shared" si="2"/>
        <v>1.8989286946974798E-2</v>
      </c>
      <c r="CP17">
        <f t="shared" si="2"/>
        <v>1.9885478269803202E-2</v>
      </c>
      <c r="CQ17">
        <f t="shared" si="2"/>
        <v>2.095294420180412E-2</v>
      </c>
      <c r="CR17">
        <f t="shared" si="2"/>
        <v>2.501368832272844E-2</v>
      </c>
      <c r="CS17">
        <f t="shared" si="2"/>
        <v>0.05</v>
      </c>
      <c r="DD17">
        <v>0.05</v>
      </c>
      <c r="DE17">
        <f t="shared" si="8"/>
        <v>1.2765362521375384E-2</v>
      </c>
      <c r="DF17">
        <f t="shared" si="3"/>
        <v>1.2789410029475362E-2</v>
      </c>
      <c r="DG17">
        <f t="shared" si="3"/>
        <v>1.281359908155081E-2</v>
      </c>
      <c r="DH17">
        <f t="shared" si="3"/>
        <v>1.2837931158499348E-2</v>
      </c>
      <c r="DI17">
        <f t="shared" si="3"/>
        <v>1.2862407763878833E-2</v>
      </c>
      <c r="DJ17">
        <f t="shared" si="3"/>
        <v>1.2887030424368935E-2</v>
      </c>
      <c r="DK17">
        <f t="shared" si="3"/>
        <v>1.2911800690241025E-2</v>
      </c>
      <c r="DL17">
        <f t="shared" si="3"/>
        <v>1.29367201358449E-2</v>
      </c>
      <c r="DM17">
        <f t="shared" si="3"/>
        <v>1.2961790360100114E-2</v>
      </c>
      <c r="DN17">
        <f t="shared" si="3"/>
        <v>1.2987015510494301E-2</v>
      </c>
      <c r="DO17">
        <f t="shared" si="3"/>
        <v>1.3037922073372701E-2</v>
      </c>
      <c r="DP17">
        <f t="shared" si="3"/>
        <v>1.3089460908773531E-2</v>
      </c>
      <c r="DQ17">
        <f t="shared" si="3"/>
        <v>1.3141643443248419E-2</v>
      </c>
      <c r="DR17">
        <f t="shared" si="3"/>
        <v>1.3194484081807401E-2</v>
      </c>
      <c r="DS17">
        <f t="shared" si="3"/>
        <v>1.3247997704249483E-2</v>
      </c>
      <c r="DT17">
        <f t="shared" si="3"/>
        <v>1.3384828246318356E-2</v>
      </c>
      <c r="DU17">
        <f t="shared" si="3"/>
        <v>1.3526217336362327E-2</v>
      </c>
      <c r="DV17">
        <f t="shared" si="3"/>
        <v>1.3823806679589759E-2</v>
      </c>
      <c r="DW17">
        <f t="shared" si="3"/>
        <v>1.4487792620624917E-2</v>
      </c>
      <c r="DX17">
        <f t="shared" si="3"/>
        <v>1.526752213967409E-2</v>
      </c>
      <c r="DY17">
        <f t="shared" si="3"/>
        <v>1.6205399577046427E-2</v>
      </c>
      <c r="DZ17">
        <f t="shared" si="3"/>
        <v>1.9866423580456226E-2</v>
      </c>
      <c r="EA17">
        <f t="shared" si="3"/>
        <v>0.05</v>
      </c>
      <c r="EL17">
        <v>0.05</v>
      </c>
      <c r="EM17">
        <f t="shared" si="7"/>
        <v>8.5302576790119797E-3</v>
      </c>
      <c r="EN17">
        <f t="shared" si="4"/>
        <v>8.5481803389493675E-3</v>
      </c>
      <c r="EO17">
        <f t="shared" si="4"/>
        <v>8.566213768168407E-3</v>
      </c>
      <c r="EP17">
        <f t="shared" si="4"/>
        <v>8.5843591625279995E-3</v>
      </c>
      <c r="EQ17">
        <f t="shared" si="4"/>
        <v>8.6026177366134923E-3</v>
      </c>
      <c r="ER17">
        <f t="shared" si="4"/>
        <v>8.620990724123789E-3</v>
      </c>
      <c r="ES17">
        <f t="shared" si="4"/>
        <v>8.639479378269508E-3</v>
      </c>
      <c r="ET17">
        <f t="shared" si="4"/>
        <v>8.6580849721789518E-3</v>
      </c>
      <c r="EU17">
        <f t="shared" si="4"/>
        <v>8.6768087993153841E-3</v>
      </c>
      <c r="EV17">
        <f t="shared" si="4"/>
        <v>8.695654063637712E-3</v>
      </c>
      <c r="EW17">
        <f t="shared" si="4"/>
        <v>8.7337029288884153E-3</v>
      </c>
      <c r="EX17">
        <f t="shared" si="4"/>
        <v>8.7722481832863061E-3</v>
      </c>
      <c r="EY17">
        <f t="shared" si="4"/>
        <v>8.8112992449651574E-3</v>
      </c>
      <c r="EZ17">
        <f t="shared" si="4"/>
        <v>8.8508677993318127E-3</v>
      </c>
      <c r="FA17">
        <f t="shared" si="4"/>
        <v>8.8909659260907603E-3</v>
      </c>
      <c r="FB17">
        <f t="shared" si="4"/>
        <v>8.9936111635347295E-3</v>
      </c>
      <c r="FC17">
        <f t="shared" si="4"/>
        <v>9.0998528502978099E-3</v>
      </c>
      <c r="FD17">
        <f t="shared" si="4"/>
        <v>9.3240517726419902E-3</v>
      </c>
      <c r="FE17">
        <f t="shared" si="4"/>
        <v>9.8271467749509473E-3</v>
      </c>
      <c r="FF17">
        <f t="shared" si="4"/>
        <v>1.0422970223265582E-2</v>
      </c>
      <c r="FG17">
        <f t="shared" si="4"/>
        <v>1.1146841251885841E-2</v>
      </c>
      <c r="FH17">
        <f t="shared" si="4"/>
        <v>1.4048758364664434E-2</v>
      </c>
      <c r="FI17">
        <f t="shared" si="4"/>
        <v>0.05</v>
      </c>
    </row>
    <row r="18" spans="7:165" x14ac:dyDescent="0.3">
      <c r="I18">
        <v>0.06</v>
      </c>
      <c r="J18">
        <f t="shared" si="5"/>
        <v>0.99993578830106533</v>
      </c>
      <c r="K18">
        <f t="shared" si="0"/>
        <v>0.99987078722806522</v>
      </c>
      <c r="L18">
        <f t="shared" si="0"/>
        <v>0.99980498264085338</v>
      </c>
      <c r="M18">
        <f t="shared" si="0"/>
        <v>0.99973836005997652</v>
      </c>
      <c r="N18">
        <f t="shared" si="0"/>
        <v>0.99967090465644115</v>
      </c>
      <c r="O18">
        <f t="shared" si="0"/>
        <v>0.9996026012410425</v>
      </c>
      <c r="P18">
        <f t="shared" si="0"/>
        <v>0.99953343425332486</v>
      </c>
      <c r="Q18">
        <f t="shared" si="0"/>
        <v>0.9994633877501462</v>
      </c>
      <c r="R18">
        <f t="shared" si="0"/>
        <v>0.99939244539375793</v>
      </c>
      <c r="S18">
        <f t="shared" si="0"/>
        <v>0.99932058288836723</v>
      </c>
      <c r="T18">
        <f t="shared" si="0"/>
        <v>0.99917407364744404</v>
      </c>
      <c r="U18">
        <f t="shared" si="0"/>
        <v>0.99902369478022046</v>
      </c>
      <c r="V18">
        <f t="shared" si="0"/>
        <v>0.99886930386243344</v>
      </c>
      <c r="W18">
        <f t="shared" si="0"/>
        <v>0.99871074305088936</v>
      </c>
      <c r="X18">
        <f t="shared" si="0"/>
        <v>0.99854784610971981</v>
      </c>
      <c r="Y18">
        <f t="shared" si="0"/>
        <v>0.9981204597379979</v>
      </c>
      <c r="Z18">
        <f t="shared" si="0"/>
        <v>0.99766183807411779</v>
      </c>
      <c r="AA18">
        <f t="shared" si="0"/>
        <v>0.99663652194251384</v>
      </c>
      <c r="AB18">
        <f t="shared" si="0"/>
        <v>0.99401645984581899</v>
      </c>
      <c r="AC18">
        <f t="shared" si="0"/>
        <v>0.99021563398687262</v>
      </c>
      <c r="AD18">
        <f t="shared" si="0"/>
        <v>0.98421550060775009</v>
      </c>
      <c r="AE18">
        <f t="shared" si="0"/>
        <v>0.90994893848570091</v>
      </c>
      <c r="AF18" t="e">
        <f t="shared" si="0"/>
        <v>#NUM!</v>
      </c>
      <c r="AO18">
        <v>6.0000000000000005E-2</v>
      </c>
      <c r="AP18">
        <f t="shared" si="6"/>
        <v>3.0509152176491087E-2</v>
      </c>
      <c r="AQ18">
        <f t="shared" si="1"/>
        <v>3.055454671295128E-2</v>
      </c>
      <c r="AR18">
        <f t="shared" si="1"/>
        <v>3.0600215202241453E-2</v>
      </c>
      <c r="AS18">
        <f t="shared" si="1"/>
        <v>3.06461607730475E-2</v>
      </c>
      <c r="AT18">
        <f t="shared" si="1"/>
        <v>3.0692386607827853E-2</v>
      </c>
      <c r="AU18">
        <f t="shared" si="1"/>
        <v>3.0738895944058021E-2</v>
      </c>
      <c r="AV18">
        <f t="shared" si="1"/>
        <v>3.0785692075515323E-2</v>
      </c>
      <c r="AW18">
        <f t="shared" si="1"/>
        <v>3.0832778353598069E-2</v>
      </c>
      <c r="AX18">
        <f t="shared" si="1"/>
        <v>3.0880158188686647E-2</v>
      </c>
      <c r="AY18">
        <f t="shared" si="1"/>
        <v>3.0927839826262907E-2</v>
      </c>
      <c r="AZ18">
        <f t="shared" si="1"/>
        <v>3.1024094054247785E-2</v>
      </c>
      <c r="BA18">
        <f t="shared" si="1"/>
        <v>3.1121584391406346E-2</v>
      </c>
      <c r="BB18">
        <f t="shared" si="1"/>
        <v>3.1220336155887565E-2</v>
      </c>
      <c r="BC18">
        <f t="shared" si="1"/>
        <v>3.132038055663388E-2</v>
      </c>
      <c r="BD18">
        <f t="shared" si="1"/>
        <v>3.142174997494241E-2</v>
      </c>
      <c r="BE18">
        <f t="shared" si="1"/>
        <v>3.1681194267623322E-2</v>
      </c>
      <c r="BF18">
        <f t="shared" si="1"/>
        <v>3.1949695626722834E-2</v>
      </c>
      <c r="BG18">
        <f t="shared" si="1"/>
        <v>3.2516415049450076E-2</v>
      </c>
      <c r="BH18">
        <f t="shared" si="1"/>
        <v>3.3790846809245094E-2</v>
      </c>
      <c r="BI18">
        <f t="shared" si="1"/>
        <v>3.531193289695523E-2</v>
      </c>
      <c r="BJ18">
        <f t="shared" si="1"/>
        <v>3.7193424166323499E-2</v>
      </c>
      <c r="BK18">
        <f t="shared" si="1"/>
        <v>4.5920914282442528E-2</v>
      </c>
      <c r="BL18" t="e">
        <f>IF(BL$10&lt;&gt;1,(1 - (((1-BL$10*$AO18)/(1 - $AO18)))^(1/$AP$9))/(BL$10 - (((1-BL$10*$AO18)/(1 - $AO18)))^(1/$AP$9)), $AO18/(1+$AP$9*$AO18-$AO18))</f>
        <v>#NUM!</v>
      </c>
      <c r="BV18">
        <v>6.0000000000000005E-2</v>
      </c>
      <c r="BW18">
        <f t="shared" si="9"/>
        <v>2.0454570436442297E-2</v>
      </c>
      <c r="BX18">
        <f t="shared" si="2"/>
        <v>2.0495521631854682E-2</v>
      </c>
      <c r="BY18">
        <f t="shared" si="2"/>
        <v>2.0536748169072867E-2</v>
      </c>
      <c r="BZ18">
        <f t="shared" si="2"/>
        <v>2.0578253405556104E-2</v>
      </c>
      <c r="CA18">
        <f t="shared" si="2"/>
        <v>2.0620040759237231E-2</v>
      </c>
      <c r="CB18">
        <f t="shared" si="2"/>
        <v>2.0662113709975831E-2</v>
      </c>
      <c r="CC18">
        <f t="shared" si="2"/>
        <v>2.0704475801057599E-2</v>
      </c>
      <c r="CD18">
        <f t="shared" si="2"/>
        <v>2.0747130640735689E-2</v>
      </c>
      <c r="CE18">
        <f t="shared" si="2"/>
        <v>2.0790081903823015E-2</v>
      </c>
      <c r="CF18">
        <f t="shared" si="2"/>
        <v>2.0833337672421237E-2</v>
      </c>
      <c r="CG18">
        <f t="shared" si="2"/>
        <v>2.0920752014859028E-2</v>
      </c>
      <c r="CH18">
        <f t="shared" si="2"/>
        <v>2.1009418058964592E-2</v>
      </c>
      <c r="CI18">
        <f t="shared" si="2"/>
        <v>2.1099364044338761E-2</v>
      </c>
      <c r="CJ18">
        <f t="shared" si="2"/>
        <v>2.1190623816960338E-2</v>
      </c>
      <c r="CK18">
        <f t="shared" si="2"/>
        <v>2.1283232556424267E-2</v>
      </c>
      <c r="CL18">
        <f t="shared" si="2"/>
        <v>2.1520899878580226E-2</v>
      </c>
      <c r="CM18">
        <f t="shared" si="2"/>
        <v>2.1767844720488781E-2</v>
      </c>
      <c r="CN18">
        <f t="shared" si="2"/>
        <v>2.2292363503542443E-2</v>
      </c>
      <c r="CO18">
        <f t="shared" si="2"/>
        <v>2.3488491726477798E-2</v>
      </c>
      <c r="CP18">
        <f t="shared" si="2"/>
        <v>2.494701263620118E-2</v>
      </c>
      <c r="CQ18">
        <f t="shared" si="2"/>
        <v>2.6799684369325397E-2</v>
      </c>
      <c r="CR18">
        <f t="shared" si="2"/>
        <v>3.6222103163517705E-2</v>
      </c>
      <c r="CS18">
        <f t="shared" si="2"/>
        <v>7.7535135529103683E-2</v>
      </c>
      <c r="DD18">
        <v>6.0000000000000005E-2</v>
      </c>
      <c r="DE18">
        <f t="shared" si="8"/>
        <v>1.5384388722835289E-2</v>
      </c>
      <c r="DF18">
        <f t="shared" si="3"/>
        <v>1.541919791565958E-2</v>
      </c>
      <c r="DG18">
        <f t="shared" si="3"/>
        <v>1.5454253412129488E-2</v>
      </c>
      <c r="DH18">
        <f t="shared" si="3"/>
        <v>1.548955831353953E-2</v>
      </c>
      <c r="DI18">
        <f t="shared" si="3"/>
        <v>1.5525115778362117E-2</v>
      </c>
      <c r="DJ18">
        <f t="shared" si="3"/>
        <v>1.5560929023647861E-2</v>
      </c>
      <c r="DK18">
        <f t="shared" si="3"/>
        <v>1.5597001326466809E-2</v>
      </c>
      <c r="DL18">
        <f t="shared" si="3"/>
        <v>1.5633336025400388E-2</v>
      </c>
      <c r="DM18">
        <f t="shared" si="3"/>
        <v>1.5669936522069758E-2</v>
      </c>
      <c r="DN18">
        <f t="shared" si="3"/>
        <v>1.5706809982629213E-2</v>
      </c>
      <c r="DO18">
        <f t="shared" si="3"/>
        <v>1.5781367793926734E-2</v>
      </c>
      <c r="DP18">
        <f t="shared" si="3"/>
        <v>1.5857049644780772E-2</v>
      </c>
      <c r="DQ18">
        <f t="shared" si="3"/>
        <v>1.5933882065011964E-2</v>
      </c>
      <c r="DR18">
        <f t="shared" si="3"/>
        <v>1.6011896488516461E-2</v>
      </c>
      <c r="DS18">
        <f t="shared" si="3"/>
        <v>1.6091125617572064E-2</v>
      </c>
      <c r="DT18">
        <f t="shared" si="3"/>
        <v>1.6294739648622519E-2</v>
      </c>
      <c r="DU18">
        <f t="shared" si="3"/>
        <v>1.6506734255508432E-2</v>
      </c>
      <c r="DV18">
        <f t="shared" si="3"/>
        <v>1.695847982563722E-2</v>
      </c>
      <c r="DW18">
        <f t="shared" si="3"/>
        <v>1.7996101806955992E-2</v>
      </c>
      <c r="DX18">
        <f t="shared" si="3"/>
        <v>1.9275426229273689E-2</v>
      </c>
      <c r="DY18">
        <f t="shared" si="3"/>
        <v>2.0923059806752211E-2</v>
      </c>
      <c r="DZ18">
        <f t="shared" si="3"/>
        <v>2.9724546022043306E-2</v>
      </c>
      <c r="EA18" t="e">
        <f t="shared" si="3"/>
        <v>#NUM!</v>
      </c>
      <c r="EL18">
        <v>6.0000000000000005E-2</v>
      </c>
      <c r="EM18">
        <f t="shared" si="7"/>
        <v>1.0285360780669023E-2</v>
      </c>
      <c r="EN18">
        <f t="shared" si="4"/>
        <v>1.0311337103733758E-2</v>
      </c>
      <c r="EO18">
        <f t="shared" si="4"/>
        <v>1.0337506515170104E-2</v>
      </c>
      <c r="EP18">
        <f t="shared" si="4"/>
        <v>1.0363871524509381E-2</v>
      </c>
      <c r="EQ18">
        <f t="shared" si="4"/>
        <v>1.0390434688642123E-2</v>
      </c>
      <c r="ER18">
        <f t="shared" si="4"/>
        <v>1.0417198612998349E-2</v>
      </c>
      <c r="ES18">
        <f t="shared" si="4"/>
        <v>1.0444165952767719E-2</v>
      </c>
      <c r="ET18">
        <f t="shared" si="4"/>
        <v>1.0471339414152105E-2</v>
      </c>
      <c r="EU18">
        <f t="shared" si="4"/>
        <v>1.0498721755667873E-2</v>
      </c>
      <c r="EV18">
        <f t="shared" si="4"/>
        <v>1.0526318553853968E-2</v>
      </c>
      <c r="EW18">
        <f t="shared" si="4"/>
        <v>1.0582150459163421E-2</v>
      </c>
      <c r="EX18">
        <f t="shared" si="4"/>
        <v>1.0638867047010727E-2</v>
      </c>
      <c r="EY18">
        <f t="shared" si="4"/>
        <v>1.0696490128231947E-2</v>
      </c>
      <c r="EZ18">
        <f t="shared" si="4"/>
        <v>1.0755045280496475E-2</v>
      </c>
      <c r="FA18">
        <f t="shared" si="4"/>
        <v>1.0814559138396806E-2</v>
      </c>
      <c r="FB18">
        <f t="shared" si="4"/>
        <v>1.0967723141491359E-2</v>
      </c>
      <c r="FC18">
        <f t="shared" si="4"/>
        <v>1.1127522892224628E-2</v>
      </c>
      <c r="FD18">
        <f t="shared" si="4"/>
        <v>1.1469171743238249E-2</v>
      </c>
      <c r="FE18">
        <f t="shared" si="4"/>
        <v>1.2259706266374912E-2</v>
      </c>
      <c r="FF18">
        <f t="shared" si="4"/>
        <v>1.3245493086417603E-2</v>
      </c>
      <c r="FG18">
        <f t="shared" si="4"/>
        <v>1.45332193327479E-2</v>
      </c>
      <c r="FH18">
        <f t="shared" si="4"/>
        <v>2.1775672396706827E-2</v>
      </c>
      <c r="FI18" t="e">
        <f t="shared" si="4"/>
        <v>#NUM!</v>
      </c>
    </row>
    <row r="19" spans="7:165" x14ac:dyDescent="0.3">
      <c r="I19">
        <v>7.0000000000000007E-2</v>
      </c>
      <c r="J19">
        <f t="shared" si="5"/>
        <v>0.99991157375735551</v>
      </c>
      <c r="K19">
        <f t="shared" si="0"/>
        <v>0.99982187397715871</v>
      </c>
      <c r="L19">
        <f t="shared" si="0"/>
        <v>0.99973087390969884</v>
      </c>
      <c r="M19">
        <f t="shared" si="0"/>
        <v>0.99963854605188207</v>
      </c>
      <c r="N19">
        <f t="shared" si="0"/>
        <v>0.99954486212044769</v>
      </c>
      <c r="O19">
        <f t="shared" si="0"/>
        <v>0.99944979302399783</v>
      </c>
      <c r="P19">
        <f t="shared" si="0"/>
        <v>0.99935330883384565</v>
      </c>
      <c r="Q19">
        <f t="shared" si="0"/>
        <v>0.99925537875355019</v>
      </c>
      <c r="R19">
        <f t="shared" si="0"/>
        <v>0.99915597108714049</v>
      </c>
      <c r="S19">
        <f t="shared" si="0"/>
        <v>0.99905504285170121</v>
      </c>
      <c r="T19">
        <f t="shared" si="0"/>
        <v>0.99884855141039863</v>
      </c>
      <c r="U19">
        <f t="shared" si="0"/>
        <v>0.99863559232430243</v>
      </c>
      <c r="V19">
        <f t="shared" si="0"/>
        <v>0.99841587758990757</v>
      </c>
      <c r="W19">
        <f t="shared" si="0"/>
        <v>0.99818909017490609</v>
      </c>
      <c r="X19">
        <f t="shared" si="0"/>
        <v>0.99795489288155481</v>
      </c>
      <c r="Y19">
        <f t="shared" si="0"/>
        <v>0.9973345669308411</v>
      </c>
      <c r="Z19">
        <f t="shared" si="0"/>
        <v>0.99665932415310732</v>
      </c>
      <c r="AA19">
        <f t="shared" si="0"/>
        <v>0.99511293480510332</v>
      </c>
      <c r="AB19">
        <f t="shared" si="0"/>
        <v>0.99091617783426744</v>
      </c>
      <c r="AC19">
        <f t="shared" si="0"/>
        <v>0.98411962531198016</v>
      </c>
      <c r="AD19">
        <f t="shared" si="0"/>
        <v>0.97122468696094455</v>
      </c>
      <c r="AE19" t="e">
        <f t="shared" si="0"/>
        <v>#NUM!</v>
      </c>
      <c r="AF19" t="e">
        <f t="shared" si="0"/>
        <v>#NUM!</v>
      </c>
      <c r="AO19">
        <v>7.0000000000000007E-2</v>
      </c>
      <c r="AP19">
        <f t="shared" si="6"/>
        <v>3.5696367033496643E-2</v>
      </c>
      <c r="AQ19">
        <f t="shared" si="1"/>
        <v>3.5758240495664013E-2</v>
      </c>
      <c r="AR19">
        <f t="shared" si="1"/>
        <v>3.582054999745591E-2</v>
      </c>
      <c r="AS19">
        <f t="shared" si="1"/>
        <v>3.5883301363275118E-2</v>
      </c>
      <c r="AT19">
        <f t="shared" si="1"/>
        <v>3.5946500534759299E-2</v>
      </c>
      <c r="AU19">
        <f t="shared" si="1"/>
        <v>3.6010153573967627E-2</v>
      </c>
      <c r="AV19">
        <f t="shared" si="1"/>
        <v>3.6074266666677561E-2</v>
      </c>
      <c r="AW19">
        <f t="shared" si="1"/>
        <v>3.6138846125793121E-2</v>
      </c>
      <c r="AX19">
        <f t="shared" si="1"/>
        <v>3.620389839487935E-2</v>
      </c>
      <c r="AY19">
        <f t="shared" si="1"/>
        <v>3.6269436628882046E-2</v>
      </c>
      <c r="AZ19">
        <f t="shared" si="1"/>
        <v>3.6401958535134608E-2</v>
      </c>
      <c r="BA19">
        <f t="shared" si="1"/>
        <v>3.6536487032240245E-2</v>
      </c>
      <c r="BB19">
        <f t="shared" si="1"/>
        <v>3.6673073405366241E-2</v>
      </c>
      <c r="BC19">
        <f t="shared" si="1"/>
        <v>3.6811778064731765E-2</v>
      </c>
      <c r="BD19">
        <f t="shared" si="1"/>
        <v>3.6952664121519228E-2</v>
      </c>
      <c r="BE19">
        <f t="shared" si="1"/>
        <v>3.7314863386650812E-2</v>
      </c>
      <c r="BF19">
        <f t="shared" si="1"/>
        <v>3.7692235207390956E-2</v>
      </c>
      <c r="BG19">
        <f t="shared" si="1"/>
        <v>3.8497690292552691E-2</v>
      </c>
      <c r="BH19">
        <f t="shared" si="1"/>
        <v>4.0358881294963289E-2</v>
      </c>
      <c r="BI19">
        <f t="shared" si="1"/>
        <v>4.26910635463532E-2</v>
      </c>
      <c r="BJ19">
        <f t="shared" si="1"/>
        <v>4.580538778157571E-2</v>
      </c>
      <c r="BK19" t="e">
        <f t="shared" si="1"/>
        <v>#NUM!</v>
      </c>
      <c r="BL19" t="e">
        <f t="shared" si="1"/>
        <v>#NUM!</v>
      </c>
      <c r="BV19">
        <v>7.0000000000000007E-2</v>
      </c>
      <c r="BW19">
        <f t="shared" si="9"/>
        <v>2.395551861624038E-2</v>
      </c>
      <c r="BX19">
        <f t="shared" si="2"/>
        <v>2.4011478331360612E-2</v>
      </c>
      <c r="BY19">
        <f t="shared" si="2"/>
        <v>2.4067877618304218E-2</v>
      </c>
      <c r="BZ19">
        <f t="shared" si="2"/>
        <v>2.4124722747191699E-2</v>
      </c>
      <c r="CA19">
        <f t="shared" si="2"/>
        <v>2.4182020120415745E-2</v>
      </c>
      <c r="CB19">
        <f t="shared" si="2"/>
        <v>2.4239776276368592E-2</v>
      </c>
      <c r="CC19">
        <f t="shared" si="2"/>
        <v>2.4297997893306913E-2</v>
      </c>
      <c r="CD19">
        <f t="shared" si="2"/>
        <v>2.4356691793347637E-2</v>
      </c>
      <c r="CE19">
        <f t="shared" si="2"/>
        <v>2.4415864946613752E-2</v>
      </c>
      <c r="CF19">
        <f t="shared" si="2"/>
        <v>2.4475530468500616E-2</v>
      </c>
      <c r="CG19">
        <f t="shared" si="2"/>
        <v>2.4596331938337452E-2</v>
      </c>
      <c r="CH19">
        <f t="shared" si="2"/>
        <v>2.4719174380420383E-2</v>
      </c>
      <c r="CI19">
        <f t="shared" si="2"/>
        <v>2.4844114739728078E-2</v>
      </c>
      <c r="CJ19">
        <f t="shared" si="2"/>
        <v>2.497121886164666E-2</v>
      </c>
      <c r="CK19">
        <f t="shared" si="2"/>
        <v>2.5100555680203713E-2</v>
      </c>
      <c r="CL19">
        <f t="shared" si="2"/>
        <v>2.5434148364681629E-2</v>
      </c>
      <c r="CM19">
        <f t="shared" si="2"/>
        <v>2.5783385139477713E-2</v>
      </c>
      <c r="CN19">
        <f t="shared" si="2"/>
        <v>2.6534540753924786E-2</v>
      </c>
      <c r="CO19">
        <f t="shared" si="2"/>
        <v>2.830080911885283E-2</v>
      </c>
      <c r="CP19">
        <f t="shared" si="2"/>
        <v>3.0576490866292362E-2</v>
      </c>
      <c r="CQ19">
        <f t="shared" si="2"/>
        <v>3.3730934757001042E-2</v>
      </c>
      <c r="CR19">
        <f t="shared" si="2"/>
        <v>8.9574405231335211E-2</v>
      </c>
      <c r="CS19">
        <f t="shared" si="2"/>
        <v>8.455119561767796E-2</v>
      </c>
      <c r="DD19">
        <v>7.0000000000000007E-2</v>
      </c>
      <c r="DE19">
        <f t="shared" si="8"/>
        <v>1.8026325162253106E-2</v>
      </c>
      <c r="DF19">
        <f t="shared" si="3"/>
        <v>1.8073952803326254E-2</v>
      </c>
      <c r="DG19">
        <f t="shared" si="3"/>
        <v>1.8121974315969076E-2</v>
      </c>
      <c r="DH19">
        <f t="shared" si="3"/>
        <v>1.8170395502907048E-2</v>
      </c>
      <c r="DI19">
        <f t="shared" si="3"/>
        <v>1.8219222292184402E-2</v>
      </c>
      <c r="DJ19">
        <f t="shared" si="3"/>
        <v>1.8268460740762878E-2</v>
      </c>
      <c r="DK19">
        <f t="shared" si="3"/>
        <v>1.8318117038250595E-2</v>
      </c>
      <c r="DL19">
        <f t="shared" si="3"/>
        <v>1.8368197510766689E-2</v>
      </c>
      <c r="DM19">
        <f t="shared" si="3"/>
        <v>1.8418708624944855E-2</v>
      </c>
      <c r="DN19">
        <f t="shared" si="3"/>
        <v>1.8469662109214174E-2</v>
      </c>
      <c r="DO19">
        <f t="shared" si="3"/>
        <v>1.8572892679791109E-2</v>
      </c>
      <c r="DP19">
        <f t="shared" si="3"/>
        <v>1.8677960525370095E-2</v>
      </c>
      <c r="DQ19">
        <f t="shared" si="3"/>
        <v>1.8784919087990997E-2</v>
      </c>
      <c r="DR19">
        <f t="shared" si="3"/>
        <v>1.8893829697579936E-2</v>
      </c>
      <c r="DS19">
        <f t="shared" si="3"/>
        <v>1.9004756630802862E-2</v>
      </c>
      <c r="DT19">
        <f t="shared" si="3"/>
        <v>1.9291346061427551E-2</v>
      </c>
      <c r="DU19">
        <f t="shared" si="3"/>
        <v>1.9592117427310495E-2</v>
      </c>
      <c r="DV19">
        <f t="shared" si="3"/>
        <v>2.0241604815142998E-2</v>
      </c>
      <c r="DW19">
        <f t="shared" si="3"/>
        <v>2.1782691252550047E-2</v>
      </c>
      <c r="DX19">
        <f t="shared" si="3"/>
        <v>2.3797208945668752E-2</v>
      </c>
      <c r="DY19">
        <f t="shared" si="3"/>
        <v>2.6644795543535296E-2</v>
      </c>
      <c r="DZ19" t="e">
        <f t="shared" si="3"/>
        <v>#NUM!</v>
      </c>
      <c r="EA19" t="e">
        <f t="shared" si="3"/>
        <v>#NUM!</v>
      </c>
      <c r="EL19">
        <v>7.0000000000000007E-2</v>
      </c>
      <c r="EM19">
        <f t="shared" si="7"/>
        <v>1.2057546606744594E-2</v>
      </c>
      <c r="EN19">
        <f t="shared" si="4"/>
        <v>1.2093134351527077E-2</v>
      </c>
      <c r="EO19">
        <f t="shared" si="4"/>
        <v>1.2129031415038429E-2</v>
      </c>
      <c r="EP19">
        <f t="shared" si="4"/>
        <v>1.2165242502575967E-2</v>
      </c>
      <c r="EQ19">
        <f t="shared" si="4"/>
        <v>1.2201772423475196E-2</v>
      </c>
      <c r="ER19">
        <f t="shared" si="4"/>
        <v>1.2238626094155249E-2</v>
      </c>
      <c r="ES19">
        <f t="shared" si="4"/>
        <v>1.2275808541274363E-2</v>
      </c>
      <c r="ET19">
        <f t="shared" si="4"/>
        <v>1.2313324904999479E-2</v>
      </c>
      <c r="EU19">
        <f t="shared" si="4"/>
        <v>1.2351180442402002E-2</v>
      </c>
      <c r="EV19">
        <f t="shared" si="4"/>
        <v>1.2389384371018016E-2</v>
      </c>
      <c r="EW19">
        <f t="shared" si="4"/>
        <v>1.2466836495759991E-2</v>
      </c>
      <c r="EX19">
        <f t="shared" si="4"/>
        <v>1.2545738370055411E-2</v>
      </c>
      <c r="EY19">
        <f t="shared" si="4"/>
        <v>1.2626133900049272E-2</v>
      </c>
      <c r="EZ19">
        <f t="shared" si="4"/>
        <v>1.2708073146086872E-2</v>
      </c>
      <c r="FA19">
        <f t="shared" si="4"/>
        <v>1.2791608632477951E-2</v>
      </c>
      <c r="FB19">
        <f t="shared" si="4"/>
        <v>1.3007799764972114E-2</v>
      </c>
      <c r="FC19">
        <f t="shared" si="4"/>
        <v>1.3235262098353856E-2</v>
      </c>
      <c r="FD19">
        <f t="shared" si="4"/>
        <v>1.3728443865519236E-2</v>
      </c>
      <c r="FE19">
        <f t="shared" si="4"/>
        <v>1.4909564012586984E-2</v>
      </c>
      <c r="FF19">
        <f t="shared" si="4"/>
        <v>1.6476710519847001E-2</v>
      </c>
      <c r="FG19">
        <f t="shared" si="4"/>
        <v>1.8737212868455297E-2</v>
      </c>
      <c r="FH19" t="e">
        <f t="shared" si="4"/>
        <v>#NUM!</v>
      </c>
      <c r="FI19" t="e">
        <f t="shared" si="4"/>
        <v>#NUM!</v>
      </c>
    </row>
    <row r="20" spans="7:165" x14ac:dyDescent="0.3">
      <c r="I20">
        <v>0.08</v>
      </c>
      <c r="J20">
        <f t="shared" si="5"/>
        <v>0.9998831341405684</v>
      </c>
      <c r="K20">
        <f t="shared" si="0"/>
        <v>0.99976433655344721</v>
      </c>
      <c r="L20">
        <f t="shared" si="0"/>
        <v>0.99964356063057958</v>
      </c>
      <c r="M20">
        <f t="shared" si="0"/>
        <v>0.99952075825448528</v>
      </c>
      <c r="N20">
        <f t="shared" si="0"/>
        <v>0.99939587973644317</v>
      </c>
      <c r="O20">
        <f t="shared" si="0"/>
        <v>0.99926887375161488</v>
      </c>
      <c r="P20">
        <f t="shared" si="0"/>
        <v>0.9991396872709003</v>
      </c>
      <c r="Q20">
        <f t="shared" si="0"/>
        <v>0.99900826548934329</v>
      </c>
      <c r="R20">
        <f t="shared" si="0"/>
        <v>0.99887455175089457</v>
      </c>
      <c r="S20">
        <f t="shared" si="0"/>
        <v>0.99873847389263737</v>
      </c>
      <c r="T20">
        <f t="shared" si="0"/>
        <v>0.99845906277724317</v>
      </c>
      <c r="U20">
        <f t="shared" si="0"/>
        <v>0.99816948084538748</v>
      </c>
      <c r="V20">
        <f t="shared" si="0"/>
        <v>0.99786919441856625</v>
      </c>
      <c r="W20">
        <f t="shared" si="0"/>
        <v>0.99755761618365579</v>
      </c>
      <c r="X20">
        <f t="shared" si="0"/>
        <v>0.99723411501912662</v>
      </c>
      <c r="Y20">
        <f t="shared" si="0"/>
        <v>0.99636861174334057</v>
      </c>
      <c r="Z20">
        <f t="shared" si="0"/>
        <v>0.99541203867919237</v>
      </c>
      <c r="AA20">
        <f t="shared" si="0"/>
        <v>0.9931630516397032</v>
      </c>
      <c r="AB20">
        <f t="shared" si="0"/>
        <v>0.98662041124752853</v>
      </c>
      <c r="AC20">
        <f t="shared" si="0"/>
        <v>0.97442545950810089</v>
      </c>
      <c r="AD20">
        <f t="shared" si="0"/>
        <v>0.94336325344276606</v>
      </c>
      <c r="AE20" t="e">
        <f t="shared" si="0"/>
        <v>#NUM!</v>
      </c>
      <c r="AF20" t="e">
        <f t="shared" si="0"/>
        <v>#NUM!</v>
      </c>
      <c r="AO20">
        <v>0.08</v>
      </c>
      <c r="AP20">
        <f t="shared" si="6"/>
        <v>4.0913978694319168E-2</v>
      </c>
      <c r="AQ20">
        <f t="shared" si="1"/>
        <v>4.0994904667551499E-2</v>
      </c>
      <c r="AR20">
        <f t="shared" si="1"/>
        <v>4.1076483017628021E-2</v>
      </c>
      <c r="AS20">
        <f t="shared" si="1"/>
        <v>4.1158723728656713E-2</v>
      </c>
      <c r="AT20">
        <f t="shared" si="1"/>
        <v>4.1241637015302597E-2</v>
      </c>
      <c r="AU20">
        <f t="shared" si="1"/>
        <v>4.1325233329987381E-2</v>
      </c>
      <c r="AV20">
        <f t="shared" si="1"/>
        <v>4.1409523370376122E-2</v>
      </c>
      <c r="AW20">
        <f t="shared" si="1"/>
        <v>4.1494518087155804E-2</v>
      </c>
      <c r="AX20">
        <f t="shared" si="1"/>
        <v>4.1580228692134936E-2</v>
      </c>
      <c r="AY20">
        <f t="shared" si="1"/>
        <v>4.166667534329082E-2</v>
      </c>
      <c r="AZ20">
        <f t="shared" si="1"/>
        <v>4.184177205052058E-2</v>
      </c>
      <c r="BA20">
        <f t="shared" si="1"/>
        <v>4.2019931822943168E-2</v>
      </c>
      <c r="BB20">
        <f t="shared" si="1"/>
        <v>4.2201248481521333E-2</v>
      </c>
      <c r="BC20">
        <f t="shared" si="1"/>
        <v>4.2385829775304154E-2</v>
      </c>
      <c r="BD20">
        <f t="shared" si="1"/>
        <v>4.2573789072733674E-2</v>
      </c>
      <c r="BE20">
        <f t="shared" si="1"/>
        <v>4.3059265581488274E-2</v>
      </c>
      <c r="BF20">
        <f t="shared" si="1"/>
        <v>4.3568670634394978E-2</v>
      </c>
      <c r="BG20">
        <f t="shared" si="1"/>
        <v>4.4669060399271918E-2</v>
      </c>
      <c r="BH20">
        <f t="shared" si="1"/>
        <v>4.7290696528892139E-2</v>
      </c>
      <c r="BI20">
        <f t="shared" si="1"/>
        <v>5.0777537942879626E-2</v>
      </c>
      <c r="BJ20">
        <f t="shared" si="1"/>
        <v>5.5985077275436841E-2</v>
      </c>
      <c r="BK20" t="e">
        <f t="shared" si="1"/>
        <v>#NUM!</v>
      </c>
      <c r="BL20" t="e">
        <f t="shared" si="1"/>
        <v>#NUM!</v>
      </c>
      <c r="BV20">
        <v>0.08</v>
      </c>
      <c r="BW20">
        <f t="shared" si="9"/>
        <v>2.7483904829992592E-2</v>
      </c>
      <c r="BX20">
        <f t="shared" si="2"/>
        <v>2.7557285012936542E-2</v>
      </c>
      <c r="BY20">
        <f t="shared" si="2"/>
        <v>2.7631324859670608E-2</v>
      </c>
      <c r="BZ20">
        <f t="shared" si="2"/>
        <v>2.7706035152743308E-2</v>
      </c>
      <c r="CA20">
        <f t="shared" si="2"/>
        <v>2.778142693567922E-2</v>
      </c>
      <c r="CB20">
        <f t="shared" si="2"/>
        <v>2.7857511521429866E-2</v>
      </c>
      <c r="CC20">
        <f t="shared" si="2"/>
        <v>2.7934300501173112E-2</v>
      </c>
      <c r="CD20">
        <f t="shared" si="2"/>
        <v>2.8011805753468344E-2</v>
      </c>
      <c r="CE20">
        <f t="shared" si="2"/>
        <v>2.8090039453799433E-2</v>
      </c>
      <c r="CF20">
        <f t="shared" si="2"/>
        <v>2.8169022014783131E-2</v>
      </c>
      <c r="CG20">
        <f t="shared" si="2"/>
        <v>2.8329237663310979E-2</v>
      </c>
      <c r="CH20">
        <f t="shared" si="2"/>
        <v>2.8492582890612905E-2</v>
      </c>
      <c r="CI20">
        <f t="shared" si="2"/>
        <v>2.8659161787698961E-2</v>
      </c>
      <c r="CJ20">
        <f t="shared" si="2"/>
        <v>2.8829092397933142E-2</v>
      </c>
      <c r="CK20">
        <f t="shared" si="2"/>
        <v>2.9002499224821014E-2</v>
      </c>
      <c r="CL20">
        <f t="shared" si="2"/>
        <v>2.9452105835654184E-2</v>
      </c>
      <c r="CM20">
        <f t="shared" si="2"/>
        <v>2.9926550749172841E-2</v>
      </c>
      <c r="CN20">
        <f t="shared" si="2"/>
        <v>3.0960883722243111E-2</v>
      </c>
      <c r="CO20">
        <f t="shared" si="2"/>
        <v>3.3478571123800253E-2</v>
      </c>
      <c r="CP20">
        <f t="shared" si="2"/>
        <v>3.694976657069144E-2</v>
      </c>
      <c r="CQ20">
        <f t="shared" si="2"/>
        <v>4.2422238791771559E-2</v>
      </c>
      <c r="CR20">
        <f t="shared" si="2"/>
        <v>0.10263804798828241</v>
      </c>
      <c r="CS20">
        <f t="shared" si="2"/>
        <v>8.9480304171693045E-2</v>
      </c>
      <c r="DD20">
        <v>0.08</v>
      </c>
      <c r="DE20">
        <f t="shared" si="8"/>
        <v>2.0691591576691103E-2</v>
      </c>
      <c r="DF20">
        <f t="shared" si="3"/>
        <v>2.075412681260418E-2</v>
      </c>
      <c r="DG20">
        <f t="shared" si="3"/>
        <v>2.0817254130195275E-2</v>
      </c>
      <c r="DH20">
        <f t="shared" si="3"/>
        <v>2.0880983527399071E-2</v>
      </c>
      <c r="DI20">
        <f t="shared" si="3"/>
        <v>2.0945325249917813E-2</v>
      </c>
      <c r="DJ20">
        <f t="shared" si="3"/>
        <v>2.1010289799398032E-2</v>
      </c>
      <c r="DK20">
        <f t="shared" si="3"/>
        <v>2.1075887941941793E-2</v>
      </c>
      <c r="DL20">
        <f t="shared" si="3"/>
        <v>2.1142130716974385E-2</v>
      </c>
      <c r="DM20">
        <f t="shared" si="3"/>
        <v>2.1209029446489162E-2</v>
      </c>
      <c r="DN20">
        <f t="shared" si="3"/>
        <v>2.127660253478271E-2</v>
      </c>
      <c r="DO20">
        <f t="shared" si="3"/>
        <v>2.1413779025592189E-2</v>
      </c>
      <c r="DP20">
        <f t="shared" si="3"/>
        <v>2.15537797101364E-2</v>
      </c>
      <c r="DQ20">
        <f t="shared" si="3"/>
        <v>2.1696702314241589E-2</v>
      </c>
      <c r="DR20">
        <f t="shared" si="3"/>
        <v>2.1842657109987576E-2</v>
      </c>
      <c r="DS20">
        <f t="shared" si="3"/>
        <v>2.1991760552372945E-2</v>
      </c>
      <c r="DT20">
        <f t="shared" si="3"/>
        <v>2.2379120124662932E-2</v>
      </c>
      <c r="DU20">
        <f t="shared" si="3"/>
        <v>2.2789078990969366E-2</v>
      </c>
      <c r="DV20">
        <f t="shared" si="3"/>
        <v>2.3687101409364052E-2</v>
      </c>
      <c r="DW20">
        <f t="shared" si="3"/>
        <v>2.5897595865836065E-2</v>
      </c>
      <c r="DX20">
        <f t="shared" si="3"/>
        <v>2.9003267772733814E-2</v>
      </c>
      <c r="DY20">
        <f t="shared" si="3"/>
        <v>3.4041786893969792E-2</v>
      </c>
      <c r="DZ20" t="e">
        <f t="shared" si="3"/>
        <v>#NUM!</v>
      </c>
      <c r="EA20" t="e">
        <f t="shared" si="3"/>
        <v>#NUM!</v>
      </c>
      <c r="EL20">
        <v>0.08</v>
      </c>
      <c r="EM20">
        <f t="shared" si="7"/>
        <v>1.3847147848938845E-2</v>
      </c>
      <c r="EN20">
        <f t="shared" si="4"/>
        <v>1.3893935401227733E-2</v>
      </c>
      <c r="EO20">
        <f t="shared" si="4"/>
        <v>1.3941188763373278E-2</v>
      </c>
      <c r="EP20">
        <f t="shared" si="4"/>
        <v>1.3988916059594082E-2</v>
      </c>
      <c r="EQ20">
        <f t="shared" si="4"/>
        <v>1.4037125620287715E-2</v>
      </c>
      <c r="ER20">
        <f t="shared" si="4"/>
        <v>1.4085825988963125E-2</v>
      </c>
      <c r="ES20">
        <f t="shared" si="4"/>
        <v>1.4135025929462596E-2</v>
      </c>
      <c r="ET20">
        <f t="shared" si="4"/>
        <v>1.4184734433490517E-2</v>
      </c>
      <c r="EU20">
        <f t="shared" si="4"/>
        <v>1.4234960728468103E-2</v>
      </c>
      <c r="EV20">
        <f t="shared" si="4"/>
        <v>1.4285719384350059E-2</v>
      </c>
      <c r="EW20">
        <f t="shared" si="4"/>
        <v>1.4388842343489729E-2</v>
      </c>
      <c r="EX20">
        <f t="shared" si="4"/>
        <v>1.4494199589801264E-2</v>
      </c>
      <c r="EY20">
        <f t="shared" si="4"/>
        <v>1.4601871497915166E-2</v>
      </c>
      <c r="EZ20">
        <f t="shared" si="4"/>
        <v>1.4711948364677579E-2</v>
      </c>
      <c r="FA20">
        <f t="shared" si="4"/>
        <v>1.4824525675119587E-2</v>
      </c>
      <c r="FB20">
        <f t="shared" si="4"/>
        <v>1.5117586629645791E-2</v>
      </c>
      <c r="FC20">
        <f t="shared" si="4"/>
        <v>1.5428677814580008E-2</v>
      </c>
      <c r="FD20">
        <f t="shared" si="4"/>
        <v>1.611347438403507E-2</v>
      </c>
      <c r="FE20">
        <f t="shared" si="4"/>
        <v>1.7818663426239879E-2</v>
      </c>
      <c r="FF20">
        <f t="shared" si="4"/>
        <v>2.0261603557837387E-2</v>
      </c>
      <c r="FG20">
        <f t="shared" si="4"/>
        <v>2.4345188783535383E-2</v>
      </c>
      <c r="FH20" t="e">
        <f t="shared" si="4"/>
        <v>#NUM!</v>
      </c>
      <c r="FI20" t="e">
        <f t="shared" si="4"/>
        <v>#NUM!</v>
      </c>
    </row>
    <row r="21" spans="7:165" x14ac:dyDescent="0.3">
      <c r="I21">
        <v>0.09</v>
      </c>
      <c r="J21">
        <f t="shared" si="5"/>
        <v>0.99985031940468894</v>
      </c>
      <c r="K21">
        <f t="shared" si="0"/>
        <v>0.99969784347871948</v>
      </c>
      <c r="L21">
        <f t="shared" si="0"/>
        <v>0.99954249595384548</v>
      </c>
      <c r="M21">
        <f t="shared" si="0"/>
        <v>0.99938419776573084</v>
      </c>
      <c r="N21">
        <f t="shared" si="0"/>
        <v>0.99922286692419837</v>
      </c>
      <c r="O21">
        <f t="shared" si="0"/>
        <v>0.99905841837613119</v>
      </c>
      <c r="P21">
        <f t="shared" si="0"/>
        <v>0.99889076386059461</v>
      </c>
      <c r="Q21">
        <f t="shared" si="0"/>
        <v>0.99871981175557722</v>
      </c>
      <c r="R21">
        <f t="shared" si="0"/>
        <v>0.9985454669158873</v>
      </c>
      <c r="S21">
        <f t="shared" si="0"/>
        <v>0.99836761259093887</v>
      </c>
      <c r="T21">
        <f t="shared" si="0"/>
        <v>0.99800106801206068</v>
      </c>
      <c r="U21">
        <f t="shared" si="0"/>
        <v>0.99761925248173478</v>
      </c>
      <c r="V21">
        <f t="shared" si="0"/>
        <v>0.99722124014668856</v>
      </c>
      <c r="W21">
        <f t="shared" si="0"/>
        <v>0.99680600766938421</v>
      </c>
      <c r="X21">
        <f t="shared" si="0"/>
        <v>0.99637244352999987</v>
      </c>
      <c r="Y21">
        <f t="shared" si="0"/>
        <v>0.99520012370676758</v>
      </c>
      <c r="Z21">
        <f t="shared" si="0"/>
        <v>0.99388322257024131</v>
      </c>
      <c r="AA21">
        <f t="shared" si="0"/>
        <v>0.99069655055466366</v>
      </c>
      <c r="AB21">
        <f t="shared" si="0"/>
        <v>0.98063939478055817</v>
      </c>
      <c r="AC21">
        <f t="shared" si="0"/>
        <v>0.95798924515718786</v>
      </c>
      <c r="AD21">
        <f t="shared" si="0"/>
        <v>0.85077469579380405</v>
      </c>
      <c r="AE21" t="e">
        <f t="shared" si="0"/>
        <v>#NUM!</v>
      </c>
      <c r="AF21" t="e">
        <f t="shared" si="0"/>
        <v>#NUM!</v>
      </c>
      <c r="AO21">
        <v>0.09</v>
      </c>
      <c r="AP21">
        <f t="shared" si="6"/>
        <v>4.6162444852185854E-2</v>
      </c>
      <c r="AQ21">
        <f t="shared" si="1"/>
        <v>4.626500643486707E-2</v>
      </c>
      <c r="AR21">
        <f t="shared" si="1"/>
        <v>4.6368498995472712E-2</v>
      </c>
      <c r="AS21">
        <f t="shared" si="1"/>
        <v>4.6472938603294128E-2</v>
      </c>
      <c r="AT21">
        <f t="shared" si="1"/>
        <v>4.657834174670742E-2</v>
      </c>
      <c r="AU21">
        <f t="shared" si="1"/>
        <v>4.668472534796992E-2</v>
      </c>
      <c r="AV21">
        <f t="shared" si="1"/>
        <v>4.6792106778680648E-2</v>
      </c>
      <c r="AW21">
        <f t="shared" si="1"/>
        <v>4.6900503875937402E-2</v>
      </c>
      <c r="AX21">
        <f t="shared" si="1"/>
        <v>4.7009934959240558E-2</v>
      </c>
      <c r="AY21">
        <f t="shared" si="1"/>
        <v>4.7120429950893106E-2</v>
      </c>
      <c r="AZ21">
        <f t="shared" si="1"/>
        <v>4.734462293346476E-2</v>
      </c>
      <c r="BA21">
        <f t="shared" si="1"/>
        <v>4.7573277415216601E-2</v>
      </c>
      <c r="BB21">
        <f t="shared" si="1"/>
        <v>4.7806552857195928E-2</v>
      </c>
      <c r="BC21">
        <f t="shared" si="1"/>
        <v>4.804462983550449E-2</v>
      </c>
      <c r="BD21">
        <f t="shared" si="1"/>
        <v>4.8287699744762928E-2</v>
      </c>
      <c r="BE21">
        <f t="shared" si="1"/>
        <v>4.8918582954115879E-2</v>
      </c>
      <c r="BF21">
        <f t="shared" si="1"/>
        <v>4.9585519846874059E-2</v>
      </c>
      <c r="BG21">
        <f t="shared" si="1"/>
        <v>5.1044965272940404E-2</v>
      </c>
      <c r="BH21">
        <f t="shared" si="1"/>
        <v>5.4645039506985682E-2</v>
      </c>
      <c r="BI21">
        <f t="shared" si="1"/>
        <v>5.9809519496985687E-2</v>
      </c>
      <c r="BJ21">
        <f t="shared" si="1"/>
        <v>6.9142370041587395E-2</v>
      </c>
      <c r="BK21" t="e">
        <f t="shared" si="1"/>
        <v>#NUM!</v>
      </c>
      <c r="BL21" t="e">
        <f t="shared" si="1"/>
        <v>#NUM!</v>
      </c>
      <c r="BV21">
        <v>0.09</v>
      </c>
      <c r="BW21">
        <f t="shared" si="9"/>
        <v>3.1040205418640079E-2</v>
      </c>
      <c r="BX21">
        <f t="shared" si="2"/>
        <v>3.1133446500489145E-2</v>
      </c>
      <c r="BY21">
        <f t="shared" si="2"/>
        <v>3.1227631853333822E-2</v>
      </c>
      <c r="BZ21">
        <f t="shared" si="2"/>
        <v>3.132277888757292E-2</v>
      </c>
      <c r="CA21">
        <f t="shared" si="2"/>
        <v>3.1418905489535319E-2</v>
      </c>
      <c r="CB21">
        <f t="shared" si="2"/>
        <v>3.1516030038906226E-2</v>
      </c>
      <c r="CC21">
        <f t="shared" si="2"/>
        <v>3.1614171426964113E-2</v>
      </c>
      <c r="CD21">
        <f t="shared" si="2"/>
        <v>3.1713349075661687E-2</v>
      </c>
      <c r="CE21">
        <f t="shared" si="2"/>
        <v>3.1813582957612253E-2</v>
      </c>
      <c r="CF21">
        <f t="shared" si="2"/>
        <v>3.1914903806148261E-2</v>
      </c>
      <c r="CG21">
        <f t="shared" si="2"/>
        <v>3.2120830435696766E-2</v>
      </c>
      <c r="CH21">
        <f t="shared" si="2"/>
        <v>3.2331336177924296E-2</v>
      </c>
      <c r="CI21">
        <f t="shared" si="2"/>
        <v>3.2546598155737808E-2</v>
      </c>
      <c r="CJ21">
        <f t="shared" si="2"/>
        <v>3.2766815220405879E-2</v>
      </c>
      <c r="CK21">
        <f t="shared" si="2"/>
        <v>3.2992198727253869E-2</v>
      </c>
      <c r="CL21">
        <f t="shared" si="2"/>
        <v>3.3579773400805119E-2</v>
      </c>
      <c r="CM21">
        <f t="shared" si="2"/>
        <v>3.4205030565239221E-2</v>
      </c>
      <c r="CN21">
        <f t="shared" si="2"/>
        <v>3.5588177579985808E-2</v>
      </c>
      <c r="CO21">
        <f t="shared" si="2"/>
        <v>3.9090330232617584E-2</v>
      </c>
      <c r="CP21">
        <f t="shared" si="2"/>
        <v>4.4354721819582929E-2</v>
      </c>
      <c r="CQ21">
        <f t="shared" si="2"/>
        <v>5.4722892298561601E-2</v>
      </c>
      <c r="CR21">
        <f t="shared" si="2"/>
        <v>0.10982452798453052</v>
      </c>
      <c r="CS21">
        <f t="shared" si="2"/>
        <v>9.342342059376546E-2</v>
      </c>
      <c r="DD21">
        <v>0.09</v>
      </c>
      <c r="DE21">
        <f t="shared" si="8"/>
        <v>2.338062004988993E-2</v>
      </c>
      <c r="DF21">
        <f t="shared" si="3"/>
        <v>2.3460185052314848E-2</v>
      </c>
      <c r="DG21">
        <f t="shared" si="3"/>
        <v>2.3540599035927048E-2</v>
      </c>
      <c r="DH21">
        <f t="shared" si="3"/>
        <v>2.3621878175544668E-2</v>
      </c>
      <c r="DI21">
        <f t="shared" si="3"/>
        <v>2.3704039098773073E-2</v>
      </c>
      <c r="DJ21">
        <f t="shared" si="3"/>
        <v>2.3787098902897406E-2</v>
      </c>
      <c r="DK21">
        <f t="shared" si="3"/>
        <v>2.3871075172568326E-2</v>
      </c>
      <c r="DL21">
        <f t="shared" si="3"/>
        <v>2.3955985998323631E-2</v>
      </c>
      <c r="DM21">
        <f t="shared" si="3"/>
        <v>2.4041849996000911E-2</v>
      </c>
      <c r="DN21">
        <f t="shared" si="3"/>
        <v>2.4128695062408726E-2</v>
      </c>
      <c r="DO21">
        <f t="shared" si="3"/>
        <v>2.4305355492637553E-2</v>
      </c>
      <c r="DP21">
        <f t="shared" si="3"/>
        <v>2.4486158537278074E-2</v>
      </c>
      <c r="DQ21">
        <f t="shared" si="3"/>
        <v>2.4671270714076703E-2</v>
      </c>
      <c r="DR21">
        <f t="shared" si="3"/>
        <v>2.4860878339274767E-2</v>
      </c>
      <c r="DS21">
        <f t="shared" si="3"/>
        <v>2.5055179735237673E-2</v>
      </c>
      <c r="DT21">
        <f t="shared" si="3"/>
        <v>2.5562890905481757E-2</v>
      </c>
      <c r="DU21">
        <f t="shared" si="3"/>
        <v>2.6105017044480778E-2</v>
      </c>
      <c r="DV21">
        <f t="shared" si="3"/>
        <v>2.7311070777409657E-2</v>
      </c>
      <c r="DW21">
        <f t="shared" si="3"/>
        <v>3.04069968223643E-2</v>
      </c>
      <c r="DX21">
        <f t="shared" si="3"/>
        <v>3.5177167698185144E-2</v>
      </c>
      <c r="DY21">
        <f t="shared" si="3"/>
        <v>4.5016078400328459E-2</v>
      </c>
      <c r="DZ21" t="e">
        <f t="shared" si="3"/>
        <v>#NUM!</v>
      </c>
      <c r="EA21" t="e">
        <f t="shared" si="3"/>
        <v>#NUM!</v>
      </c>
      <c r="EL21">
        <v>0.09</v>
      </c>
      <c r="EM21">
        <f t="shared" si="7"/>
        <v>1.5654507348269751E-2</v>
      </c>
      <c r="EN21">
        <f t="shared" si="4"/>
        <v>1.5714114498158783E-2</v>
      </c>
      <c r="EO21">
        <f t="shared" si="4"/>
        <v>1.5774390777198038E-2</v>
      </c>
      <c r="EP21">
        <f t="shared" si="4"/>
        <v>1.583534935697696E-2</v>
      </c>
      <c r="EQ21">
        <f t="shared" si="4"/>
        <v>1.5897003786765253E-2</v>
      </c>
      <c r="ER21">
        <f t="shared" si="4"/>
        <v>1.5959368007872531E-2</v>
      </c>
      <c r="ES21">
        <f t="shared" si="4"/>
        <v>1.6022456368693556E-2</v>
      </c>
      <c r="ET21">
        <f t="shared" si="4"/>
        <v>1.6086283640477518E-2</v>
      </c>
      <c r="EU21">
        <f t="shared" si="4"/>
        <v>1.6150865033860529E-2</v>
      </c>
      <c r="EV21">
        <f t="shared" si="4"/>
        <v>1.6216222793620488E-2</v>
      </c>
      <c r="EW21">
        <f t="shared" si="4"/>
        <v>1.6349293011134532E-2</v>
      </c>
      <c r="EX21">
        <f t="shared" si="4"/>
        <v>1.6485649213851768E-2</v>
      </c>
      <c r="EY21">
        <f t="shared" si="4"/>
        <v>1.6625428585482268E-2</v>
      </c>
      <c r="EZ21">
        <f t="shared" si="4"/>
        <v>1.676878418936021E-2</v>
      </c>
      <c r="FA21">
        <f t="shared" si="4"/>
        <v>1.6915879199600546E-2</v>
      </c>
      <c r="FB21">
        <f t="shared" si="4"/>
        <v>1.7301149523871084E-2</v>
      </c>
      <c r="FC21">
        <f t="shared" si="4"/>
        <v>1.7713986353365123E-2</v>
      </c>
      <c r="FD21">
        <f t="shared" si="4"/>
        <v>1.8637781751033543E-2</v>
      </c>
      <c r="FE21">
        <f t="shared" si="4"/>
        <v>2.104307470861904E-2</v>
      </c>
      <c r="FF21">
        <f t="shared" si="4"/>
        <v>2.4845736049307555E-2</v>
      </c>
      <c r="FG21">
        <f t="shared" si="4"/>
        <v>3.3080930524258798E-2</v>
      </c>
      <c r="FH21" t="e">
        <f t="shared" si="4"/>
        <v>#NUM!</v>
      </c>
      <c r="FI21" t="e">
        <f t="shared" si="4"/>
        <v>#NUM!</v>
      </c>
    </row>
    <row r="22" spans="7:165" x14ac:dyDescent="0.3">
      <c r="I22">
        <v>0.1</v>
      </c>
      <c r="J22">
        <f t="shared" si="5"/>
        <v>0.99981297288562754</v>
      </c>
      <c r="K22">
        <f t="shared" si="0"/>
        <v>0.9996220480707394</v>
      </c>
      <c r="L22">
        <f t="shared" si="0"/>
        <v>0.99942710677413771</v>
      </c>
      <c r="M22">
        <f t="shared" si="0"/>
        <v>0.99922802534548838</v>
      </c>
      <c r="N22">
        <f t="shared" si="0"/>
        <v>0.99902467501237913</v>
      </c>
      <c r="O22">
        <f t="shared" si="0"/>
        <v>0.99881692161134372</v>
      </c>
      <c r="P22">
        <f t="shared" si="0"/>
        <v>0.99860462530172667</v>
      </c>
      <c r="Q22">
        <f t="shared" si="0"/>
        <v>0.99838764026100169</v>
      </c>
      <c r="R22">
        <f t="shared" si="0"/>
        <v>0.99816581436026108</v>
      </c>
      <c r="S22">
        <f t="shared" si="0"/>
        <v>0.99793896587895448</v>
      </c>
      <c r="T22">
        <f t="shared" si="0"/>
        <v>0.99746966818200611</v>
      </c>
      <c r="U22">
        <f t="shared" si="0"/>
        <v>0.99697826038434456</v>
      </c>
      <c r="V22">
        <f t="shared" si="0"/>
        <v>0.9964632146109218</v>
      </c>
      <c r="W22">
        <f t="shared" si="0"/>
        <v>0.995922831193363</v>
      </c>
      <c r="X22">
        <f t="shared" si="0"/>
        <v>0.99535524321672986</v>
      </c>
      <c r="Y22">
        <f t="shared" si="0"/>
        <v>0.99380323394928261</v>
      </c>
      <c r="Z22">
        <f t="shared" si="0"/>
        <v>0.99202921062105953</v>
      </c>
      <c r="AA22">
        <f t="shared" si="0"/>
        <v>0.98759770568992811</v>
      </c>
      <c r="AB22">
        <f t="shared" si="0"/>
        <v>0.97218108142668591</v>
      </c>
      <c r="AC22">
        <f t="shared" si="0"/>
        <v>0.92634165125815016</v>
      </c>
      <c r="AD22" t="e">
        <f t="shared" si="0"/>
        <v>#DIV/0!</v>
      </c>
      <c r="AE22" t="e">
        <f t="shared" si="0"/>
        <v>#NUM!</v>
      </c>
      <c r="AF22" t="e">
        <f t="shared" si="0"/>
        <v>#NUM!</v>
      </c>
      <c r="AO22">
        <v>9.9999999999999992E-2</v>
      </c>
      <c r="AP22">
        <f t="shared" si="6"/>
        <v>5.144223545583803E-2</v>
      </c>
      <c r="AQ22">
        <f t="shared" si="1"/>
        <v>5.1569024957702041E-2</v>
      </c>
      <c r="AR22">
        <f t="shared" si="1"/>
        <v>5.1697094374924278E-2</v>
      </c>
      <c r="AS22">
        <f t="shared" si="1"/>
        <v>5.1826468316338033E-2</v>
      </c>
      <c r="AT22">
        <f t="shared" si="1"/>
        <v>5.1957172106657741E-2</v>
      </c>
      <c r="AU22">
        <f t="shared" si="1"/>
        <v>5.2089231814705504E-2</v>
      </c>
      <c r="AV22">
        <f t="shared" si="1"/>
        <v>5.2222674283058865E-2</v>
      </c>
      <c r="AW22">
        <f t="shared" si="1"/>
        <v>5.2357527159194166E-2</v>
      </c>
      <c r="AX22">
        <f t="shared" si="1"/>
        <v>5.2493818928230802E-2</v>
      </c>
      <c r="AY22">
        <f t="shared" si="1"/>
        <v>5.2631592797784878E-2</v>
      </c>
      <c r="AZ22">
        <f t="shared" si="1"/>
        <v>5.2911625744481008E-2</v>
      </c>
      <c r="BA22">
        <f t="shared" si="1"/>
        <v>5.3197921275703365E-2</v>
      </c>
      <c r="BB22">
        <f t="shared" si="1"/>
        <v>5.3490735749440056E-2</v>
      </c>
      <c r="BC22">
        <f t="shared" si="1"/>
        <v>5.3790357329549128E-2</v>
      </c>
      <c r="BD22">
        <f t="shared" si="1"/>
        <v>5.4097093777193926E-2</v>
      </c>
      <c r="BE22">
        <f t="shared" si="1"/>
        <v>5.4897281151461835E-2</v>
      </c>
      <c r="BF22">
        <f t="shared" si="1"/>
        <v>5.5749893697465677E-2</v>
      </c>
      <c r="BG22">
        <f t="shared" si="1"/>
        <v>5.7641973296749256E-2</v>
      </c>
      <c r="BH22">
        <f t="shared" si="1"/>
        <v>6.2499999999999986E-2</v>
      </c>
      <c r="BI22">
        <f t="shared" si="1"/>
        <v>7.0211698937569678E-2</v>
      </c>
      <c r="BJ22">
        <f t="shared" si="1"/>
        <v>9.9999999000399714E-2</v>
      </c>
      <c r="BK22" t="e">
        <f t="shared" si="1"/>
        <v>#NUM!</v>
      </c>
      <c r="BL22" t="e">
        <f t="shared" si="1"/>
        <v>#NUM!</v>
      </c>
      <c r="BV22">
        <v>9.9999999999999992E-2</v>
      </c>
      <c r="BW22">
        <f t="shared" si="9"/>
        <v>3.4624910390334288E-2</v>
      </c>
      <c r="BX22">
        <f t="shared" si="2"/>
        <v>3.4740481642280725E-2</v>
      </c>
      <c r="BY22">
        <f t="shared" si="2"/>
        <v>3.4857355115751963E-2</v>
      </c>
      <c r="BZ22">
        <f t="shared" si="2"/>
        <v>3.4975557560217557E-2</v>
      </c>
      <c r="CA22">
        <f t="shared" si="2"/>
        <v>3.5095116540813695E-2</v>
      </c>
      <c r="CB22">
        <f t="shared" si="2"/>
        <v>3.521606047170249E-2</v>
      </c>
      <c r="CC22">
        <f>IF(CC$10&lt;&gt;1,(1 - (((1-CC$10*$BV22)/(1 - $BV22)))^(1/$BW$9))/(CC$10 - (((1-CC$10*$BV22)/(1 - $BV22)))^(1/$BW$9)), $BV22/(1+$BW$9*$BV22-$BV22))</f>
        <v>3.5338418651155952E-2</v>
      </c>
      <c r="CD22">
        <f t="shared" si="2"/>
        <v>3.5462221298473172E-2</v>
      </c>
      <c r="CE22">
        <f t="shared" si="2"/>
        <v>3.558749959284372E-2</v>
      </c>
      <c r="CF22">
        <f t="shared" si="2"/>
        <v>3.5714298473976808E-2</v>
      </c>
      <c r="CG22">
        <f t="shared" si="2"/>
        <v>3.5972515423810143E-2</v>
      </c>
      <c r="CH22">
        <f t="shared" si="2"/>
        <v>3.6237189583307058E-2</v>
      </c>
      <c r="CI22">
        <f t="shared" si="2"/>
        <v>3.6508606382396426E-2</v>
      </c>
      <c r="CJ22">
        <f t="shared" si="2"/>
        <v>3.6787084809418169E-2</v>
      </c>
      <c r="CK22">
        <f t="shared" si="2"/>
        <v>3.7072966626616938E-2</v>
      </c>
      <c r="CL22">
        <f t="shared" si="2"/>
        <v>3.7822536127405958E-2</v>
      </c>
      <c r="CM22">
        <f t="shared" si="2"/>
        <v>3.8627286453810757E-2</v>
      </c>
      <c r="CN22">
        <f t="shared" si="2"/>
        <v>4.0435883232490775E-2</v>
      </c>
      <c r="CO22">
        <f t="shared" si="2"/>
        <v>4.5228877524902733E-2</v>
      </c>
      <c r="CP22">
        <f t="shared" si="2"/>
        <v>5.3323979518440749E-2</v>
      </c>
      <c r="CQ22">
        <f t="shared" si="2"/>
        <v>9.999955197873038E-2</v>
      </c>
      <c r="CR22">
        <f t="shared" si="2"/>
        <v>0.11516006513792523</v>
      </c>
      <c r="CS22">
        <f t="shared" si="2"/>
        <v>9.6775476652025114E-2</v>
      </c>
      <c r="DD22">
        <v>9.9999999999999992E-2</v>
      </c>
      <c r="DE22">
        <f t="shared" si="8"/>
        <v>2.6093855517209649E-2</v>
      </c>
      <c r="DF22">
        <f t="shared" si="3"/>
        <v>2.6192606142316444E-2</v>
      </c>
      <c r="DG22">
        <f t="shared" si="3"/>
        <v>2.6292529603051631E-2</v>
      </c>
      <c r="DH22">
        <f t="shared" si="3"/>
        <v>2.6393650799277867E-2</v>
      </c>
      <c r="DI22">
        <f t="shared" si="3"/>
        <v>2.6495995408499028E-2</v>
      </c>
      <c r="DJ22">
        <f t="shared" si="3"/>
        <v>2.6599589918266355E-2</v>
      </c>
      <c r="DK22">
        <f t="shared" si="3"/>
        <v>2.6704461660285117E-2</v>
      </c>
      <c r="DL22">
        <f t="shared" si="3"/>
        <v>2.6810638846330014E-2</v>
      </c>
      <c r="DM22">
        <f t="shared" si="3"/>
        <v>2.6918150606083085E-2</v>
      </c>
      <c r="DN22">
        <f t="shared" si="3"/>
        <v>2.7027037989185768E-2</v>
      </c>
      <c r="DO22">
        <f t="shared" si="3"/>
        <v>2.7248999246177977E-2</v>
      </c>
      <c r="DP22">
        <f t="shared" si="3"/>
        <v>2.7476817017914122E-2</v>
      </c>
      <c r="DQ22">
        <f t="shared" si="3"/>
        <v>2.7710760130424287E-2</v>
      </c>
      <c r="DR22">
        <f t="shared" si="3"/>
        <v>2.7951128373986445E-2</v>
      </c>
      <c r="DS22">
        <f t="shared" si="3"/>
        <v>2.819824347769925E-2</v>
      </c>
      <c r="DT22">
        <f t="shared" si="3"/>
        <v>2.8847884410331766E-2</v>
      </c>
      <c r="DU22">
        <f t="shared" si="3"/>
        <v>2.9548117193195646E-2</v>
      </c>
      <c r="DV22">
        <f t="shared" si="3"/>
        <v>3.1132301630002961E-2</v>
      </c>
      <c r="DW22">
        <f t="shared" si="3"/>
        <v>3.5401427227208584E-2</v>
      </c>
      <c r="DX22">
        <f t="shared" si="3"/>
        <v>4.2854278815540284E-2</v>
      </c>
      <c r="DY22">
        <f t="shared" si="3"/>
        <v>9.9990514963280708E-2</v>
      </c>
      <c r="DZ22" t="e">
        <f t="shared" si="3"/>
        <v>#NUM!</v>
      </c>
      <c r="EA22" t="e">
        <f t="shared" si="3"/>
        <v>#NUM!</v>
      </c>
      <c r="EL22">
        <v>9.9999999999999992E-2</v>
      </c>
      <c r="EM22">
        <f t="shared" si="7"/>
        <v>1.7479978520702474E-2</v>
      </c>
      <c r="EN22">
        <f t="shared" si="4"/>
        <v>1.7554057266738414E-2</v>
      </c>
      <c r="EO22">
        <f t="shared" si="4"/>
        <v>1.7629062081955565E-2</v>
      </c>
      <c r="EP22">
        <f t="shared" si="4"/>
        <v>1.7705013286864163E-2</v>
      </c>
      <c r="EQ22">
        <f t="shared" si="4"/>
        <v>1.7781931852181476E-2</v>
      </c>
      <c r="ER22">
        <f t="shared" si="4"/>
        <v>1.785983942645385E-2</v>
      </c>
      <c r="ES22">
        <f t="shared" si="4"/>
        <v>1.7938758365145462E-2</v>
      </c>
      <c r="ET22">
        <f t="shared" si="4"/>
        <v>1.8018711761300439E-2</v>
      </c>
      <c r="EU22">
        <f t="shared" si="4"/>
        <v>1.8099723477869666E-2</v>
      </c>
      <c r="EV22">
        <f t="shared" si="4"/>
        <v>1.8181826443903343E-2</v>
      </c>
      <c r="EW22">
        <f t="shared" si="4"/>
        <v>1.8349359457848897E-2</v>
      </c>
      <c r="EX22">
        <f t="shared" si="4"/>
        <v>1.8521550425364339E-2</v>
      </c>
      <c r="EY22">
        <f t="shared" si="4"/>
        <v>1.8698621312150224E-2</v>
      </c>
      <c r="EZ22">
        <f t="shared" si="4"/>
        <v>1.8880819222411714E-2</v>
      </c>
      <c r="FA22">
        <f t="shared" si="4"/>
        <v>1.9068409803652504E-2</v>
      </c>
      <c r="FB22">
        <f t="shared" si="4"/>
        <v>1.9562912559826753E-2</v>
      </c>
      <c r="FC22">
        <f t="shared" si="4"/>
        <v>2.0098106708101353E-2</v>
      </c>
      <c r="FD22">
        <f t="shared" si="4"/>
        <v>2.1317254817623844E-2</v>
      </c>
      <c r="FE22">
        <f t="shared" si="4"/>
        <v>2.4660395895046094E-2</v>
      </c>
      <c r="FF22">
        <f t="shared" si="4"/>
        <v>3.0702939111150934E-2</v>
      </c>
      <c r="FG22">
        <f t="shared" si="4"/>
        <v>9.9799152064932506E-2</v>
      </c>
      <c r="FH22" t="e">
        <f t="shared" si="4"/>
        <v>#NUM!</v>
      </c>
      <c r="FI22" t="e">
        <f t="shared" si="4"/>
        <v>#NUM!</v>
      </c>
    </row>
    <row r="23" spans="7:165" x14ac:dyDescent="0.3">
      <c r="I23">
        <v>0.11</v>
      </c>
      <c r="J23">
        <f t="shared" si="5"/>
        <v>0.99977093093494018</v>
      </c>
      <c r="K23">
        <f t="shared" si="0"/>
        <v>0.99953658757785724</v>
      </c>
      <c r="L23">
        <f t="shared" si="0"/>
        <v>0.99929679218417677</v>
      </c>
      <c r="M23">
        <f t="shared" si="0"/>
        <v>0.99905135894310093</v>
      </c>
      <c r="N23">
        <f t="shared" si="0"/>
        <v>0.99880009351315269</v>
      </c>
      <c r="O23">
        <f t="shared" si="0"/>
        <v>0.99854279252511013</v>
      </c>
      <c r="P23">
        <f t="shared" si="0"/>
        <v>0.99827924304963322</v>
      </c>
      <c r="Q23">
        <f t="shared" si="0"/>
        <v>0.99800922202658948</v>
      </c>
      <c r="R23">
        <f t="shared" si="0"/>
        <v>0.99773249565285749</v>
      </c>
      <c r="S23">
        <f t="shared" si="0"/>
        <v>0.9974487899772716</v>
      </c>
      <c r="T23">
        <f t="shared" si="0"/>
        <v>0.99685957109895107</v>
      </c>
      <c r="U23">
        <f t="shared" si="0"/>
        <v>0.99623926129448959</v>
      </c>
      <c r="V23">
        <f t="shared" si="0"/>
        <v>0.99558543783980302</v>
      </c>
      <c r="W23">
        <f t="shared" si="0"/>
        <v>0.99489538389024124</v>
      </c>
      <c r="X23">
        <f t="shared" si="0"/>
        <v>0.9941660801199268</v>
      </c>
      <c r="Y23">
        <f t="shared" ref="Y23:AF85" si="10">(SQRT(Y$10^2+1)*LN((1-$I23)/(1-Y$10*$I23)))/((Y$10-1)*LN((2-$I23*(Y$10+1-SQRT(Y$10^2+1)))/(2-$I23*(Y$10+1+SQRT(Y$10^2+1)))))</f>
        <v>0.9921480249221647</v>
      </c>
      <c r="Z23">
        <f t="shared" si="10"/>
        <v>0.98979775737212694</v>
      </c>
      <c r="AA23">
        <f t="shared" si="10"/>
        <v>0.98371580013649185</v>
      </c>
      <c r="AB23">
        <f t="shared" si="10"/>
        <v>0.95987001456839505</v>
      </c>
      <c r="AC23">
        <f t="shared" si="10"/>
        <v>0.84394605086819119</v>
      </c>
      <c r="AD23" t="e">
        <f t="shared" si="10"/>
        <v>#NUM!</v>
      </c>
      <c r="AE23" t="e">
        <f t="shared" si="10"/>
        <v>#NUM!</v>
      </c>
      <c r="AF23" t="e">
        <f t="shared" si="10"/>
        <v>#NUM!</v>
      </c>
      <c r="AO23">
        <v>0.10999999999999999</v>
      </c>
      <c r="AP23">
        <f t="shared" si="6"/>
        <v>5.6753833182823774E-2</v>
      </c>
      <c r="AQ23">
        <f t="shared" si="1"/>
        <v>5.6907451803695254E-2</v>
      </c>
      <c r="AR23">
        <f t="shared" si="1"/>
        <v>5.7062777742432645E-2</v>
      </c>
      <c r="AS23">
        <f t="shared" si="1"/>
        <v>5.7219847199365625E-2</v>
      </c>
      <c r="AT23">
        <f t="shared" si="1"/>
        <v>5.7378697537739672E-2</v>
      </c>
      <c r="AU23">
        <f t="shared" si="1"/>
        <v>5.7539367334419195E-2</v>
      </c>
      <c r="AV23">
        <f t="shared" si="1"/>
        <v>5.7701896433407625E-2</v>
      </c>
      <c r="AW23">
        <f t="shared" si="1"/>
        <v>5.7866326002370565E-2</v>
      </c>
      <c r="AX23">
        <f t="shared" si="1"/>
        <v>5.8032698592374907E-2</v>
      </c>
      <c r="AY23">
        <f t="shared" si="1"/>
        <v>5.8201075133914287E-2</v>
      </c>
      <c r="AZ23">
        <f t="shared" si="1"/>
        <v>5.854392210290775E-2</v>
      </c>
      <c r="BA23">
        <f t="shared" si="1"/>
        <v>5.8895301261496349E-2</v>
      </c>
      <c r="BB23">
        <f t="shared" si="1"/>
        <v>5.925560708951489E-2</v>
      </c>
      <c r="BC23">
        <f t="shared" si="1"/>
        <v>5.9625281649533818E-2</v>
      </c>
      <c r="BD23">
        <f t="shared" si="1"/>
        <v>6.0004800806572674E-2</v>
      </c>
      <c r="BE23">
        <f t="shared" si="1"/>
        <v>6.1000140051702817E-2</v>
      </c>
      <c r="BF23">
        <f t="shared" ref="BF23:BL86" si="11">IF(BF$10&lt;&gt;1,(1 - (((1-BF$10*$AO23)/(1 - $AO23)))^(1/$AP$9))/(BF$10 - (((1-BF$10*$AO23)/(1 - $AO23)))^(1/$AP$9)), $AO23/(1+$AP$9*$AO23-$AO23))</f>
        <v>6.2069581446670519E-2</v>
      </c>
      <c r="BG23">
        <f t="shared" si="11"/>
        <v>6.4479275484887785E-2</v>
      </c>
      <c r="BH23">
        <f t="shared" si="11"/>
        <v>7.096358019258632E-2</v>
      </c>
      <c r="BI23">
        <f t="shared" si="11"/>
        <v>8.2906072319290161E-2</v>
      </c>
      <c r="BJ23" t="e">
        <f t="shared" si="11"/>
        <v>#NUM!</v>
      </c>
      <c r="BK23" t="e">
        <f t="shared" si="11"/>
        <v>#NUM!</v>
      </c>
      <c r="BL23" t="e">
        <f t="shared" si="11"/>
        <v>#NUM!</v>
      </c>
      <c r="BV23">
        <v>0.10999999999999999</v>
      </c>
      <c r="BW23">
        <f t="shared" si="9"/>
        <v>3.8238523972234949E-2</v>
      </c>
      <c r="BX23">
        <f t="shared" si="2"/>
        <v>3.8378923866277677E-2</v>
      </c>
      <c r="BY23">
        <f t="shared" si="2"/>
        <v>3.8521066280473214E-2</v>
      </c>
      <c r="BZ23">
        <f t="shared" si="2"/>
        <v>3.8664990693390085E-2</v>
      </c>
      <c r="CA23">
        <f t="shared" si="2"/>
        <v>3.8810737913017007E-2</v>
      </c>
      <c r="CB23">
        <f t="shared" si="2"/>
        <v>3.8958350136884375E-2</v>
      </c>
      <c r="CC23">
        <f t="shared" si="2"/>
        <v>3.9107871015624351E-2</v>
      </c>
      <c r="CD23">
        <f t="shared" si="2"/>
        <v>3.9259345720206618E-2</v>
      </c>
      <c r="CE23">
        <f t="shared" si="2"/>
        <v>3.9412821013114559E-2</v>
      </c>
      <c r="CF23">
        <f t="shared" si="2"/>
        <v>3.956836097546941E-2</v>
      </c>
      <c r="CG23">
        <f t="shared" si="2"/>
        <v>3.9885743534578924E-2</v>
      </c>
      <c r="CH23">
        <f t="shared" si="2"/>
        <v>4.0211964286929032E-2</v>
      </c>
      <c r="CI23">
        <f t="shared" si="2"/>
        <v>4.054746383752058E-2</v>
      </c>
      <c r="CJ23">
        <f t="shared" si="2"/>
        <v>4.089273412846043E-2</v>
      </c>
      <c r="CK23">
        <f t="shared" ref="CK23:CS54" si="12">IF(CK$10&lt;&gt;1,(1 - (((1-CK$10*$BV23)/(1 - $BV23)))^(1/$BW$9))/(CK$10 - (((1-CK$10*$BV23)/(1 - $BV23)))^(1/$BW$9)), $BV23/(1+$BW$9*$BV23-$BV23))</f>
        <v>4.1248306599874017E-2</v>
      </c>
      <c r="CL23">
        <f t="shared" si="12"/>
        <v>4.2186206495705793E-2</v>
      </c>
      <c r="CM23">
        <f t="shared" si="12"/>
        <v>4.3202668973025452E-2</v>
      </c>
      <c r="CN23">
        <f t="shared" si="12"/>
        <v>4.5526783803514714E-2</v>
      </c>
      <c r="CO23">
        <f t="shared" si="12"/>
        <v>5.2025166321512203E-2</v>
      </c>
      <c r="CP23">
        <f t="shared" si="12"/>
        <v>6.5073650027026517E-2</v>
      </c>
      <c r="CQ23">
        <f t="shared" si="12"/>
        <v>0.14142976707605154</v>
      </c>
      <c r="CR23">
        <f t="shared" si="12"/>
        <v>0.11952730652549169</v>
      </c>
      <c r="CS23">
        <f t="shared" si="12"/>
        <v>9.9728705431232134E-2</v>
      </c>
      <c r="DD23">
        <v>0.10999999999999999</v>
      </c>
      <c r="DE23">
        <f t="shared" si="8"/>
        <v>2.8831756297128027E-2</v>
      </c>
      <c r="DF23">
        <f t="shared" si="3"/>
        <v>2.8951882763019642E-2</v>
      </c>
      <c r="DG23">
        <f t="shared" si="3"/>
        <v>2.9073581362898421E-2</v>
      </c>
      <c r="DH23">
        <f t="shared" si="3"/>
        <v>2.9196888918452919E-2</v>
      </c>
      <c r="DI23">
        <f t="shared" si="3"/>
        <v>2.932184352151972E-2</v>
      </c>
      <c r="DJ23">
        <f t="shared" si="3"/>
        <v>2.9448484592616057E-2</v>
      </c>
      <c r="DK23">
        <f t="shared" si="3"/>
        <v>2.9576852942869027E-2</v>
      </c>
      <c r="DL23">
        <f t="shared" si="3"/>
        <v>2.9706990839589196E-2</v>
      </c>
      <c r="DM23">
        <f t="shared" si="3"/>
        <v>2.983894207574159E-2</v>
      </c>
      <c r="DN23">
        <f t="shared" si="3"/>
        <v>2.9972765517225386E-2</v>
      </c>
      <c r="DO23">
        <f t="shared" si="3"/>
        <v>3.0246138213677047E-2</v>
      </c>
      <c r="DP23">
        <f t="shared" si="3"/>
        <v>3.052754756676291E-2</v>
      </c>
      <c r="DQ23">
        <f t="shared" si="3"/>
        <v>3.0817409443774021E-2</v>
      </c>
      <c r="DR23">
        <f t="shared" si="3"/>
        <v>3.1116187611592544E-2</v>
      </c>
      <c r="DS23">
        <f t="shared" ref="DS23:EA54" si="13">IF(DS$10&lt;&gt;1,(1 - (((1-DS$10*$DD23)/(1 - $DD23)))^(1/$DE$9))/(DS$10 - (((1-DS$10*$DD23)/(1 - $DD23)))^(1/$DE$9)), $DD23/(1+$DE$9*$DD23-$DD23))</f>
        <v>3.1424384013866019E-2</v>
      </c>
      <c r="DT23">
        <f t="shared" si="13"/>
        <v>3.2239770257371514E-2</v>
      </c>
      <c r="DU23">
        <f t="shared" si="13"/>
        <v>3.3127474346643385E-2</v>
      </c>
      <c r="DV23">
        <f t="shared" si="13"/>
        <v>3.5172937341314769E-2</v>
      </c>
      <c r="DW23">
        <f t="shared" si="13"/>
        <v>4.101015953060981E-2</v>
      </c>
      <c r="DX23">
        <f t="shared" si="13"/>
        <v>5.3290881651284511E-2</v>
      </c>
      <c r="DY23" t="e">
        <f t="shared" si="13"/>
        <v>#NUM!</v>
      </c>
      <c r="DZ23" t="e">
        <f t="shared" si="13"/>
        <v>#NUM!</v>
      </c>
      <c r="EA23" t="e">
        <f t="shared" si="13"/>
        <v>#NUM!</v>
      </c>
      <c r="EL23">
        <v>0.10999999999999999</v>
      </c>
      <c r="EM23">
        <f t="shared" si="7"/>
        <v>1.9323925805597508E-2</v>
      </c>
      <c r="EN23">
        <f t="shared" si="4"/>
        <v>1.9414161187206656E-2</v>
      </c>
      <c r="EO23">
        <f t="shared" si="4"/>
        <v>1.9505640224078517E-2</v>
      </c>
      <c r="EP23">
        <f t="shared" si="4"/>
        <v>1.9598393031837334E-2</v>
      </c>
      <c r="EQ23">
        <f t="shared" si="4"/>
        <v>1.9692450790699739E-2</v>
      </c>
      <c r="ER23">
        <f t="shared" si="4"/>
        <v>1.9787845795492622E-2</v>
      </c>
      <c r="ES23">
        <f t="shared" si="4"/>
        <v>1.9884611508621169E-2</v>
      </c>
      <c r="ET23">
        <f t="shared" si="4"/>
        <v>1.9982782616201827E-2</v>
      </c>
      <c r="EU23">
        <f t="shared" si="4"/>
        <v>2.0082395087588346E-2</v>
      </c>
      <c r="EV23">
        <f t="shared" si="4"/>
        <v>2.0183496419281438E-2</v>
      </c>
      <c r="EW23">
        <f t="shared" si="4"/>
        <v>2.0390260980759516E-2</v>
      </c>
      <c r="EX23">
        <f t="shared" si="4"/>
        <v>2.0603434953412197E-2</v>
      </c>
      <c r="EY23">
        <f t="shared" si="4"/>
        <v>2.0823362568606438E-2</v>
      </c>
      <c r="EZ23">
        <f t="shared" si="4"/>
        <v>2.1050427387013643E-2</v>
      </c>
      <c r="FA23">
        <f t="shared" ref="FA23:FI54" si="14">IF(FA$10&lt;&gt;1,(1 - (((1-FA$10*$EL23)/(1 - $EL23)))^(1/$EM$9))/(FA$10 - (((1-FA$10*$EL23)/(1 - $EL23)))^(1/$EM$9)), $EL23/(1+$EM$9*$EL23-$EL23))</f>
        <v>2.1285045358314478E-2</v>
      </c>
      <c r="FB23">
        <f t="shared" si="14"/>
        <v>2.1907702280289119E-2</v>
      </c>
      <c r="FC23">
        <f t="shared" si="14"/>
        <v>2.2588773440835101E-2</v>
      </c>
      <c r="FD23">
        <f t="shared" si="14"/>
        <v>2.4170760192954957E-2</v>
      </c>
      <c r="FE23">
        <f t="shared" si="14"/>
        <v>2.8782869343592178E-2</v>
      </c>
      <c r="FF23">
        <f t="shared" si="14"/>
        <v>3.8978214558241256E-2</v>
      </c>
      <c r="FG23" t="e">
        <f t="shared" si="14"/>
        <v>#NUM!</v>
      </c>
      <c r="FH23" t="e">
        <f t="shared" si="14"/>
        <v>#NUM!</v>
      </c>
      <c r="FI23" t="e">
        <f t="shared" si="14"/>
        <v>#NUM!</v>
      </c>
    </row>
    <row r="24" spans="7:165" x14ac:dyDescent="0.3">
      <c r="I24">
        <v>0.12</v>
      </c>
      <c r="J24">
        <f t="shared" si="5"/>
        <v>0.99972402252883819</v>
      </c>
      <c r="K24">
        <f t="shared" si="5"/>
        <v>0.99944108225380812</v>
      </c>
      <c r="L24">
        <f t="shared" si="5"/>
        <v>0.99915092181836984</v>
      </c>
      <c r="M24">
        <f t="shared" si="5"/>
        <v>0.99885327104225341</v>
      </c>
      <c r="N24">
        <f t="shared" si="5"/>
        <v>0.99854784610972014</v>
      </c>
      <c r="O24">
        <f t="shared" si="5"/>
        <v>0.99823434869507599</v>
      </c>
      <c r="P24">
        <f t="shared" si="5"/>
        <v>0.99791246501973774</v>
      </c>
      <c r="Q24">
        <f t="shared" si="5"/>
        <v>0.99758186483446154</v>
      </c>
      <c r="R24">
        <f t="shared" si="5"/>
        <v>0.99724220031968214</v>
      </c>
      <c r="S24">
        <f t="shared" si="5"/>
        <v>0.99689306955825296</v>
      </c>
      <c r="T24">
        <f t="shared" si="5"/>
        <v>0.99616505337304584</v>
      </c>
      <c r="U24">
        <f t="shared" si="5"/>
        <v>0.99539435071423255</v>
      </c>
      <c r="V24">
        <f t="shared" si="5"/>
        <v>0.99457724255812863</v>
      </c>
      <c r="W24">
        <f t="shared" si="5"/>
        <v>0.99370951965188148</v>
      </c>
      <c r="X24">
        <f t="shared" si="5"/>
        <v>0.99278644639060842</v>
      </c>
      <c r="Y24">
        <f t="shared" si="5"/>
        <v>0.99019972449026084</v>
      </c>
      <c r="Z24">
        <f t="shared" si="10"/>
        <v>0.98712584788290259</v>
      </c>
      <c r="AA24">
        <f t="shared" si="10"/>
        <v>0.97885078565471839</v>
      </c>
      <c r="AB24">
        <f t="shared" si="10"/>
        <v>0.9410695305834611</v>
      </c>
      <c r="AC24" t="e">
        <f t="shared" si="10"/>
        <v>#NUM!</v>
      </c>
      <c r="AD24" t="e">
        <f t="shared" si="10"/>
        <v>#NUM!</v>
      </c>
      <c r="AE24" t="e">
        <f t="shared" si="10"/>
        <v>#NUM!</v>
      </c>
      <c r="AF24" t="e">
        <f t="shared" si="10"/>
        <v>#NUM!</v>
      </c>
      <c r="AO24">
        <v>0.11999999999999998</v>
      </c>
      <c r="AP24">
        <f t="shared" si="6"/>
        <v>6.20977339366783E-2</v>
      </c>
      <c r="AQ24">
        <f t="shared" si="6"/>
        <v>6.2280791424512642E-2</v>
      </c>
      <c r="AR24">
        <f t="shared" si="6"/>
        <v>6.2466070279668627E-2</v>
      </c>
      <c r="AS24">
        <f t="shared" si="6"/>
        <v>6.2653622013558563E-2</v>
      </c>
      <c r="AT24">
        <f t="shared" si="6"/>
        <v>6.284349994988507E-2</v>
      </c>
      <c r="AU24">
        <f t="shared" si="6"/>
        <v>6.3035759311290865E-2</v>
      </c>
      <c r="AV24">
        <f t="shared" si="6"/>
        <v>6.3230457311290261E-2</v>
      </c>
      <c r="AW24">
        <f t="shared" si="6"/>
        <v>6.3427653251879088E-2</v>
      </c>
      <c r="AX24">
        <f t="shared" si="6"/>
        <v>6.3627408627241699E-2</v>
      </c>
      <c r="AY24">
        <f t="shared" si="6"/>
        <v>6.3829807607222649E-2</v>
      </c>
      <c r="AZ24">
        <f t="shared" si="6"/>
        <v>6.4242681552824046E-2</v>
      </c>
      <c r="BA24">
        <f t="shared" si="6"/>
        <v>6.4666897286854735E-2</v>
      </c>
      <c r="BB24">
        <f t="shared" si="6"/>
        <v>6.5103040716242844E-2</v>
      </c>
      <c r="BC24">
        <f t="shared" si="6"/>
        <v>6.5551768361178667E-2</v>
      </c>
      <c r="BD24">
        <f t="shared" si="6"/>
        <v>6.6013792749842384E-2</v>
      </c>
      <c r="BE24">
        <f t="shared" si="6"/>
        <v>6.7232289120642691E-2</v>
      </c>
      <c r="BF24">
        <f t="shared" si="11"/>
        <v>6.8553153414354737E-2</v>
      </c>
      <c r="BG24">
        <f t="shared" si="11"/>
        <v>7.1579340484179091E-2</v>
      </c>
      <c r="BH24">
        <f t="shared" si="11"/>
        <v>8.0193161490504081E-2</v>
      </c>
      <c r="BI24">
        <f t="shared" si="11"/>
        <v>0.10104270766256995</v>
      </c>
      <c r="BJ24" t="e">
        <f t="shared" si="11"/>
        <v>#NUM!</v>
      </c>
      <c r="BK24" t="e">
        <f t="shared" si="11"/>
        <v>#NUM!</v>
      </c>
      <c r="BL24" t="e">
        <f t="shared" si="11"/>
        <v>#NUM!</v>
      </c>
      <c r="BV24">
        <v>0.11999999999999998</v>
      </c>
      <c r="BW24">
        <f t="shared" si="9"/>
        <v>4.188156519112661E-2</v>
      </c>
      <c r="BX24">
        <f t="shared" si="9"/>
        <v>4.2049321764185417E-2</v>
      </c>
      <c r="BY24">
        <f t="shared" si="9"/>
        <v>4.2219352687409832E-2</v>
      </c>
      <c r="BZ24">
        <f t="shared" si="9"/>
        <v>4.2391714323243269E-2</v>
      </c>
      <c r="CA24">
        <f t="shared" si="9"/>
        <v>4.2566465112848402E-2</v>
      </c>
      <c r="CB24">
        <f t="shared" si="9"/>
        <v>4.274366567919459E-2</v>
      </c>
      <c r="CC24">
        <f t="shared" si="9"/>
        <v>4.2923378936619239E-2</v>
      </c>
      <c r="CD24">
        <f t="shared" si="9"/>
        <v>4.3105670207357789E-2</v>
      </c>
      <c r="CE24">
        <f t="shared" si="9"/>
        <v>4.3290607345589163E-2</v>
      </c>
      <c r="CF24">
        <f t="shared" si="9"/>
        <v>4.3478279778782658E-2</v>
      </c>
      <c r="CG24">
        <f t="shared" si="9"/>
        <v>4.3862013322929071E-2</v>
      </c>
      <c r="CH24">
        <f t="shared" si="9"/>
        <v>4.4257550591134093E-2</v>
      </c>
      <c r="CI24">
        <f t="shared" si="9"/>
        <v>4.4665548393502286E-2</v>
      </c>
      <c r="CJ24">
        <f t="shared" si="9"/>
        <v>4.5086741246532967E-2</v>
      </c>
      <c r="CK24">
        <f t="shared" si="9"/>
        <v>4.5521929476701452E-2</v>
      </c>
      <c r="CL24">
        <f t="shared" si="9"/>
        <v>4.6677074562139348E-2</v>
      </c>
      <c r="CM24">
        <f t="shared" si="12"/>
        <v>4.7941556942771822E-2</v>
      </c>
      <c r="CN24">
        <f t="shared" si="12"/>
        <v>5.0887847878832229E-2</v>
      </c>
      <c r="CO24">
        <f t="shared" si="12"/>
        <v>5.9674472047432654E-2</v>
      </c>
      <c r="CP24">
        <f t="shared" si="12"/>
        <v>8.4143297318226853E-2</v>
      </c>
      <c r="CQ24">
        <f t="shared" si="12"/>
        <v>0.15176452195735168</v>
      </c>
      <c r="CR24">
        <f t="shared" si="12"/>
        <v>0.1232865351028946</v>
      </c>
      <c r="CS24">
        <f t="shared" si="12"/>
        <v>0.10239278224367528</v>
      </c>
      <c r="DD24">
        <v>0.11999999999999998</v>
      </c>
      <c r="DE24">
        <f t="shared" si="8"/>
        <v>3.1594794651006147E-2</v>
      </c>
      <c r="DF24">
        <f t="shared" si="8"/>
        <v>3.1738522233818907E-2</v>
      </c>
      <c r="DG24">
        <f t="shared" si="8"/>
        <v>3.1884305410574451E-2</v>
      </c>
      <c r="DH24">
        <f t="shared" si="8"/>
        <v>3.2032196856000547E-2</v>
      </c>
      <c r="DI24">
        <f t="shared" si="8"/>
        <v>3.2182251235144191E-2</v>
      </c>
      <c r="DJ24">
        <f t="shared" si="8"/>
        <v>3.2334525303958708E-2</v>
      </c>
      <c r="DK24">
        <f t="shared" si="8"/>
        <v>3.2489078016311228E-2</v>
      </c>
      <c r="DL24">
        <f t="shared" si="8"/>
        <v>3.2645970637899938E-2</v>
      </c>
      <c r="DM24">
        <f t="shared" si="8"/>
        <v>3.2805266867627823E-2</v>
      </c>
      <c r="DN24">
        <f t="shared" si="8"/>
        <v>3.2967049271461553E-2</v>
      </c>
      <c r="DO24">
        <f t="shared" si="8"/>
        <v>3.3298253472320717E-2</v>
      </c>
      <c r="DP24">
        <f t="shared" si="8"/>
        <v>3.3640218988916185E-2</v>
      </c>
      <c r="DQ24">
        <f t="shared" si="8"/>
        <v>3.3993567244392682E-2</v>
      </c>
      <c r="DR24">
        <f t="shared" si="8"/>
        <v>3.4358992868697147E-2</v>
      </c>
      <c r="DS24">
        <f t="shared" si="8"/>
        <v>3.4737254316423993E-2</v>
      </c>
      <c r="DT24">
        <f t="shared" si="8"/>
        <v>3.5744715702459372E-2</v>
      </c>
      <c r="DU24">
        <f t="shared" si="13"/>
        <v>3.6853239935345672E-2</v>
      </c>
      <c r="DV24">
        <f t="shared" si="13"/>
        <v>3.9459371083800092E-2</v>
      </c>
      <c r="DW24">
        <f t="shared" si="13"/>
        <v>4.7428536670183645E-2</v>
      </c>
      <c r="DX24">
        <f t="shared" si="13"/>
        <v>7.1404160707018355E-2</v>
      </c>
      <c r="DY24" t="e">
        <f t="shared" si="13"/>
        <v>#NUM!</v>
      </c>
      <c r="DZ24" t="e">
        <f t="shared" si="13"/>
        <v>#NUM!</v>
      </c>
      <c r="EA24" t="e">
        <f t="shared" si="13"/>
        <v>#NUM!</v>
      </c>
      <c r="EL24">
        <v>0.11999999999999998</v>
      </c>
      <c r="EM24">
        <f t="shared" si="7"/>
        <v>2.1186725138473226E-2</v>
      </c>
      <c r="EN24">
        <f t="shared" si="7"/>
        <v>2.1294836097975587E-2</v>
      </c>
      <c r="EO24">
        <f t="shared" si="7"/>
        <v>2.1404576210780891E-2</v>
      </c>
      <c r="EP24">
        <f t="shared" si="7"/>
        <v>2.151598865393101E-2</v>
      </c>
      <c r="EQ24">
        <f t="shared" si="7"/>
        <v>2.162911827679356E-2</v>
      </c>
      <c r="ER24">
        <f t="shared" si="7"/>
        <v>2.1744011687247825E-2</v>
      </c>
      <c r="ES24">
        <f t="shared" si="7"/>
        <v>2.1860717343454131E-2</v>
      </c>
      <c r="ET24">
        <f t="shared" si="7"/>
        <v>2.1979285651653503E-2</v>
      </c>
      <c r="EU24">
        <f t="shared" si="7"/>
        <v>2.2099769070464348E-2</v>
      </c>
      <c r="EV24">
        <f t="shared" si="7"/>
        <v>2.2222234569524945E-2</v>
      </c>
      <c r="EW24">
        <f t="shared" si="7"/>
        <v>2.247326775433816E-2</v>
      </c>
      <c r="EX24">
        <f t="shared" si="7"/>
        <v>2.2732907232027047E-2</v>
      </c>
      <c r="EY24">
        <f t="shared" si="7"/>
        <v>2.3001668790909584E-2</v>
      </c>
      <c r="EZ24">
        <f t="shared" si="7"/>
        <v>2.3280128918833593E-2</v>
      </c>
      <c r="FA24">
        <f t="shared" si="7"/>
        <v>2.3568918459442232E-2</v>
      </c>
      <c r="FB24">
        <f t="shared" si="7"/>
        <v>2.4340798922319676E-2</v>
      </c>
      <c r="FC24">
        <f t="shared" si="14"/>
        <v>2.5194673733347463E-2</v>
      </c>
      <c r="FD24">
        <f t="shared" si="14"/>
        <v>2.7220962041745976E-2</v>
      </c>
      <c r="FE24">
        <f t="shared" si="14"/>
        <v>3.3582604635827386E-2</v>
      </c>
      <c r="FF24">
        <f t="shared" si="14"/>
        <v>5.4386706428168591E-2</v>
      </c>
      <c r="FG24" t="e">
        <f t="shared" si="14"/>
        <v>#NUM!</v>
      </c>
      <c r="FH24" t="e">
        <f t="shared" si="14"/>
        <v>#NUM!</v>
      </c>
      <c r="FI24" t="e">
        <f t="shared" si="14"/>
        <v>#NUM!</v>
      </c>
    </row>
    <row r="25" spans="7:165" x14ac:dyDescent="0.3">
      <c r="G25" s="2"/>
      <c r="I25">
        <v>0.13</v>
      </c>
      <c r="J25">
        <f t="shared" si="5"/>
        <v>0.99967206885059712</v>
      </c>
      <c r="K25">
        <f t="shared" si="5"/>
        <v>0.99933513436786758</v>
      </c>
      <c r="L25">
        <f t="shared" si="5"/>
        <v>0.99898883407698291</v>
      </c>
      <c r="M25">
        <f t="shared" si="5"/>
        <v>0.9986327858071985</v>
      </c>
      <c r="N25">
        <f t="shared" si="5"/>
        <v>0.99826658633058352</v>
      </c>
      <c r="O25">
        <f t="shared" si="5"/>
        <v>0.99788980988576637</v>
      </c>
      <c r="P25">
        <f t="shared" si="5"/>
        <v>0.99750200657516164</v>
      </c>
      <c r="Q25">
        <f t="shared" si="5"/>
        <v>0.99710270062277306</v>
      </c>
      <c r="R25">
        <f t="shared" si="5"/>
        <v>0.99669138847818051</v>
      </c>
      <c r="S25">
        <f t="shared" si="5"/>
        <v>0.99626749368489997</v>
      </c>
      <c r="T25">
        <f t="shared" si="5"/>
        <v>0.99537991804740922</v>
      </c>
      <c r="U25">
        <f t="shared" si="5"/>
        <v>0.99443488952307868</v>
      </c>
      <c r="V25">
        <f t="shared" si="5"/>
        <v>0.99342685064919412</v>
      </c>
      <c r="W25">
        <f t="shared" si="5"/>
        <v>0.99234944605850728</v>
      </c>
      <c r="X25">
        <f t="shared" si="5"/>
        <v>0.9911954331181867</v>
      </c>
      <c r="Y25">
        <f t="shared" si="5"/>
        <v>0.98791769858999545</v>
      </c>
      <c r="Z25">
        <f t="shared" si="10"/>
        <v>0.98393679599519746</v>
      </c>
      <c r="AA25">
        <f t="shared" si="10"/>
        <v>0.97273114470868249</v>
      </c>
      <c r="AB25">
        <f t="shared" si="10"/>
        <v>0.90991878702037332</v>
      </c>
      <c r="AC25" t="e">
        <f t="shared" si="10"/>
        <v>#NUM!</v>
      </c>
      <c r="AD25" t="e">
        <f t="shared" si="10"/>
        <v>#NUM!</v>
      </c>
      <c r="AE25" t="e">
        <f t="shared" si="10"/>
        <v>#NUM!</v>
      </c>
      <c r="AF25" t="e">
        <f t="shared" si="10"/>
        <v>#NUM!</v>
      </c>
      <c r="AO25">
        <v>0.12999999999999998</v>
      </c>
      <c r="AP25">
        <f t="shared" si="6"/>
        <v>6.7474447369489071E-2</v>
      </c>
      <c r="AQ25">
        <f t="shared" si="6"/>
        <v>6.7689561656505748E-2</v>
      </c>
      <c r="AR25">
        <f t="shared" si="6"/>
        <v>6.790750623896695E-2</v>
      </c>
      <c r="AS25">
        <f t="shared" si="6"/>
        <v>6.8128352397905309E-2</v>
      </c>
      <c r="AT25">
        <f t="shared" si="6"/>
        <v>6.8352174141867533E-2</v>
      </c>
      <c r="AU25">
        <f t="shared" si="6"/>
        <v>6.8579048348930388E-2</v>
      </c>
      <c r="AV25">
        <f t="shared" si="6"/>
        <v>6.8809054918158516E-2</v>
      </c>
      <c r="AW25">
        <f t="shared" si="6"/>
        <v>6.9042276931268007E-2</v>
      </c>
      <c r="AX25">
        <f t="shared" si="6"/>
        <v>6.9278800825345446E-2</v>
      </c>
      <c r="AY25">
        <f t="shared" si="6"/>
        <v>6.9518740736795107E-2</v>
      </c>
      <c r="AZ25">
        <f t="shared" si="6"/>
        <v>7.0009102465431169E-2</v>
      </c>
      <c r="BA25">
        <f t="shared" si="6"/>
        <v>7.0514233088473738E-2</v>
      </c>
      <c r="BB25">
        <f t="shared" si="6"/>
        <v>7.1034977815626885E-2</v>
      </c>
      <c r="BC25">
        <f t="shared" si="6"/>
        <v>7.1572285625342472E-2</v>
      </c>
      <c r="BD25">
        <f t="shared" si="6"/>
        <v>7.2127195242080194E-2</v>
      </c>
      <c r="BE25">
        <f t="shared" si="6"/>
        <v>7.3599248356948616E-2</v>
      </c>
      <c r="BF25">
        <f t="shared" si="11"/>
        <v>7.5210085245303454E-2</v>
      </c>
      <c r="BG25">
        <f t="shared" si="11"/>
        <v>7.8968799808897178E-2</v>
      </c>
      <c r="BH25">
        <f t="shared" si="11"/>
        <v>9.0435231979976299E-2</v>
      </c>
      <c r="BI25" t="e">
        <f t="shared" si="11"/>
        <v>#NUM!</v>
      </c>
      <c r="BJ25" t="e">
        <f t="shared" si="11"/>
        <v>#NUM!</v>
      </c>
      <c r="BK25" t="e">
        <f t="shared" si="11"/>
        <v>#NUM!</v>
      </c>
      <c r="BL25" t="e">
        <f t="shared" si="11"/>
        <v>#NUM!</v>
      </c>
      <c r="BV25">
        <v>0.12999999999999998</v>
      </c>
      <c r="BW25">
        <f t="shared" si="9"/>
        <v>4.5554568484701526E-2</v>
      </c>
      <c r="BX25">
        <f t="shared" si="9"/>
        <v>4.5752239705999107E-2</v>
      </c>
      <c r="BY25">
        <f t="shared" si="9"/>
        <v>4.5952818002393953E-2</v>
      </c>
      <c r="BZ25">
        <f t="shared" si="9"/>
        <v>4.6156381628657032E-2</v>
      </c>
      <c r="CA25">
        <f t="shared" si="9"/>
        <v>4.6363011978625301E-2</v>
      </c>
      <c r="CB25">
        <f t="shared" si="9"/>
        <v>4.6572793754730009E-2</v>
      </c>
      <c r="CC25">
        <f t="shared" si="9"/>
        <v>4.6785815149132888E-2</v>
      </c>
      <c r="CD25">
        <f t="shared" si="9"/>
        <v>4.7002168037444607E-2</v>
      </c>
      <c r="CE25">
        <f t="shared" si="9"/>
        <v>4.7221948186083197E-2</v>
      </c>
      <c r="CF25">
        <f t="shared" si="9"/>
        <v>4.7445277985060402E-2</v>
      </c>
      <c r="CG25">
        <f t="shared" si="9"/>
        <v>4.7902873000182263E-2</v>
      </c>
      <c r="CH25">
        <f t="shared" si="9"/>
        <v>4.837591141558218E-2</v>
      </c>
      <c r="CI25">
        <f t="shared" si="9"/>
        <v>4.8865344548985792E-2</v>
      </c>
      <c r="CJ25">
        <f t="shared" si="9"/>
        <v>4.9372239885523583E-2</v>
      </c>
      <c r="CK25">
        <f t="shared" si="9"/>
        <v>4.9897770957884453E-2</v>
      </c>
      <c r="CL25">
        <f t="shared" si="9"/>
        <v>5.1301966161937662E-2</v>
      </c>
      <c r="CM25">
        <f t="shared" si="12"/>
        <v>5.2855527012632811E-2</v>
      </c>
      <c r="CN25">
        <f t="shared" si="12"/>
        <v>5.655140547358592E-2</v>
      </c>
      <c r="CO25">
        <f t="shared" si="12"/>
        <v>6.8491061843021103E-2</v>
      </c>
      <c r="CP25">
        <f t="shared" si="12"/>
        <v>0.16250362067460011</v>
      </c>
      <c r="CQ25">
        <f t="shared" si="12"/>
        <v>0.15897605199992507</v>
      </c>
      <c r="CR25">
        <f t="shared" si="12"/>
        <v>0.12662431906910634</v>
      </c>
      <c r="CS25">
        <f t="shared" si="12"/>
        <v>0.10483684333012599</v>
      </c>
      <c r="DD25">
        <v>0.12999999999999998</v>
      </c>
      <c r="DE25">
        <f t="shared" si="8"/>
        <v>3.4383457372968509E-2</v>
      </c>
      <c r="DF25">
        <f t="shared" si="8"/>
        <v>3.4553047122309305E-2</v>
      </c>
      <c r="DG25">
        <f t="shared" si="8"/>
        <v>3.4725269038868876E-2</v>
      </c>
      <c r="DH25">
        <f t="shared" si="8"/>
        <v>3.4900196405663199E-2</v>
      </c>
      <c r="DI25">
        <f t="shared" si="8"/>
        <v>3.5077905517827392E-2</v>
      </c>
      <c r="DJ25">
        <f t="shared" si="8"/>
        <v>3.5258475848412636E-2</v>
      </c>
      <c r="DK25">
        <f t="shared" si="8"/>
        <v>3.5441990225714426E-2</v>
      </c>
      <c r="DL25">
        <f>IF(DL$10&lt;&gt;1,(1 - (((1-DL$10*$DD25)/(1 - $DD25)))^(1/$DE$9))/(DL$10 - (((1-DL$10*$DD25)/(1 - $DD25)))^(1/$DE$9)), $DD25/(1+$DE$9*$DD25-$DD25))</f>
        <v>3.56285350231123E-2</v>
      </c>
      <c r="DM25">
        <f t="shared" si="8"/>
        <v>3.5818200362486854E-2</v>
      </c>
      <c r="DN25">
        <f t="shared" si="8"/>
        <v>3.601109978710932E-2</v>
      </c>
      <c r="DO25">
        <f t="shared" si="8"/>
        <v>3.6406881774642498E-2</v>
      </c>
      <c r="DP25">
        <f t="shared" si="8"/>
        <v>3.6816780744431329E-2</v>
      </c>
      <c r="DQ25">
        <f t="shared" si="8"/>
        <v>3.7241699064269503E-2</v>
      </c>
      <c r="DR25">
        <f t="shared" si="8"/>
        <v>3.768264948784078E-2</v>
      </c>
      <c r="DS25">
        <f t="shared" si="8"/>
        <v>3.8140747972646535E-2</v>
      </c>
      <c r="DT25">
        <f t="shared" si="8"/>
        <v>3.936944849610205E-2</v>
      </c>
      <c r="DU25">
        <f t="shared" si="13"/>
        <v>4.0736801355659588E-2</v>
      </c>
      <c r="DV25">
        <f t="shared" si="13"/>
        <v>4.4023471516388135E-2</v>
      </c>
      <c r="DW25">
        <f t="shared" si="13"/>
        <v>5.4975836226965932E-2</v>
      </c>
      <c r="DX25" t="e">
        <f t="shared" si="13"/>
        <v>#NUM!</v>
      </c>
      <c r="DY25" t="e">
        <f t="shared" si="13"/>
        <v>#NUM!</v>
      </c>
      <c r="DZ25" t="e">
        <f t="shared" si="13"/>
        <v>#NUM!</v>
      </c>
      <c r="EA25" t="e">
        <f t="shared" si="13"/>
        <v>#NUM!</v>
      </c>
      <c r="EL25">
        <v>0.12999999999999998</v>
      </c>
      <c r="EM25">
        <f t="shared" si="7"/>
        <v>2.3068764449693465E-2</v>
      </c>
      <c r="EN25">
        <f t="shared" si="7"/>
        <v>2.319650472528921E-2</v>
      </c>
      <c r="EO25">
        <f t="shared" si="7"/>
        <v>2.3326335078852841E-2</v>
      </c>
      <c r="EP25">
        <f t="shared" si="7"/>
        <v>2.3458315714821276E-2</v>
      </c>
      <c r="EQ25">
        <f t="shared" si="7"/>
        <v>2.3592509374823038E-2</v>
      </c>
      <c r="ER25">
        <f t="shared" si="7"/>
        <v>2.3728981480116023E-2</v>
      </c>
      <c r="ES25">
        <f t="shared" si="7"/>
        <v>2.3867800284091727E-2</v>
      </c>
      <c r="ET25">
        <f t="shared" si="7"/>
        <v>2.4009037035717936E-2</v>
      </c>
      <c r="EU25">
        <f t="shared" si="7"/>
        <v>2.4152766154864818E-2</v>
      </c>
      <c r="EV25">
        <f t="shared" si="7"/>
        <v>2.4299080183599074E-2</v>
      </c>
      <c r="EW25">
        <f t="shared" si="7"/>
        <v>2.4599703533050948E-2</v>
      </c>
      <c r="EX25">
        <f t="shared" si="7"/>
        <v>2.4911648874082783E-2</v>
      </c>
      <c r="EY25">
        <f t="shared" si="7"/>
        <v>2.5235667372425368E-2</v>
      </c>
      <c r="EZ25">
        <f t="shared" si="7"/>
        <v>2.557260250727348E-2</v>
      </c>
      <c r="FA25">
        <f t="shared" si="7"/>
        <v>2.5923385994132696E-2</v>
      </c>
      <c r="FB25">
        <f t="shared" si="7"/>
        <v>2.6867996304700728E-2</v>
      </c>
      <c r="FC25">
        <f t="shared" si="14"/>
        <v>2.7925615194264678E-2</v>
      </c>
      <c r="FD25">
        <f t="shared" si="14"/>
        <v>3.0495451653762353E-2</v>
      </c>
      <c r="FE25">
        <f t="shared" si="14"/>
        <v>3.9345747962253472E-2</v>
      </c>
      <c r="FF25" t="e">
        <f t="shared" si="14"/>
        <v>#NUM!</v>
      </c>
      <c r="FG25" t="e">
        <f t="shared" si="14"/>
        <v>#NUM!</v>
      </c>
      <c r="FH25" t="e">
        <f t="shared" si="14"/>
        <v>#NUM!</v>
      </c>
      <c r="FI25" t="e">
        <f t="shared" si="14"/>
        <v>#NUM!</v>
      </c>
    </row>
    <row r="26" spans="7:165" x14ac:dyDescent="0.3">
      <c r="I26">
        <v>0.14000000000000001</v>
      </c>
      <c r="J26">
        <f t="shared" si="5"/>
        <v>0.99961488284416478</v>
      </c>
      <c r="K26">
        <f t="shared" si="5"/>
        <v>0.99921832714493086</v>
      </c>
      <c r="L26">
        <f t="shared" si="5"/>
        <v>0.99880983422062153</v>
      </c>
      <c r="M26">
        <f t="shared" si="5"/>
        <v>0.99838887601265569</v>
      </c>
      <c r="N26">
        <f t="shared" si="5"/>
        <v>0.99795489288155481</v>
      </c>
      <c r="O26">
        <f t="shared" si="5"/>
        <v>0.99750729120061055</v>
      </c>
      <c r="P26">
        <f t="shared" si="5"/>
        <v>0.99704544072507473</v>
      </c>
      <c r="Q26">
        <f t="shared" si="5"/>
        <v>0.9965686717119755</v>
      </c>
      <c r="R26">
        <f t="shared" si="5"/>
        <v>0.99607627176240088</v>
      </c>
      <c r="S26">
        <f t="shared" si="5"/>
        <v>0.99556743065235098</v>
      </c>
      <c r="T26">
        <f t="shared" si="5"/>
        <v>0.99449744719783684</v>
      </c>
      <c r="U26">
        <f t="shared" si="5"/>
        <v>0.99335142068305649</v>
      </c>
      <c r="V26">
        <f t="shared" si="5"/>
        <v>0.99212123068224489</v>
      </c>
      <c r="W26">
        <f t="shared" si="5"/>
        <v>0.99079748608252649</v>
      </c>
      <c r="X26">
        <f t="shared" si="5"/>
        <v>0.98936933911295644</v>
      </c>
      <c r="Y26">
        <f t="shared" si="5"/>
        <v>0.9852541803364101</v>
      </c>
      <c r="Z26">
        <f t="shared" si="10"/>
        <v>0.98013633979666337</v>
      </c>
      <c r="AA26">
        <f t="shared" si="10"/>
        <v>0.96497841368589354</v>
      </c>
      <c r="AB26">
        <f t="shared" si="10"/>
        <v>0.84960328004081676</v>
      </c>
      <c r="AC26" t="e">
        <f t="shared" si="10"/>
        <v>#NUM!</v>
      </c>
      <c r="AD26" t="e">
        <f t="shared" si="10"/>
        <v>#NUM!</v>
      </c>
      <c r="AE26" t="e">
        <f t="shared" si="10"/>
        <v>#NUM!</v>
      </c>
      <c r="AF26" t="e">
        <f t="shared" si="10"/>
        <v>#NUM!</v>
      </c>
      <c r="AO26">
        <v>0.13999999999999999</v>
      </c>
      <c r="AP26">
        <f t="shared" si="6"/>
        <v>7.2884497431448286E-2</v>
      </c>
      <c r="AQ26">
        <f t="shared" si="6"/>
        <v>7.3134294247081011E-2</v>
      </c>
      <c r="AR26">
        <f t="shared" si="6"/>
        <v>7.3387633442941747E-2</v>
      </c>
      <c r="AS26">
        <f t="shared" si="6"/>
        <v>7.3644611339744689E-2</v>
      </c>
      <c r="AT26">
        <f t="shared" si="6"/>
        <v>7.3905328243038651E-2</v>
      </c>
      <c r="AU26">
        <f t="shared" si="6"/>
        <v>7.4169888667828421E-2</v>
      </c>
      <c r="AV26">
        <f t="shared" si="6"/>
        <v>7.4438401579384708E-2</v>
      </c>
      <c r="AW26">
        <f t="shared" si="6"/>
        <v>7.4710980651663803E-2</v>
      </c>
      <c r="AX26">
        <f t="shared" si="6"/>
        <v>7.4987744544927459E-2</v>
      </c>
      <c r="AY26">
        <f t="shared" si="6"/>
        <v>7.5268845534758003E-2</v>
      </c>
      <c r="AZ26">
        <f t="shared" si="6"/>
        <v>7.5844412979958767E-2</v>
      </c>
      <c r="BA26">
        <f t="shared" si="6"/>
        <v>7.6438878097445248E-2</v>
      </c>
      <c r="BB26">
        <f t="shared" si="6"/>
        <v>7.7053430632644596E-2</v>
      </c>
      <c r="BC26">
        <f t="shared" si="6"/>
        <v>7.7689411245453435E-2</v>
      </c>
      <c r="BD26">
        <f t="shared" si="6"/>
        <v>7.8348300398441137E-2</v>
      </c>
      <c r="BE26">
        <f t="shared" si="6"/>
        <v>8.0106975968015956E-2</v>
      </c>
      <c r="BF26">
        <f t="shared" si="11"/>
        <v>8.2050909687043816E-2</v>
      </c>
      <c r="BG26">
        <f t="shared" si="11"/>
        <v>8.6679671178110818E-2</v>
      </c>
      <c r="BH26">
        <f t="shared" si="11"/>
        <v>0.10211936041885902</v>
      </c>
      <c r="BI26" t="e">
        <f t="shared" si="11"/>
        <v>#NUM!</v>
      </c>
      <c r="BJ26" t="e">
        <f t="shared" si="11"/>
        <v>#NUM!</v>
      </c>
      <c r="BK26" t="e">
        <f t="shared" si="11"/>
        <v>#NUM!</v>
      </c>
      <c r="BL26" t="e">
        <f t="shared" si="11"/>
        <v>#NUM!</v>
      </c>
      <c r="BV26">
        <v>0.13999999999999999</v>
      </c>
      <c r="BW26">
        <f t="shared" si="9"/>
        <v>4.9258084345508962E-2</v>
      </c>
      <c r="BX26">
        <f t="shared" si="9"/>
        <v>4.9488258487040679E-2</v>
      </c>
      <c r="BY26">
        <f t="shared" si="9"/>
        <v>4.9722082868952668E-2</v>
      </c>
      <c r="BZ26">
        <f t="shared" si="9"/>
        <v>4.9959663592435373E-2</v>
      </c>
      <c r="CA26">
        <f t="shared" si="9"/>
        <v>5.0201111360407634E-2</v>
      </c>
      <c r="CB26">
        <f t="shared" si="9"/>
        <v>5.0446541746564204E-2</v>
      </c>
      <c r="CC26">
        <f t="shared" si="9"/>
        <v>5.0696075484395225E-2</v>
      </c>
      <c r="CD26">
        <f t="shared" si="9"/>
        <v>5.0949838777985E-2</v>
      </c>
      <c r="CE26">
        <f t="shared" si="9"/>
        <v>5.1207963636601878E-2</v>
      </c>
      <c r="CF26">
        <f t="shared" si="9"/>
        <v>5.1470614729449513E-2</v>
      </c>
      <c r="CG26">
        <f t="shared" si="9"/>
        <v>5.2009922547725608E-2</v>
      </c>
      <c r="CH26">
        <f t="shared" si="9"/>
        <v>5.2569086022034306E-2</v>
      </c>
      <c r="CI26">
        <f t="shared" si="9"/>
        <v>5.3149450051674513E-2</v>
      </c>
      <c r="CJ26">
        <f t="shared" si="9"/>
        <v>5.3752531007625511E-2</v>
      </c>
      <c r="CK26">
        <f t="shared" si="9"/>
        <v>5.4380011401031617E-2</v>
      </c>
      <c r="CL26">
        <f t="shared" si="9"/>
        <v>5.6068310808527942E-2</v>
      </c>
      <c r="CM26">
        <f t="shared" si="12"/>
        <v>5.79575615593605E-2</v>
      </c>
      <c r="CN26">
        <f t="shared" si="12"/>
        <v>6.2556787209200895E-2</v>
      </c>
      <c r="CO26">
        <f t="shared" si="12"/>
        <v>7.9041396618639806E-2</v>
      </c>
      <c r="CP26">
        <f t="shared" si="12"/>
        <v>0.17827584323652718</v>
      </c>
      <c r="CQ26">
        <f t="shared" si="12"/>
        <v>0.16471733822102047</v>
      </c>
      <c r="CR26">
        <f t="shared" si="12"/>
        <v>0.12965114200874533</v>
      </c>
      <c r="CS26">
        <f t="shared" si="12"/>
        <v>0.10710758843797008</v>
      </c>
      <c r="DD26">
        <v>0.13999999999999999</v>
      </c>
      <c r="DE26">
        <f t="shared" si="8"/>
        <v>3.7198246411883198E-2</v>
      </c>
      <c r="DF26">
        <f t="shared" si="8"/>
        <v>3.7395995886306786E-2</v>
      </c>
      <c r="DG26">
        <f t="shared" si="8"/>
        <v>3.7597056405767118E-2</v>
      </c>
      <c r="DH26">
        <f t="shared" si="8"/>
        <v>3.7801527534377835E-2</v>
      </c>
      <c r="DI26">
        <f t="shared" si="8"/>
        <v>3.8009513261606072E-2</v>
      </c>
      <c r="DJ26">
        <f t="shared" si="8"/>
        <v>3.8221122266003563E-2</v>
      </c>
      <c r="DK26">
        <f t="shared" si="8"/>
        <v>3.8436468198827949E-2</v>
      </c>
      <c r="DL26">
        <f t="shared" si="8"/>
        <v>3.865566998937181E-2</v>
      </c>
      <c r="DM26">
        <f t="shared" si="8"/>
        <v>3.8878852174039059E-2</v>
      </c>
      <c r="DN26">
        <f t="shared" si="8"/>
        <v>3.9106168193337683E-2</v>
      </c>
      <c r="DO26">
        <f t="shared" si="8"/>
        <v>3.9573618221864545E-2</v>
      </c>
      <c r="DP26">
        <f t="shared" si="8"/>
        <v>4.005926751470943E-2</v>
      </c>
      <c r="DQ26">
        <f t="shared" si="8"/>
        <v>4.0564395227912456E-2</v>
      </c>
      <c r="DR26">
        <f t="shared" si="8"/>
        <v>4.1090444679387716E-2</v>
      </c>
      <c r="DS26">
        <f t="shared" si="8"/>
        <v>4.1639021440660152E-2</v>
      </c>
      <c r="DT26">
        <f t="shared" si="8"/>
        <v>4.3121330414063908E-2</v>
      </c>
      <c r="DU26">
        <f t="shared" si="13"/>
        <v>4.47910027139925E-2</v>
      </c>
      <c r="DV26">
        <f t="shared" si="13"/>
        <v>4.8904300627239605E-2</v>
      </c>
      <c r="DW26">
        <f t="shared" si="13"/>
        <v>6.423852487854019E-2</v>
      </c>
      <c r="DX26" t="e">
        <f t="shared" si="13"/>
        <v>#NUM!</v>
      </c>
      <c r="DY26" t="e">
        <f t="shared" si="13"/>
        <v>#NUM!</v>
      </c>
      <c r="DZ26" t="e">
        <f t="shared" si="13"/>
        <v>#NUM!</v>
      </c>
      <c r="EA26" t="e">
        <f t="shared" si="13"/>
        <v>#NUM!</v>
      </c>
      <c r="EL26">
        <v>0.13999999999999999</v>
      </c>
      <c r="EM26">
        <f t="shared" si="7"/>
        <v>2.497044419082128E-2</v>
      </c>
      <c r="EN26">
        <f t="shared" si="7"/>
        <v>2.5119603242013139E-2</v>
      </c>
      <c r="EO26">
        <f t="shared" si="7"/>
        <v>2.5271396494369172E-2</v>
      </c>
      <c r="EP26">
        <f t="shared" si="7"/>
        <v>2.5425905929229328E-2</v>
      </c>
      <c r="EQ26">
        <f t="shared" si="7"/>
        <v>2.5583217264955889E-2</v>
      </c>
      <c r="ER26">
        <f t="shared" si="7"/>
        <v>2.5743420184124528E-2</v>
      </c>
      <c r="ES26">
        <f t="shared" si="7"/>
        <v>2.5906608578125948E-2</v>
      </c>
      <c r="ET26">
        <f t="shared" si="7"/>
        <v>2.6072880810810491E-2</v>
      </c>
      <c r="EU26">
        <f t="shared" si="7"/>
        <v>2.624234000296307E-2</v>
      </c>
      <c r="EV26">
        <f t="shared" si="7"/>
        <v>2.6415111784310955E-2</v>
      </c>
      <c r="EW26">
        <f t="shared" si="7"/>
        <v>2.6770948529791349E-2</v>
      </c>
      <c r="EX26">
        <f t="shared" si="7"/>
        <v>2.7141423489007669E-2</v>
      </c>
      <c r="EY26">
        <f t="shared" si="7"/>
        <v>2.752760475065388E-2</v>
      </c>
      <c r="EZ26">
        <f t="shared" si="7"/>
        <v>2.7930698736207665E-2</v>
      </c>
      <c r="FA26">
        <f t="shared" si="7"/>
        <v>2.835205114323076E-2</v>
      </c>
      <c r="FB26">
        <f t="shared" si="7"/>
        <v>2.949567217407506E-2</v>
      </c>
      <c r="FC26">
        <f t="shared" si="14"/>
        <v>3.0792733239543825E-2</v>
      </c>
      <c r="FD26">
        <f t="shared" si="14"/>
        <v>3.4028341086753081E-2</v>
      </c>
      <c r="FE26">
        <f t="shared" si="14"/>
        <v>4.6608951236185379E-2</v>
      </c>
      <c r="FF26" t="e">
        <f t="shared" si="14"/>
        <v>#NUM!</v>
      </c>
      <c r="FG26" t="e">
        <f t="shared" si="14"/>
        <v>#NUM!</v>
      </c>
      <c r="FH26" t="e">
        <f t="shared" si="14"/>
        <v>#NUM!</v>
      </c>
      <c r="FI26" t="e">
        <f t="shared" si="14"/>
        <v>#NUM!</v>
      </c>
    </row>
    <row r="27" spans="7:165" x14ac:dyDescent="0.3">
      <c r="I27">
        <v>0.15</v>
      </c>
      <c r="J27">
        <f t="shared" si="5"/>
        <v>0.99955226873663694</v>
      </c>
      <c r="K27">
        <f t="shared" si="5"/>
        <v>0.99909022362970379</v>
      </c>
      <c r="L27">
        <f t="shared" si="5"/>
        <v>0.99861319232382095</v>
      </c>
      <c r="M27">
        <f t="shared" si="5"/>
        <v>0.99812045973799701</v>
      </c>
      <c r="N27">
        <f t="shared" si="5"/>
        <v>0.99761126460335703</v>
      </c>
      <c r="O27">
        <f t="shared" si="5"/>
        <v>0.99708479565703989</v>
      </c>
      <c r="P27">
        <f t="shared" si="5"/>
        <v>0.99654018745160278</v>
      </c>
      <c r="Q27">
        <f t="shared" si="5"/>
        <v>0.99597651573361412</v>
      </c>
      <c r="R27">
        <f t="shared" si="5"/>
        <v>0.99539279233858813</v>
      </c>
      <c r="S27">
        <f t="shared" si="5"/>
        <v>0.99478789792707312</v>
      </c>
      <c r="T27">
        <f t="shared" si="5"/>
        <v>0.99351034877901312</v>
      </c>
      <c r="U27">
        <f t="shared" si="5"/>
        <v>0.99213357441810557</v>
      </c>
      <c r="V27">
        <f t="shared" si="5"/>
        <v>0.990645932989898</v>
      </c>
      <c r="W27">
        <f t="shared" si="5"/>
        <v>0.98903379712876183</v>
      </c>
      <c r="X27">
        <f t="shared" si="5"/>
        <v>0.9872812003150907</v>
      </c>
      <c r="Y27">
        <f t="shared" si="5"/>
        <v>0.98215265017503817</v>
      </c>
      <c r="Z27">
        <f t="shared" si="10"/>
        <v>0.97560729802838309</v>
      </c>
      <c r="AA27">
        <f t="shared" si="10"/>
        <v>0.95504771198275007</v>
      </c>
      <c r="AB27">
        <f t="shared" si="10"/>
        <v>0.66705044688487947</v>
      </c>
      <c r="AC27" t="e">
        <f t="shared" si="10"/>
        <v>#NUM!</v>
      </c>
      <c r="AD27" t="e">
        <f t="shared" si="10"/>
        <v>#NUM!</v>
      </c>
      <c r="AE27" t="e">
        <f t="shared" si="10"/>
        <v>#NUM!</v>
      </c>
      <c r="AF27" t="e">
        <f t="shared" si="10"/>
        <v>#NUM!</v>
      </c>
      <c r="AH27" s="4"/>
      <c r="AK27" s="4"/>
      <c r="AO27">
        <v>0.15</v>
      </c>
      <c r="AP27">
        <f t="shared" si="6"/>
        <v>7.8328422949120249E-2</v>
      </c>
      <c r="AQ27">
        <f t="shared" si="6"/>
        <v>7.861553540841798E-2</v>
      </c>
      <c r="AR27">
        <f t="shared" si="6"/>
        <v>7.890701380980944E-2</v>
      </c>
      <c r="AS27">
        <f t="shared" si="6"/>
        <v>7.9202985669058423E-2</v>
      </c>
      <c r="AT27">
        <f t="shared" si="6"/>
        <v>7.9503584176554579E-2</v>
      </c>
      <c r="AU27">
        <f t="shared" si="6"/>
        <v>7.9808948541854136E-2</v>
      </c>
      <c r="AV27">
        <f t="shared" si="6"/>
        <v>8.0119224364996924E-2</v>
      </c>
      <c r="AW27">
        <f t="shared" si="6"/>
        <v>8.0434564037151074E-2</v>
      </c>
      <c r="AX27">
        <f t="shared" si="6"/>
        <v>8.0755127173434221E-2</v>
      </c>
      <c r="AY27">
        <f t="shared" si="6"/>
        <v>8.1081113947119962E-2</v>
      </c>
      <c r="AZ27">
        <f t="shared" si="6"/>
        <v>8.1749871985310779E-2</v>
      </c>
      <c r="BA27">
        <f t="shared" si="6"/>
        <v>8.2442449426924427E-2</v>
      </c>
      <c r="BB27">
        <f t="shared" si="6"/>
        <v>8.316048648457415E-2</v>
      </c>
      <c r="BC27">
        <f t="shared" si="6"/>
        <v>8.3905840422008215E-2</v>
      </c>
      <c r="BD27">
        <f t="shared" si="6"/>
        <v>8.4680581101083161E-2</v>
      </c>
      <c r="BE27">
        <f t="shared" si="6"/>
        <v>8.676192420618796E-2</v>
      </c>
      <c r="BF27">
        <f t="shared" si="11"/>
        <v>8.9087403786234601E-2</v>
      </c>
      <c r="BG27">
        <f t="shared" si="11"/>
        <v>9.4751093298970426E-2</v>
      </c>
      <c r="BH27">
        <f t="shared" si="11"/>
        <v>0.11613973856684176</v>
      </c>
      <c r="BI27" t="e">
        <f t="shared" si="11"/>
        <v>#NUM!</v>
      </c>
      <c r="BJ27" t="e">
        <f t="shared" si="11"/>
        <v>#NUM!</v>
      </c>
      <c r="BK27" t="e">
        <f t="shared" si="11"/>
        <v>#NUM!</v>
      </c>
      <c r="BL27" t="e">
        <f t="shared" si="11"/>
        <v>#NUM!</v>
      </c>
      <c r="BV27">
        <v>0.15</v>
      </c>
      <c r="BW27">
        <f t="shared" si="9"/>
        <v>5.2992679999715651E-2</v>
      </c>
      <c r="BX27">
        <f t="shared" si="9"/>
        <v>5.3257976009607987E-2</v>
      </c>
      <c r="BY27">
        <f t="shared" si="9"/>
        <v>5.3527785594388783E-2</v>
      </c>
      <c r="BZ27">
        <f t="shared" si="9"/>
        <v>5.3802249696450685E-2</v>
      </c>
      <c r="CA27">
        <f t="shared" si="9"/>
        <v>5.4081515833812689E-2</v>
      </c>
      <c r="CB27">
        <f t="shared" si="9"/>
        <v>5.4365738514214029E-2</v>
      </c>
      <c r="CC27">
        <f t="shared" si="9"/>
        <v>5.4655079682360712E-2</v>
      </c>
      <c r="CD27">
        <f t="shared" si="9"/>
        <v>5.4949709203571347E-2</v>
      </c>
      <c r="CE27">
        <f t="shared" si="9"/>
        <v>5.5249805387436582E-2</v>
      </c>
      <c r="CF27">
        <f t="shared" si="9"/>
        <v>5.5555586414786043E-2</v>
      </c>
      <c r="CG27">
        <f t="shared" si="9"/>
        <v>5.6184815942714433E-2</v>
      </c>
      <c r="CH27">
        <f t="shared" si="9"/>
        <v>5.6839193988041201E-2</v>
      </c>
      <c r="CI27">
        <f t="shared" si="9"/>
        <v>5.7520583072879522E-2</v>
      </c>
      <c r="CJ27">
        <f t="shared" si="9"/>
        <v>5.82310955755828E-2</v>
      </c>
      <c r="CK27">
        <f t="shared" si="9"/>
        <v>5.8973097985062693E-2</v>
      </c>
      <c r="CL27">
        <f t="shared" si="9"/>
        <v>6.0984221369356724E-2</v>
      </c>
      <c r="CM27">
        <f t="shared" si="12"/>
        <v>6.3262306130287271E-2</v>
      </c>
      <c r="CN27">
        <f t="shared" si="12"/>
        <v>6.8952670804731928E-2</v>
      </c>
      <c r="CO27">
        <f t="shared" si="12"/>
        <v>9.2559427500080227E-2</v>
      </c>
      <c r="CP27">
        <f t="shared" si="12"/>
        <v>0.18768605577271361</v>
      </c>
      <c r="CQ27">
        <f t="shared" si="12"/>
        <v>0.16957956667832438</v>
      </c>
      <c r="CR27">
        <f t="shared" si="12"/>
        <v>0.13243841929969952</v>
      </c>
      <c r="CS27">
        <f t="shared" si="12"/>
        <v>0.10923821170490347</v>
      </c>
      <c r="DD27">
        <v>0.15</v>
      </c>
      <c r="DE27">
        <f t="shared" si="8"/>
        <v>4.0039679527588211E-2</v>
      </c>
      <c r="DF27">
        <f t="shared" si="8"/>
        <v>4.0267923550848614E-2</v>
      </c>
      <c r="DG27">
        <f t="shared" si="8"/>
        <v>4.0500269237786414E-2</v>
      </c>
      <c r="DH27">
        <f t="shared" si="8"/>
        <v>4.0736849121556284E-2</v>
      </c>
      <c r="DI27">
        <f t="shared" si="8"/>
        <v>4.0977802072985486E-2</v>
      </c>
      <c r="DJ27">
        <f t="shared" si="8"/>
        <v>4.122327370743354E-2</v>
      </c>
      <c r="DK27">
        <f t="shared" si="8"/>
        <v>4.1473416824745868E-2</v>
      </c>
      <c r="DL27">
        <f t="shared" si="8"/>
        <v>4.1728391885574249E-2</v>
      </c>
      <c r="DM27">
        <f t="shared" si="8"/>
        <v>4.1988367527743625E-2</v>
      </c>
      <c r="DN27">
        <f t="shared" si="8"/>
        <v>4.2253547909047985E-2</v>
      </c>
      <c r="DO27">
        <f t="shared" si="8"/>
        <v>4.2800119095347131E-2</v>
      </c>
      <c r="DP27">
        <f t="shared" si="8"/>
        <v>4.3369804097136123E-2</v>
      </c>
      <c r="DQ27">
        <f t="shared" si="8"/>
        <v>4.3964379388763714E-2</v>
      </c>
      <c r="DR27">
        <f t="shared" si="8"/>
        <v>4.458586225846714E-2</v>
      </c>
      <c r="DS27">
        <f t="shared" si="8"/>
        <v>4.5236519048808745E-2</v>
      </c>
      <c r="DT27">
        <f t="shared" si="8"/>
        <v>4.7008443778098763E-2</v>
      </c>
      <c r="DU27">
        <f t="shared" si="13"/>
        <v>4.9030419118423867E-2</v>
      </c>
      <c r="DV27">
        <f t="shared" si="13"/>
        <v>5.4150587277601955E-2</v>
      </c>
      <c r="DW27">
        <f t="shared" si="13"/>
        <v>7.6526477254176314E-2</v>
      </c>
      <c r="DX27" t="e">
        <f t="shared" si="13"/>
        <v>#NUM!</v>
      </c>
      <c r="DY27" t="e">
        <f t="shared" si="13"/>
        <v>#NUM!</v>
      </c>
      <c r="DZ27" t="e">
        <f t="shared" si="13"/>
        <v>#NUM!</v>
      </c>
      <c r="EA27" t="e">
        <f t="shared" si="13"/>
        <v>#NUM!</v>
      </c>
      <c r="EL27">
        <v>0.15</v>
      </c>
      <c r="EM27">
        <f t="shared" si="7"/>
        <v>2.6892177890513267E-2</v>
      </c>
      <c r="EN27">
        <f t="shared" si="7"/>
        <v>2.7064581857518654E-2</v>
      </c>
      <c r="EO27">
        <f t="shared" si="7"/>
        <v>2.7240255385380229E-2</v>
      </c>
      <c r="EP27">
        <f t="shared" si="7"/>
        <v>2.741930785372839E-2</v>
      </c>
      <c r="EQ27">
        <f t="shared" si="7"/>
        <v>2.7601854007792782E-2</v>
      </c>
      <c r="ER27">
        <f t="shared" si="7"/>
        <v>2.7788014309855218E-2</v>
      </c>
      <c r="ES27">
        <f t="shared" si="7"/>
        <v>2.7977915319762535E-2</v>
      </c>
      <c r="ET27">
        <f t="shared" si="7"/>
        <v>2.8171690107424076E-2</v>
      </c>
      <c r="EU27">
        <f t="shared" si="7"/>
        <v>2.8369478700570227E-2</v>
      </c>
      <c r="EV27">
        <f t="shared" si="7"/>
        <v>2.8571448976076635E-2</v>
      </c>
      <c r="EW27">
        <f t="shared" si="7"/>
        <v>2.898844248374725E-2</v>
      </c>
      <c r="EX27">
        <f t="shared" si="7"/>
        <v>2.9424081876495846E-2</v>
      </c>
      <c r="EY27">
        <f t="shared" si="7"/>
        <v>2.9879855244909867E-2</v>
      </c>
      <c r="EZ27">
        <f t="shared" si="7"/>
        <v>3.0357454997715576E-2</v>
      </c>
      <c r="FA27">
        <f t="shared" si="7"/>
        <v>3.0858788200429227E-2</v>
      </c>
      <c r="FB27">
        <f t="shared" si="7"/>
        <v>3.2230871323473485E-2</v>
      </c>
      <c r="FC27">
        <f t="shared" si="14"/>
        <v>3.3808749997703127E-2</v>
      </c>
      <c r="FD27">
        <f t="shared" si="14"/>
        <v>3.7862574115229634E-2</v>
      </c>
      <c r="FE27">
        <f t="shared" si="14"/>
        <v>5.6604116230112654E-2</v>
      </c>
      <c r="FF27" t="e">
        <f t="shared" si="14"/>
        <v>#NUM!</v>
      </c>
      <c r="FG27" t="e">
        <f t="shared" si="14"/>
        <v>#NUM!</v>
      </c>
      <c r="FH27" t="e">
        <f t="shared" si="14"/>
        <v>#NUM!</v>
      </c>
      <c r="FI27" t="e">
        <f t="shared" si="14"/>
        <v>#NUM!</v>
      </c>
    </row>
    <row r="28" spans="7:165" x14ac:dyDescent="0.3">
      <c r="I28">
        <v>0.16</v>
      </c>
      <c r="J28">
        <f t="shared" si="5"/>
        <v>0.9994840215270363</v>
      </c>
      <c r="K28">
        <f t="shared" si="5"/>
        <v>0.99895036546852234</v>
      </c>
      <c r="L28">
        <f t="shared" si="5"/>
        <v>0.9983981410753674</v>
      </c>
      <c r="M28">
        <f t="shared" si="5"/>
        <v>0.99782639680419449</v>
      </c>
      <c r="N28">
        <f t="shared" si="5"/>
        <v>0.99723411501912618</v>
      </c>
      <c r="O28">
        <f t="shared" si="5"/>
        <v>0.99662020612689495</v>
      </c>
      <c r="P28">
        <f t="shared" si="5"/>
        <v>0.99598350207300534</v>
      </c>
      <c r="Q28">
        <f t="shared" si="5"/>
        <v>0.99532274911581164</v>
      </c>
      <c r="R28">
        <f t="shared" si="5"/>
        <v>0.9946365997827421</v>
      </c>
      <c r="S28">
        <f t="shared" si="5"/>
        <v>0.99392353118257393</v>
      </c>
      <c r="T28">
        <f t="shared" si="5"/>
        <v>0.99241069687752437</v>
      </c>
      <c r="U28">
        <f t="shared" si="5"/>
        <v>0.99076995994014971</v>
      </c>
      <c r="V28">
        <f t="shared" si="5"/>
        <v>0.98898489799937495</v>
      </c>
      <c r="W28">
        <f t="shared" si="5"/>
        <v>0.9870360380899712</v>
      </c>
      <c r="X28">
        <f t="shared" si="5"/>
        <v>0.98490022008006106</v>
      </c>
      <c r="Y28">
        <f t="shared" si="5"/>
        <v>0.97854574789857907</v>
      </c>
      <c r="Z28">
        <f t="shared" si="10"/>
        <v>0.97020211548421686</v>
      </c>
      <c r="AA28">
        <f t="shared" si="10"/>
        <v>0.94212235920016874</v>
      </c>
      <c r="AB28" t="e">
        <f t="shared" si="10"/>
        <v>#NUM!</v>
      </c>
      <c r="AC28" t="e">
        <f t="shared" si="10"/>
        <v>#NUM!</v>
      </c>
      <c r="AD28" t="e">
        <f t="shared" si="10"/>
        <v>#NUM!</v>
      </c>
      <c r="AE28" t="e">
        <f t="shared" si="10"/>
        <v>#NUM!</v>
      </c>
      <c r="AF28" t="e">
        <f t="shared" si="10"/>
        <v>#NUM!</v>
      </c>
      <c r="AH28" s="4"/>
      <c r="AI28" s="4"/>
      <c r="AJ28" s="4"/>
      <c r="AK28" s="4"/>
      <c r="AL28" s="4"/>
      <c r="AO28">
        <v>0.16</v>
      </c>
      <c r="AP28">
        <f t="shared" si="6"/>
        <v>8.3806778234281384E-2</v>
      </c>
      <c r="AQ28">
        <f t="shared" si="6"/>
        <v>8.4133846400304163E-2</v>
      </c>
      <c r="AR28">
        <f t="shared" si="6"/>
        <v>8.4466223906075541E-2</v>
      </c>
      <c r="AS28">
        <f t="shared" si="6"/>
        <v>8.4804076578041926E-2</v>
      </c>
      <c r="AT28">
        <f t="shared" si="6"/>
        <v>8.5147578145467376E-2</v>
      </c>
      <c r="AU28">
        <f t="shared" si="6"/>
        <v>8.5496910754981309E-2</v>
      </c>
      <c r="AV28">
        <f t="shared" si="6"/>
        <v>8.5852265528063021E-2</v>
      </c>
      <c r="AW28">
        <f t="shared" si="6"/>
        <v>8.6213843165866125E-2</v>
      </c>
      <c r="AX28">
        <f t="shared" si="6"/>
        <v>8.658185460632864E-2</v>
      </c>
      <c r="AY28">
        <f t="shared" si="6"/>
        <v>8.6956559541971012E-2</v>
      </c>
      <c r="AZ28">
        <f t="shared" si="6"/>
        <v>8.7726770144846741E-2</v>
      </c>
      <c r="BA28">
        <f t="shared" si="6"/>
        <v>8.8526613985508179E-2</v>
      </c>
      <c r="BB28">
        <f t="shared" si="6"/>
        <v>8.9358312109202517E-2</v>
      </c>
      <c r="BC28">
        <f t="shared" si="6"/>
        <v>9.0224394308357325E-2</v>
      </c>
      <c r="BD28">
        <f t="shared" si="6"/>
        <v>9.1127707049385304E-2</v>
      </c>
      <c r="BE28">
        <f t="shared" si="6"/>
        <v>9.357110517033744E-2</v>
      </c>
      <c r="BF28">
        <f t="shared" si="11"/>
        <v>9.6332822251610134E-2</v>
      </c>
      <c r="BG28">
        <f t="shared" si="11"/>
        <v>0.10323186160672</v>
      </c>
      <c r="BH28">
        <f t="shared" si="11"/>
        <v>0.13521473049698118</v>
      </c>
      <c r="BI28" t="e">
        <f t="shared" si="11"/>
        <v>#NUM!</v>
      </c>
      <c r="BJ28" t="e">
        <f t="shared" si="11"/>
        <v>#NUM!</v>
      </c>
      <c r="BK28" t="e">
        <f t="shared" si="11"/>
        <v>#NUM!</v>
      </c>
      <c r="BL28" t="e">
        <f t="shared" si="11"/>
        <v>#NUM!</v>
      </c>
      <c r="BV28">
        <v>0.16</v>
      </c>
      <c r="BW28">
        <f t="shared" si="9"/>
        <v>5.6758940122999015E-2</v>
      </c>
      <c r="BX28">
        <f t="shared" si="9"/>
        <v>5.7062008001520441E-2</v>
      </c>
      <c r="BY28">
        <f t="shared" si="9"/>
        <v>5.7370582872409585E-2</v>
      </c>
      <c r="BZ28">
        <f t="shared" si="9"/>
        <v>5.7684848652925683E-2</v>
      </c>
      <c r="CA28">
        <f t="shared" si="9"/>
        <v>5.8004998449642055E-2</v>
      </c>
      <c r="CB28">
        <f t="shared" si="9"/>
        <v>5.8331235178996847E-2</v>
      </c>
      <c r="CC28">
        <f t="shared" si="9"/>
        <v>5.8663772241192291E-2</v>
      </c>
      <c r="CD28">
        <f t="shared" si="9"/>
        <v>5.9002834253050022E-2</v>
      </c>
      <c r="CE28">
        <f t="shared" si="9"/>
        <v>5.9348657846140893E-2</v>
      </c>
      <c r="CF28">
        <f t="shared" si="9"/>
        <v>5.9701528172785269E-2</v>
      </c>
      <c r="CG28">
        <f t="shared" si="9"/>
        <v>6.042926350307376E-2</v>
      </c>
      <c r="CH28">
        <f t="shared" si="9"/>
        <v>6.1188439450818831E-2</v>
      </c>
      <c r="CI28">
        <f t="shared" si="9"/>
        <v>6.198158999339367E-2</v>
      </c>
      <c r="CJ28">
        <f t="shared" si="9"/>
        <v>6.2811608639588845E-2</v>
      </c>
      <c r="CK28">
        <f t="shared" si="9"/>
        <v>6.3681769622928347E-2</v>
      </c>
      <c r="CL28">
        <f t="shared" si="9"/>
        <v>6.605858814950534E-2</v>
      </c>
      <c r="CM28">
        <f t="shared" si="12"/>
        <v>6.8786391751686507E-2</v>
      </c>
      <c r="CN28">
        <f t="shared" si="12"/>
        <v>7.580054678980204E-2</v>
      </c>
      <c r="CO28">
        <f t="shared" si="12"/>
        <v>0.11308831329382293</v>
      </c>
      <c r="CP28">
        <f t="shared" si="12"/>
        <v>0.19478786408507143</v>
      </c>
      <c r="CQ28">
        <f t="shared" si="12"/>
        <v>0.17384985363557101</v>
      </c>
      <c r="CR28">
        <f t="shared" si="12"/>
        <v>0.13503527219859729</v>
      </c>
      <c r="CS28">
        <f t="shared" si="12"/>
        <v>0.11125325328523455</v>
      </c>
      <c r="DD28">
        <v>0.16</v>
      </c>
      <c r="DE28">
        <f t="shared" si="8"/>
        <v>4.2908290983676878E-2</v>
      </c>
      <c r="DF28">
        <f t="shared" si="8"/>
        <v>4.3169402422516878E-2</v>
      </c>
      <c r="DG28">
        <f t="shared" si="8"/>
        <v>4.3435527571505102E-2</v>
      </c>
      <c r="DH28">
        <f t="shared" si="8"/>
        <v>4.3706839737667529E-2</v>
      </c>
      <c r="DI28">
        <f t="shared" si="8"/>
        <v>4.3983521104746119E-2</v>
      </c>
      <c r="DJ28">
        <f t="shared" si="8"/>
        <v>4.4265763344345982E-2</v>
      </c>
      <c r="DK28">
        <f t="shared" si="8"/>
        <v>4.4553768280458955E-2</v>
      </c>
      <c r="DL28">
        <f t="shared" si="8"/>
        <v>4.4847748613049875E-2</v>
      </c>
      <c r="DM28">
        <f t="shared" si="8"/>
        <v>4.5147928707129241E-2</v>
      </c>
      <c r="DN28">
        <f t="shared" si="8"/>
        <v>4.5454576446695441E-2</v>
      </c>
      <c r="DO28">
        <f t="shared" si="8"/>
        <v>4.6088104857412028E-2</v>
      </c>
      <c r="DP28">
        <f t="shared" si="8"/>
        <v>4.6750610657292434E-2</v>
      </c>
      <c r="DQ28">
        <f t="shared" si="8"/>
        <v>4.7444517826852238E-2</v>
      </c>
      <c r="DR28">
        <f t="shared" si="8"/>
        <v>4.8172598962386327E-2</v>
      </c>
      <c r="DS28">
        <f t="shared" si="8"/>
        <v>4.8938001168906252E-2</v>
      </c>
      <c r="DT28">
        <f t="shared" si="8"/>
        <v>5.1039693903465751E-2</v>
      </c>
      <c r="DU28">
        <f t="shared" si="13"/>
        <v>5.3471701296525301E-2</v>
      </c>
      <c r="DV28">
        <f t="shared" si="13"/>
        <v>5.982440375613951E-2</v>
      </c>
      <c r="DW28">
        <f t="shared" si="13"/>
        <v>9.630856871666682E-2</v>
      </c>
      <c r="DX28" t="e">
        <f t="shared" si="13"/>
        <v>#NUM!</v>
      </c>
      <c r="DY28" t="e">
        <f t="shared" si="13"/>
        <v>#NUM!</v>
      </c>
      <c r="DZ28" t="e">
        <f t="shared" si="13"/>
        <v>#NUM!</v>
      </c>
      <c r="EA28" t="e">
        <f t="shared" si="13"/>
        <v>#NUM!</v>
      </c>
      <c r="EL28">
        <v>0.16</v>
      </c>
      <c r="EM28">
        <f t="shared" si="7"/>
        <v>2.8834392741981886E-2</v>
      </c>
      <c r="EN28">
        <f t="shared" si="7"/>
        <v>2.9031905440778445E-2</v>
      </c>
      <c r="EO28">
        <f t="shared" si="7"/>
        <v>2.9233422609811544E-2</v>
      </c>
      <c r="EP28">
        <f t="shared" si="7"/>
        <v>2.9439087613319547E-2</v>
      </c>
      <c r="EQ28">
        <f t="shared" si="7"/>
        <v>2.9649051350239316E-2</v>
      </c>
      <c r="ER28">
        <f t="shared" si="7"/>
        <v>2.9863472783595784E-2</v>
      </c>
      <c r="ES28">
        <f t="shared" si="7"/>
        <v>3.0082519516909219E-2</v>
      </c>
      <c r="ET28">
        <f t="shared" si="7"/>
        <v>3.0306368422702575E-2</v>
      </c>
      <c r="EU28">
        <f t="shared" si="7"/>
        <v>3.0535206328845946E-2</v>
      </c>
      <c r="EV28">
        <f t="shared" si="7"/>
        <v>3.0769254435317032E-2</v>
      </c>
      <c r="EW28">
        <f t="shared" si="7"/>
        <v>3.1253687932571023E-2</v>
      </c>
      <c r="EX28">
        <f t="shared" si="7"/>
        <v>3.1761567631989424E-2</v>
      </c>
      <c r="EY28">
        <f t="shared" si="7"/>
        <v>3.2294930731136255E-2</v>
      </c>
      <c r="EZ28">
        <f t="shared" si="7"/>
        <v>3.2856112080437032E-2</v>
      </c>
      <c r="FA28">
        <f t="shared" si="7"/>
        <v>3.3447770660861187E-2</v>
      </c>
      <c r="FB28">
        <f t="shared" si="7"/>
        <v>3.5081404425389977E-2</v>
      </c>
      <c r="FC28">
        <f t="shared" si="14"/>
        <v>3.6988301178257348E-2</v>
      </c>
      <c r="FD28">
        <f t="shared" si="14"/>
        <v>4.2053387215393645E-2</v>
      </c>
      <c r="FE28">
        <f t="shared" si="14"/>
        <v>7.3723012850415465E-2</v>
      </c>
      <c r="FF28" t="e">
        <f t="shared" si="14"/>
        <v>#NUM!</v>
      </c>
      <c r="FG28" t="e">
        <f t="shared" si="14"/>
        <v>#NUM!</v>
      </c>
      <c r="FH28" t="e">
        <f t="shared" si="14"/>
        <v>#NUM!</v>
      </c>
      <c r="FI28" t="e">
        <f t="shared" si="14"/>
        <v>#NUM!</v>
      </c>
    </row>
    <row r="29" spans="7:165" x14ac:dyDescent="0.3">
      <c r="I29">
        <v>0.17</v>
      </c>
      <c r="J29">
        <f t="shared" si="5"/>
        <v>0.9994099264385411</v>
      </c>
      <c r="K29">
        <f t="shared" si="5"/>
        <v>0.99879827160173063</v>
      </c>
      <c r="L29">
        <f t="shared" si="5"/>
        <v>0.99816387341174195</v>
      </c>
      <c r="M29">
        <f t="shared" si="5"/>
        <v>0.99750548492976343</v>
      </c>
      <c r="N29">
        <f t="shared" si="5"/>
        <v>0.996821766432199</v>
      </c>
      <c r="O29">
        <f t="shared" si="5"/>
        <v>0.99611127657756737</v>
      </c>
      <c r="P29">
        <f t="shared" si="5"/>
        <v>0.99537246253941136</v>
      </c>
      <c r="Q29">
        <f t="shared" si="5"/>
        <v>0.99460364896043307</v>
      </c>
      <c r="R29">
        <f t="shared" si="5"/>
        <v>0.99380302555942723</v>
      </c>
      <c r="S29">
        <f t="shared" si="5"/>
        <v>0.9929685480229431</v>
      </c>
      <c r="T29">
        <f t="shared" si="5"/>
        <v>0.99118986438531675</v>
      </c>
      <c r="U29">
        <f t="shared" si="5"/>
        <v>0.9892480414090733</v>
      </c>
      <c r="V29">
        <f t="shared" si="5"/>
        <v>0.98712023253539283</v>
      </c>
      <c r="W29">
        <f t="shared" si="5"/>
        <v>0.98477897264473779</v>
      </c>
      <c r="X29">
        <f t="shared" si="5"/>
        <v>0.98219107464834388</v>
      </c>
      <c r="Y29">
        <f t="shared" si="5"/>
        <v>0.97435254744936717</v>
      </c>
      <c r="Z29">
        <f t="shared" si="10"/>
        <v>0.96373223295002075</v>
      </c>
      <c r="AA29">
        <f t="shared" si="10"/>
        <v>0.92491349844008108</v>
      </c>
      <c r="AB29" t="e">
        <f t="shared" si="10"/>
        <v>#NUM!</v>
      </c>
      <c r="AC29" t="e">
        <f t="shared" si="10"/>
        <v>#NUM!</v>
      </c>
      <c r="AD29" t="e">
        <f t="shared" si="10"/>
        <v>#NUM!</v>
      </c>
      <c r="AE29" t="e">
        <f t="shared" si="10"/>
        <v>#NUM!</v>
      </c>
      <c r="AF29" t="e">
        <f t="shared" si="10"/>
        <v>#NUM!</v>
      </c>
      <c r="AH29" s="4"/>
      <c r="AI29" s="4"/>
      <c r="AM29" t="s">
        <v>5</v>
      </c>
      <c r="AO29">
        <v>0.17</v>
      </c>
      <c r="AP29">
        <f t="shared" si="6"/>
        <v>8.9320133725337619E-2</v>
      </c>
      <c r="AQ29">
        <f t="shared" si="6"/>
        <v>8.9689804143986307E-2</v>
      </c>
      <c r="AR29">
        <f t="shared" si="6"/>
        <v>9.0065855528369668E-2</v>
      </c>
      <c r="AS29">
        <f t="shared" si="6"/>
        <v>9.0448500167589138E-2</v>
      </c>
      <c r="AT29">
        <f t="shared" si="6"/>
        <v>9.0837961143134027E-2</v>
      </c>
      <c r="AU29">
        <f t="shared" si="6"/>
        <v>9.123447307949116E-2</v>
      </c>
      <c r="AV29">
        <f t="shared" si="6"/>
        <v>9.1638282961753234E-2</v>
      </c>
      <c r="AW29">
        <f t="shared" si="6"/>
        <v>9.2049651027576632E-2</v>
      </c>
      <c r="AX29">
        <f t="shared" si="6"/>
        <v>9.2468851741833169E-2</v>
      </c>
      <c r="AY29">
        <f t="shared" si="6"/>
        <v>9.2896218012299747E-2</v>
      </c>
      <c r="AZ29">
        <f t="shared" si="6"/>
        <v>9.3776430966875463E-2</v>
      </c>
      <c r="BA29">
        <f t="shared" si="6"/>
        <v>9.4693090727475129E-2</v>
      </c>
      <c r="BB29">
        <f t="shared" si="6"/>
        <v>9.5649158385925262E-2</v>
      </c>
      <c r="BC29">
        <f t="shared" si="6"/>
        <v>9.6648029477564554E-2</v>
      </c>
      <c r="BD29">
        <f t="shared" si="6"/>
        <v>9.7693562857694302E-2</v>
      </c>
      <c r="BE29">
        <f t="shared" si="6"/>
        <v>0.10054216887168789</v>
      </c>
      <c r="BF29">
        <f t="shared" si="11"/>
        <v>0.10380219182232064</v>
      </c>
      <c r="BG29">
        <f t="shared" si="11"/>
        <v>0.11218427104884145</v>
      </c>
      <c r="BH29" t="e">
        <f t="shared" si="11"/>
        <v>#NUM!</v>
      </c>
      <c r="BI29" t="e">
        <f t="shared" si="11"/>
        <v>#NUM!</v>
      </c>
      <c r="BJ29" t="e">
        <f t="shared" si="11"/>
        <v>#NUM!</v>
      </c>
      <c r="BK29" t="e">
        <f t="shared" si="11"/>
        <v>#NUM!</v>
      </c>
      <c r="BL29" t="e">
        <f t="shared" si="11"/>
        <v>#NUM!</v>
      </c>
      <c r="BV29">
        <v>0.17</v>
      </c>
      <c r="BW29">
        <f t="shared" si="9"/>
        <v>6.0557467596070912E-2</v>
      </c>
      <c r="BX29">
        <f>IF(BX$10&lt;&gt;1,(1 - (((1-BX$10*$BV29)/(1 - $BV29)))^(1/$BW$9))/(BX$10 - (((1-BX$10*$BV29)/(1 - $BV29)))^(1/$BW$9)), $BV29/(1+$BW$9*$BV29-$BV29))</f>
        <v>6.0900988774035367E-2</v>
      </c>
      <c r="BY29">
        <f t="shared" si="9"/>
        <v>6.1251150544734859E-2</v>
      </c>
      <c r="BZ29">
        <f t="shared" si="9"/>
        <v>6.1608189174210869E-2</v>
      </c>
      <c r="CA29">
        <f t="shared" si="9"/>
        <v>6.1972353521590744E-2</v>
      </c>
      <c r="CB29">
        <f t="shared" si="9"/>
        <v>6.234390594747765E-2</v>
      </c>
      <c r="CC29">
        <f t="shared" si="9"/>
        <v>6.2723123305863812E-2</v>
      </c>
      <c r="CD29">
        <f t="shared" si="9"/>
        <v>6.3110298028982867E-2</v>
      </c>
      <c r="CE29">
        <f t="shared" si="9"/>
        <v>6.3505739315772677E-2</v>
      </c>
      <c r="CF29">
        <f t="shared" si="9"/>
        <v>6.3909815275020265E-2</v>
      </c>
      <c r="CG29">
        <f t="shared" si="9"/>
        <v>6.4745034359666331E-2</v>
      </c>
      <c r="CH29">
        <f t="shared" si="9"/>
        <v>6.5619115644867623E-2</v>
      </c>
      <c r="CI29">
        <f t="shared" si="9"/>
        <v>6.6535453868306865E-2</v>
      </c>
      <c r="CJ29">
        <f t="shared" si="9"/>
        <v>6.7497954929704326E-2</v>
      </c>
      <c r="CK29">
        <f t="shared" si="9"/>
        <v>6.851108506295181E-2</v>
      </c>
      <c r="CL29">
        <f t="shared" si="9"/>
        <v>7.1301190742613693E-2</v>
      </c>
      <c r="CM29">
        <f t="shared" si="12"/>
        <v>7.4548843357890276E-2</v>
      </c>
      <c r="CN29">
        <f t="shared" si="12"/>
        <v>8.318003171738049E-2</v>
      </c>
      <c r="CO29">
        <f t="shared" si="12"/>
        <v>0.20494025229110055</v>
      </c>
      <c r="CP29">
        <f t="shared" si="12"/>
        <v>0.20063613495129742</v>
      </c>
      <c r="CQ29">
        <f t="shared" si="12"/>
        <v>0.17769170521230632</v>
      </c>
      <c r="CR29">
        <f t="shared" si="12"/>
        <v>0.13747709877249711</v>
      </c>
      <c r="CS29">
        <f t="shared" si="12"/>
        <v>0.11317143297774643</v>
      </c>
      <c r="DD29">
        <v>0.17</v>
      </c>
      <c r="DE29">
        <f t="shared" si="8"/>
        <v>4.5804632279341055E-2</v>
      </c>
      <c r="DF29">
        <f t="shared" si="8"/>
        <v>4.6101022843624044E-2</v>
      </c>
      <c r="DG29">
        <f t="shared" si="8"/>
        <v>4.6403470535857402E-2</v>
      </c>
      <c r="DH29">
        <f t="shared" si="8"/>
        <v>4.6712198464724797E-2</v>
      </c>
      <c r="DI29">
        <f t="shared" si="8"/>
        <v>4.702744193130217E-2</v>
      </c>
      <c r="DJ29">
        <f t="shared" si="8"/>
        <v>4.7349449325808854E-2</v>
      </c>
      <c r="DK29">
        <f t="shared" si="8"/>
        <v>4.7678483108136861E-2</v>
      </c>
      <c r="DL29">
        <f t="shared" si="8"/>
        <v>4.8014820881718233E-2</v>
      </c>
      <c r="DM29">
        <f t="shared" si="8"/>
        <v>4.835875657161598E-2</v>
      </c>
      <c r="DN29">
        <f t="shared" si="8"/>
        <v>4.8710637312136582E-2</v>
      </c>
      <c r="DO29">
        <f t="shared" si="8"/>
        <v>4.9439363333737711E-2</v>
      </c>
      <c r="DP29">
        <f t="shared" si="8"/>
        <v>5.020400837123723E-2</v>
      </c>
      <c r="DQ29">
        <f t="shared" si="8"/>
        <v>5.1007829593546897E-2</v>
      </c>
      <c r="DR29">
        <f t="shared" si="8"/>
        <v>5.185458256424131E-2</v>
      </c>
      <c r="DS29">
        <f t="shared" si="8"/>
        <v>5.274857607733114E-2</v>
      </c>
      <c r="DT29">
        <f t="shared" si="8"/>
        <v>5.522493122999278E-2</v>
      </c>
      <c r="DU29">
        <f t="shared" si="13"/>
        <v>5.8134013895069642E-2</v>
      </c>
      <c r="DV29">
        <f t="shared" si="13"/>
        <v>6.6006841263091781E-2</v>
      </c>
      <c r="DW29" t="e">
        <f t="shared" si="13"/>
        <v>#NUM!</v>
      </c>
      <c r="DX29" t="e">
        <f t="shared" si="13"/>
        <v>#NUM!</v>
      </c>
      <c r="DY29" t="e">
        <f t="shared" si="13"/>
        <v>#NUM!</v>
      </c>
      <c r="DZ29" t="e">
        <f t="shared" si="13"/>
        <v>#NUM!</v>
      </c>
      <c r="EA29" t="e">
        <f t="shared" si="13"/>
        <v>#NUM!</v>
      </c>
      <c r="EL29">
        <v>0.17</v>
      </c>
      <c r="EM29">
        <f t="shared" si="7"/>
        <v>3.0797530224220691E-2</v>
      </c>
      <c r="EN29">
        <f t="shared" si="7"/>
        <v>3.1022054178971966E-2</v>
      </c>
      <c r="EO29">
        <f t="shared" si="7"/>
        <v>3.1251425660985127E-2</v>
      </c>
      <c r="EP29">
        <f t="shared" si="7"/>
        <v>3.1485829668328559E-2</v>
      </c>
      <c r="EQ29">
        <f t="shared" si="7"/>
        <v>3.1725461575363288E-2</v>
      </c>
      <c r="ER29">
        <f t="shared" si="7"/>
        <v>3.197052791172756E-2</v>
      </c>
      <c r="ES29">
        <f t="shared" si="7"/>
        <v>3.2221247215336805E-2</v>
      </c>
      <c r="ET29">
        <f t="shared" si="7"/>
        <v>3.2477850967969943E-2</v>
      </c>
      <c r="EU29">
        <f t="shared" si="7"/>
        <v>3.2740584623213623E-2</v>
      </c>
      <c r="EV29">
        <f t="shared" si="7"/>
        <v>3.3009735983067612E-2</v>
      </c>
      <c r="EW29">
        <f t="shared" si="7"/>
        <v>3.3568253705110483E-2</v>
      </c>
      <c r="EX29">
        <f t="shared" si="7"/>
        <v>3.415592320376705E-2</v>
      </c>
      <c r="EY29">
        <f t="shared" si="7"/>
        <v>3.4775491252125833E-2</v>
      </c>
      <c r="EZ29">
        <f t="shared" si="7"/>
        <v>3.5430132667716822E-2</v>
      </c>
      <c r="FA29">
        <f t="shared" si="7"/>
        <v>3.6123503120853905E-2</v>
      </c>
      <c r="FB29">
        <f t="shared" si="7"/>
        <v>3.8055966355042957E-2</v>
      </c>
      <c r="FC29">
        <f t="shared" si="14"/>
        <v>4.034835388150633E-2</v>
      </c>
      <c r="FD29">
        <f t="shared" si="14"/>
        <v>4.6673696259449976E-2</v>
      </c>
      <c r="FE29" t="e">
        <f t="shared" si="14"/>
        <v>#NUM!</v>
      </c>
      <c r="FF29" t="e">
        <f t="shared" si="14"/>
        <v>#NUM!</v>
      </c>
      <c r="FG29" t="e">
        <f t="shared" si="14"/>
        <v>#NUM!</v>
      </c>
      <c r="FH29" t="e">
        <f t="shared" si="14"/>
        <v>#NUM!</v>
      </c>
      <c r="FI29" t="e">
        <f t="shared" si="14"/>
        <v>#NUM!</v>
      </c>
    </row>
    <row r="30" spans="7:165" x14ac:dyDescent="0.3">
      <c r="I30">
        <v>0.18</v>
      </c>
      <c r="J30">
        <f t="shared" si="5"/>
        <v>0.99932975833111404</v>
      </c>
      <c r="K30">
        <f t="shared" si="5"/>
        <v>0.99863343685881745</v>
      </c>
      <c r="L30">
        <f t="shared" si="5"/>
        <v>0.99790953996864573</v>
      </c>
      <c r="M30">
        <f t="shared" si="5"/>
        <v>0.99715645557937316</v>
      </c>
      <c r="N30">
        <f t="shared" si="5"/>
        <v>0.99637244353000054</v>
      </c>
      <c r="O30">
        <f t="shared" si="5"/>
        <v>0.99555562254154584</v>
      </c>
      <c r="P30">
        <f t="shared" si="5"/>
        <v>0.99470395554420821</v>
      </c>
      <c r="Q30">
        <f t="shared" si="5"/>
        <v>0.9938152331244684</v>
      </c>
      <c r="R30">
        <f t="shared" si="5"/>
        <v>0.99288705480339767</v>
      </c>
      <c r="S30">
        <f t="shared" si="5"/>
        <v>0.99191670863191717</v>
      </c>
      <c r="T30">
        <f t="shared" si="5"/>
        <v>0.98983844693191825</v>
      </c>
      <c r="U30">
        <f t="shared" si="5"/>
        <v>0.98755399533747723</v>
      </c>
      <c r="V30">
        <f t="shared" si="5"/>
        <v>0.98503194755828438</v>
      </c>
      <c r="W30">
        <f t="shared" si="5"/>
        <v>0.98223399380567755</v>
      </c>
      <c r="X30">
        <f t="shared" si="5"/>
        <v>0.97911306002923182</v>
      </c>
      <c r="Y30">
        <f t="shared" si="5"/>
        <v>0.96947495019009899</v>
      </c>
      <c r="Z30">
        <f t="shared" si="10"/>
        <v>0.95595254000385743</v>
      </c>
      <c r="AA30">
        <f t="shared" si="10"/>
        <v>0.90124185755481145</v>
      </c>
      <c r="AB30" t="e">
        <f t="shared" si="10"/>
        <v>#NUM!</v>
      </c>
      <c r="AC30" t="e">
        <f t="shared" si="10"/>
        <v>#NUM!</v>
      </c>
      <c r="AD30" t="e">
        <f t="shared" si="10"/>
        <v>#NUM!</v>
      </c>
      <c r="AE30" t="e">
        <f t="shared" si="10"/>
        <v>#NUM!</v>
      </c>
      <c r="AF30" t="e">
        <f t="shared" si="10"/>
        <v>#NUM!</v>
      </c>
      <c r="AI30" s="2"/>
      <c r="AO30">
        <v>0.18000000000000002</v>
      </c>
      <c r="AP30">
        <f t="shared" si="6"/>
        <v>9.4869076663476493E-2</v>
      </c>
      <c r="AQ30">
        <f t="shared" si="6"/>
        <v>9.5284001869094331E-2</v>
      </c>
      <c r="AR30">
        <f t="shared" si="6"/>
        <v>9.57065163163517E-2</v>
      </c>
      <c r="AS30">
        <f t="shared" si="6"/>
        <v>9.6136888022458677E-2</v>
      </c>
      <c r="AT30">
        <f t="shared" si="6"/>
        <v>9.6575399489525759E-2</v>
      </c>
      <c r="AU30">
        <f t="shared" si="6"/>
        <v>9.7022348777006578E-2</v>
      </c>
      <c r="AV30">
        <f t="shared" si="6"/>
        <v>9.7478050676174405E-2</v>
      </c>
      <c r="AW30">
        <f t="shared" si="6"/>
        <v>9.7942837998602428E-2</v>
      </c>
      <c r="AX30">
        <f t="shared" si="6"/>
        <v>9.8417062992299034E-2</v>
      </c>
      <c r="AY30">
        <f t="shared" si="6"/>
        <v>9.8901147809797668E-2</v>
      </c>
      <c r="AZ30">
        <f t="shared" si="6"/>
        <v>9.9900211923651144E-2</v>
      </c>
      <c r="BA30">
        <f t="shared" si="6"/>
        <v>0.10094365305232203</v>
      </c>
      <c r="BB30">
        <f t="shared" si="6"/>
        <v>0.10203536547317439</v>
      </c>
      <c r="BC30">
        <f t="shared" si="6"/>
        <v>0.10317984842876803</v>
      </c>
      <c r="BD30">
        <f t="shared" si="6"/>
        <v>0.10438226854129046</v>
      </c>
      <c r="BE30">
        <f t="shared" si="6"/>
        <v>0.10768349651959588</v>
      </c>
      <c r="BF30">
        <f t="shared" si="11"/>
        <v>0.11151268748226488</v>
      </c>
      <c r="BG30">
        <f t="shared" si="11"/>
        <v>0.12169020046064545</v>
      </c>
      <c r="BH30" t="e">
        <f t="shared" si="11"/>
        <v>#NUM!</v>
      </c>
      <c r="BI30" t="e">
        <f t="shared" si="11"/>
        <v>#NUM!</v>
      </c>
      <c r="BJ30" t="e">
        <f t="shared" si="11"/>
        <v>#NUM!</v>
      </c>
      <c r="BK30" t="e">
        <f t="shared" si="11"/>
        <v>#NUM!</v>
      </c>
      <c r="BL30" t="e">
        <f t="shared" si="11"/>
        <v>#NUM!</v>
      </c>
      <c r="BV30">
        <v>0.18000000000000002</v>
      </c>
      <c r="BW30">
        <f t="shared" si="9"/>
        <v>6.4388884302538169E-2</v>
      </c>
      <c r="BX30">
        <f t="shared" si="9"/>
        <v>6.4775572021799718E-2</v>
      </c>
      <c r="BY30">
        <f t="shared" si="9"/>
        <v>6.5170184404292827E-2</v>
      </c>
      <c r="BZ30">
        <f t="shared" si="9"/>
        <v>6.5573020783605315E-2</v>
      </c>
      <c r="CA30">
        <f t="shared" si="9"/>
        <v>6.5984397454507696E-2</v>
      </c>
      <c r="CB30">
        <f t="shared" si="9"/>
        <v>6.6404648975363523E-2</v>
      </c>
      <c r="CC30">
        <f t="shared" si="9"/>
        <v>6.683412959818763E-2</v>
      </c>
      <c r="CD30">
        <f t="shared" si="9"/>
        <v>6.7273214841710297E-2</v>
      </c>
      <c r="CE30">
        <f t="shared" si="9"/>
        <v>6.7722303225003957E-2</v>
      </c>
      <c r="CF30">
        <f t="shared" si="9"/>
        <v>6.8181864674354789E-2</v>
      </c>
      <c r="CG30">
        <f t="shared" si="9"/>
        <v>6.9133959064095016E-2</v>
      </c>
      <c r="CH30">
        <f t="shared" si="9"/>
        <v>7.0133609759477217E-2</v>
      </c>
      <c r="CI30">
        <f t="shared" si="9"/>
        <v>7.1185303647727391E-2</v>
      </c>
      <c r="CJ30">
        <f t="shared" si="9"/>
        <v>7.2294246162585826E-2</v>
      </c>
      <c r="CK30">
        <f t="shared" si="9"/>
        <v>7.3466454706439602E-2</v>
      </c>
      <c r="CL30">
        <f t="shared" si="9"/>
        <v>7.6722831980004166E-2</v>
      </c>
      <c r="CM30">
        <f t="shared" si="12"/>
        <v>8.0571604355452256E-2</v>
      </c>
      <c r="CN30">
        <f t="shared" si="12"/>
        <v>9.1197390907106171E-2</v>
      </c>
      <c r="CO30">
        <f t="shared" si="12"/>
        <v>0.22604861924919878</v>
      </c>
      <c r="CP30">
        <f t="shared" si="12"/>
        <v>0.20568324293194382</v>
      </c>
      <c r="CQ30">
        <f t="shared" si="12"/>
        <v>0.18120802622788623</v>
      </c>
      <c r="CR30">
        <f t="shared" si="12"/>
        <v>0.13979035231900014</v>
      </c>
      <c r="CS30">
        <f t="shared" si="12"/>
        <v>0.11500740170683472</v>
      </c>
      <c r="DD30">
        <v>0.18000000000000002</v>
      </c>
      <c r="DE30">
        <f t="shared" si="8"/>
        <v>4.8729272922979655E-2</v>
      </c>
      <c r="DF30">
        <f t="shared" si="8"/>
        <v>4.9063393988994085E-2</v>
      </c>
      <c r="DG30">
        <f t="shared" si="8"/>
        <v>4.9404757177965067E-2</v>
      </c>
      <c r="DH30">
        <f t="shared" si="8"/>
        <v>4.9753645761489232E-2</v>
      </c>
      <c r="DI30">
        <f t="shared" si="8"/>
        <v>5.0110359470475548E-2</v>
      </c>
      <c r="DJ30">
        <f t="shared" si="8"/>
        <v>5.0475215783955536E-2</v>
      </c>
      <c r="DK30">
        <f t="shared" si="8"/>
        <v>5.0848551346254184E-2</v>
      </c>
      <c r="DL30">
        <f t="shared" si="8"/>
        <v>5.1230723528154658E-2</v>
      </c>
      <c r="DM30">
        <f t="shared" si="8"/>
        <v>5.1622112149996603E-2</v>
      </c>
      <c r="DN30">
        <f t="shared" si="8"/>
        <v>5.2023161986178512E-2</v>
      </c>
      <c r="DO30">
        <f t="shared" si="8"/>
        <v>5.2855753090594058E-2</v>
      </c>
      <c r="DP30">
        <f t="shared" si="8"/>
        <v>5.3732425493962982E-2</v>
      </c>
      <c r="DQ30">
        <f t="shared" si="8"/>
        <v>5.4657497601184095E-2</v>
      </c>
      <c r="DR30">
        <f t="shared" si="8"/>
        <v>5.563599203466716E-2</v>
      </c>
      <c r="DS30">
        <f t="shared" si="8"/>
        <v>5.667373612029266E-2</v>
      </c>
      <c r="DT30">
        <f t="shared" si="8"/>
        <v>5.9575097989726745E-2</v>
      </c>
      <c r="DU30">
        <f t="shared" si="13"/>
        <v>6.3039600552278571E-2</v>
      </c>
      <c r="DV30">
        <f t="shared" si="13"/>
        <v>7.2807183352408961E-2</v>
      </c>
      <c r="DW30" t="e">
        <f t="shared" si="13"/>
        <v>#NUM!</v>
      </c>
      <c r="DX30" t="e">
        <f t="shared" si="13"/>
        <v>#NUM!</v>
      </c>
      <c r="DY30" t="e">
        <f t="shared" si="13"/>
        <v>#NUM!</v>
      </c>
      <c r="DZ30" t="e">
        <f t="shared" si="13"/>
        <v>#NUM!</v>
      </c>
      <c r="EA30" t="e">
        <f t="shared" si="13"/>
        <v>#NUM!</v>
      </c>
      <c r="EL30">
        <v>0.18000000000000002</v>
      </c>
      <c r="EM30">
        <f t="shared" si="7"/>
        <v>3.2782046759364657E-2</v>
      </c>
      <c r="EN30">
        <f t="shared" si="7"/>
        <v>3.3035524274075884E-2</v>
      </c>
      <c r="EO30">
        <f t="shared" si="7"/>
        <v>3.3294809413364643E-2</v>
      </c>
      <c r="EP30">
        <f t="shared" si="7"/>
        <v>3.3560137624379323E-2</v>
      </c>
      <c r="EQ30">
        <f t="shared" si="7"/>
        <v>3.3831758399201099E-2</v>
      </c>
      <c r="ER30">
        <f t="shared" si="7"/>
        <v>3.4109936397613241E-2</v>
      </c>
      <c r="ES30">
        <f t="shared" si="7"/>
        <v>3.4394952683607746E-2</v>
      </c>
      <c r="ET30">
        <f t="shared" si="7"/>
        <v>3.468710608970256E-2</v>
      </c>
      <c r="EU30">
        <f t="shared" si="7"/>
        <v>3.4986714725217805E-2</v>
      </c>
      <c r="EV30">
        <f t="shared" si="7"/>
        <v>3.5294148793618738E-2</v>
      </c>
      <c r="EW30">
        <f t="shared" si="7"/>
        <v>3.5933778652463166E-2</v>
      </c>
      <c r="EX30">
        <f t="shared" si="7"/>
        <v>3.6609296446088457E-2</v>
      </c>
      <c r="EY30">
        <f t="shared" si="7"/>
        <v>3.7324356675377639E-2</v>
      </c>
      <c r="EZ30">
        <f t="shared" si="7"/>
        <v>3.8083222020862589E-2</v>
      </c>
      <c r="FA30">
        <f t="shared" si="7"/>
        <v>3.8890857640013862E-2</v>
      </c>
      <c r="FB30">
        <f t="shared" si="7"/>
        <v>4.1164278896962565E-2</v>
      </c>
      <c r="FC30">
        <f t="shared" si="14"/>
        <v>4.3908748048393335E-2</v>
      </c>
      <c r="FD30">
        <f t="shared" si="14"/>
        <v>5.1822881671115748E-2</v>
      </c>
      <c r="FE30" t="e">
        <f t="shared" si="14"/>
        <v>#NUM!</v>
      </c>
      <c r="FF30" t="e">
        <f t="shared" si="14"/>
        <v>#NUM!</v>
      </c>
      <c r="FG30" t="e">
        <f t="shared" si="14"/>
        <v>#NUM!</v>
      </c>
      <c r="FH30" t="e">
        <f t="shared" si="14"/>
        <v>#NUM!</v>
      </c>
      <c r="FI30" t="e">
        <f t="shared" si="14"/>
        <v>#NUM!</v>
      </c>
    </row>
    <row r="31" spans="7:165" x14ac:dyDescent="0.3">
      <c r="I31">
        <v>0.19</v>
      </c>
      <c r="J31">
        <f t="shared" si="5"/>
        <v>0.99924328107109384</v>
      </c>
      <c r="K31">
        <f t="shared" si="5"/>
        <v>0.99845533044774704</v>
      </c>
      <c r="L31">
        <f t="shared" si="5"/>
        <v>0.99763424633398889</v>
      </c>
      <c r="M31">
        <f t="shared" si="5"/>
        <v>0.99677796947588293</v>
      </c>
      <c r="N31">
        <f t="shared" si="5"/>
        <v>0.99588426644486072</v>
      </c>
      <c r="O31">
        <f t="shared" si="5"/>
        <v>0.99495071073331398</v>
      </c>
      <c r="P31">
        <f t="shared" si="5"/>
        <v>0.99397466131911449</v>
      </c>
      <c r="Q31">
        <f t="shared" si="5"/>
        <v>0.99295323829246251</v>
      </c>
      <c r="R31">
        <f t="shared" si="5"/>
        <v>0.99188329506164641</v>
      </c>
      <c r="S31">
        <f t="shared" si="5"/>
        <v>0.9907612716662777</v>
      </c>
      <c r="T31">
        <f t="shared" si="5"/>
        <v>0.98834617670034552</v>
      </c>
      <c r="U31">
        <f t="shared" si="5"/>
        <v>0.98567254605883869</v>
      </c>
      <c r="V31">
        <f t="shared" si="5"/>
        <v>0.98269764919271507</v>
      </c>
      <c r="W31">
        <f t="shared" si="5"/>
        <v>0.97936855045672755</v>
      </c>
      <c r="X31">
        <f t="shared" si="5"/>
        <v>0.9756190354056441</v>
      </c>
      <c r="Y31">
        <f t="shared" si="5"/>
        <v>0.96379283625284862</v>
      </c>
      <c r="Z31">
        <f t="shared" si="10"/>
        <v>0.94653795116497907</v>
      </c>
      <c r="AA31">
        <f t="shared" si="10"/>
        <v>0.86704258098693732</v>
      </c>
      <c r="AB31" t="e">
        <f t="shared" si="10"/>
        <v>#NUM!</v>
      </c>
      <c r="AC31" t="e">
        <f t="shared" si="10"/>
        <v>#NUM!</v>
      </c>
      <c r="AD31" t="e">
        <f t="shared" si="10"/>
        <v>#NUM!</v>
      </c>
      <c r="AE31" t="e">
        <f t="shared" si="10"/>
        <v>#NUM!</v>
      </c>
      <c r="AF31" t="e">
        <f t="shared" si="10"/>
        <v>#NUM!</v>
      </c>
      <c r="AI31" s="2"/>
      <c r="AO31">
        <v>0.19000000000000003</v>
      </c>
      <c r="AP31">
        <f t="shared" si="6"/>
        <v>0.10045421180588751</v>
      </c>
      <c r="AQ31">
        <f t="shared" si="6"/>
        <v>0.10091704979584816</v>
      </c>
      <c r="AR31">
        <f t="shared" si="6"/>
        <v>0.1013888303987649</v>
      </c>
      <c r="AS31">
        <f t="shared" si="6"/>
        <v>0.1018698878170317</v>
      </c>
      <c r="AT31">
        <f t="shared" si="6"/>
        <v>0.10236057539514587</v>
      </c>
      <c r="AU31">
        <f t="shared" si="6"/>
        <v>0.10286126712381788</v>
      </c>
      <c r="AV31">
        <f t="shared" si="6"/>
        <v>0.10337235929616856</v>
      </c>
      <c r="AW31">
        <f t="shared" si="6"/>
        <v>0.10389427233499014</v>
      </c>
      <c r="AX31">
        <f t="shared" si="6"/>
        <v>0.10442745281290733</v>
      </c>
      <c r="AY31">
        <f t="shared" si="6"/>
        <v>0.10497243078715619</v>
      </c>
      <c r="AZ31">
        <f t="shared" si="6"/>
        <v>0.10609950562190833</v>
      </c>
      <c r="BA31">
        <f t="shared" si="6"/>
        <v>0.10728013136750697</v>
      </c>
      <c r="BB31">
        <f t="shared" si="6"/>
        <v>0.10851936841197225</v>
      </c>
      <c r="BC31">
        <f t="shared" si="6"/>
        <v>0.10982311128387434</v>
      </c>
      <c r="BD31">
        <f t="shared" si="6"/>
        <v>0.11119820280112101</v>
      </c>
      <c r="BE31">
        <f t="shared" si="6"/>
        <v>0.11500431286660338</v>
      </c>
      <c r="BF31">
        <f t="shared" si="11"/>
        <v>0.11948412035359185</v>
      </c>
      <c r="BG31">
        <f t="shared" si="11"/>
        <v>0.13186128450448775</v>
      </c>
      <c r="BH31" t="e">
        <f t="shared" si="11"/>
        <v>#NUM!</v>
      </c>
      <c r="BI31" t="e">
        <f t="shared" si="11"/>
        <v>#NUM!</v>
      </c>
      <c r="BJ31" t="e">
        <f t="shared" si="11"/>
        <v>#NUM!</v>
      </c>
      <c r="BK31" t="e">
        <f t="shared" si="11"/>
        <v>#NUM!</v>
      </c>
      <c r="BL31" t="e">
        <f t="shared" si="11"/>
        <v>#NUM!</v>
      </c>
      <c r="BV31">
        <v>0.19000000000000003</v>
      </c>
      <c r="BW31">
        <f t="shared" si="9"/>
        <v>6.8253831972019091E-2</v>
      </c>
      <c r="BX31">
        <f t="shared" si="9"/>
        <v>6.868643166771958E-2</v>
      </c>
      <c r="BY31">
        <f t="shared" si="9"/>
        <v>6.912840104283699E-2</v>
      </c>
      <c r="BZ31">
        <f t="shared" si="9"/>
        <v>6.958011466997549E-2</v>
      </c>
      <c r="CA31">
        <f t="shared" si="9"/>
        <v>7.0041969615856056E-2</v>
      </c>
      <c r="CB31">
        <f t="shared" si="9"/>
        <v>7.0514387274394144E-2</v>
      </c>
      <c r="CC31">
        <f t="shared" si="9"/>
        <v>7.0997815390701671E-2</v>
      </c>
      <c r="CD31">
        <f t="shared" si="9"/>
        <v>7.1492730300454041E-2</v>
      </c>
      <c r="CE31">
        <f t="shared" si="9"/>
        <v>7.1999639412809194E-2</v>
      </c>
      <c r="CF31">
        <f t="shared" si="9"/>
        <v>7.2519136563349892E-2</v>
      </c>
      <c r="CG31">
        <f t="shared" si="9"/>
        <v>7.3597932341326389E-2</v>
      </c>
      <c r="CH31">
        <f t="shared" si="9"/>
        <v>7.4734408145176207E-2</v>
      </c>
      <c r="CI31">
        <f t="shared" si="9"/>
        <v>7.5934424241280996E-2</v>
      </c>
      <c r="CJ31">
        <f t="shared" si="9"/>
        <v>7.7204840307259506E-2</v>
      </c>
      <c r="CK31">
        <f t="shared" si="9"/>
        <v>7.8553676777187956E-2</v>
      </c>
      <c r="CL31">
        <f t="shared" si="9"/>
        <v>8.2335499619868482E-2</v>
      </c>
      <c r="CM31">
        <f t="shared" si="12"/>
        <v>8.6880220538212163E-2</v>
      </c>
      <c r="CN31">
        <f t="shared" si="12"/>
        <v>0.1</v>
      </c>
      <c r="CO31">
        <f t="shared" si="12"/>
        <v>0.23746000351324029</v>
      </c>
      <c r="CP31">
        <f t="shared" si="12"/>
        <v>0.21016936852947554</v>
      </c>
      <c r="CQ31">
        <f t="shared" si="12"/>
        <v>0.18446822774617486</v>
      </c>
      <c r="CR31">
        <f t="shared" si="12"/>
        <v>0.14199538866757189</v>
      </c>
      <c r="CS31">
        <f t="shared" si="12"/>
        <v>0.11677287466745889</v>
      </c>
      <c r="DD31">
        <v>0.19000000000000003</v>
      </c>
      <c r="DE31">
        <f t="shared" si="8"/>
        <v>5.1682801250493141E-2</v>
      </c>
      <c r="DF31">
        <f t="shared" si="8"/>
        <v>5.2057144708309862E-2</v>
      </c>
      <c r="DG31">
        <f t="shared" si="8"/>
        <v>5.2440067335504513E-2</v>
      </c>
      <c r="DH31">
        <f t="shared" si="8"/>
        <v>5.2831924376420793E-2</v>
      </c>
      <c r="DI31">
        <f t="shared" si="8"/>
        <v>5.3233092954759677E-2</v>
      </c>
      <c r="DJ31">
        <f t="shared" si="8"/>
        <v>5.3643973891932407E-2</v>
      </c>
      <c r="DK31">
        <f t="shared" si="8"/>
        <v>5.4064993717871213E-2</v>
      </c>
      <c r="DL31">
        <f t="shared" si="8"/>
        <v>5.4496606899270682E-2</v>
      </c>
      <c r="DM31">
        <f t="shared" si="8"/>
        <v>5.4939298314104178E-2</v>
      </c>
      <c r="DN31">
        <f t="shared" si="8"/>
        <v>5.5393632030555078E-2</v>
      </c>
      <c r="DO31">
        <f t="shared" si="8"/>
        <v>5.6339207021314293E-2</v>
      </c>
      <c r="DP31">
        <f t="shared" si="8"/>
        <v>5.7338403894218952E-2</v>
      </c>
      <c r="DQ31">
        <f t="shared" si="8"/>
        <v>5.8396880769241821E-2</v>
      </c>
      <c r="DR31">
        <f t="shared" si="8"/>
        <v>5.9521280047173358E-2</v>
      </c>
      <c r="DS31">
        <f t="shared" si="8"/>
        <v>6.0719398926381465E-2</v>
      </c>
      <c r="DT31">
        <f t="shared" si="8"/>
        <v>6.4102405746909299E-2</v>
      </c>
      <c r="DU31">
        <f t="shared" si="13"/>
        <v>6.8214523558134968E-2</v>
      </c>
      <c r="DV31">
        <f t="shared" si="13"/>
        <v>8.0378604833224093E-2</v>
      </c>
      <c r="DW31" t="e">
        <f t="shared" si="13"/>
        <v>#NUM!</v>
      </c>
      <c r="DX31" t="e">
        <f t="shared" si="13"/>
        <v>#NUM!</v>
      </c>
      <c r="DY31" t="e">
        <f t="shared" si="13"/>
        <v>#NUM!</v>
      </c>
      <c r="DZ31" t="e">
        <f t="shared" si="13"/>
        <v>#NUM!</v>
      </c>
      <c r="EA31" t="e">
        <f t="shared" si="13"/>
        <v>#NUM!</v>
      </c>
      <c r="EL31">
        <v>0.19000000000000003</v>
      </c>
      <c r="EM31">
        <f t="shared" si="7"/>
        <v>3.478841440875774E-2</v>
      </c>
      <c r="EN31">
        <f t="shared" si="7"/>
        <v>3.5072828680129273E-2</v>
      </c>
      <c r="EO31">
        <f t="shared" si="7"/>
        <v>3.5364136911347092E-2</v>
      </c>
      <c r="EP31">
        <f t="shared" si="7"/>
        <v>3.5662635088432169E-2</v>
      </c>
      <c r="EQ31">
        <f t="shared" si="7"/>
        <v>3.5968637917707096E-2</v>
      </c>
      <c r="ER31">
        <f t="shared" si="7"/>
        <v>3.6282480414473676E-2</v>
      </c>
      <c r="ES31">
        <f t="shared" si="7"/>
        <v>3.6604519662765352E-2</v>
      </c>
      <c r="ET31">
        <f t="shared" si="7"/>
        <v>3.6935136768695018E-2</v>
      </c>
      <c r="EU31">
        <f t="shared" si="7"/>
        <v>3.7274739033458043E-2</v>
      </c>
      <c r="EV31">
        <f t="shared" si="7"/>
        <v>3.7623797768706765E-2</v>
      </c>
      <c r="EW31">
        <f t="shared" si="7"/>
        <v>3.8351975636795856E-2</v>
      </c>
      <c r="EX31">
        <f t="shared" si="7"/>
        <v>3.9123947718089518E-2</v>
      </c>
      <c r="EY31">
        <f t="shared" si="7"/>
        <v>3.9944519527132065E-2</v>
      </c>
      <c r="EZ31">
        <f t="shared" si="7"/>
        <v>4.0819351171167431E-2</v>
      </c>
      <c r="FA31">
        <f t="shared" si="7"/>
        <v>4.175511535270205E-2</v>
      </c>
      <c r="FB31">
        <f t="shared" si="7"/>
        <v>4.4417264244152835E-2</v>
      </c>
      <c r="FC31">
        <f t="shared" si="14"/>
        <v>4.7692909017178799E-2</v>
      </c>
      <c r="FD31">
        <f t="shared" si="14"/>
        <v>5.7641973296749256E-2</v>
      </c>
      <c r="FE31" t="e">
        <f t="shared" si="14"/>
        <v>#NUM!</v>
      </c>
      <c r="FF31" t="e">
        <f t="shared" si="14"/>
        <v>#NUM!</v>
      </c>
      <c r="FG31" t="e">
        <f t="shared" si="14"/>
        <v>#NUM!</v>
      </c>
      <c r="FH31" t="e">
        <f t="shared" si="14"/>
        <v>#NUM!</v>
      </c>
      <c r="FI31" t="e">
        <f t="shared" si="14"/>
        <v>#NUM!</v>
      </c>
    </row>
    <row r="32" spans="7:165" x14ac:dyDescent="0.3">
      <c r="I32">
        <v>0.2</v>
      </c>
      <c r="J32">
        <f t="shared" si="5"/>
        <v>0.99915024685402454</v>
      </c>
      <c r="K32">
        <f t="shared" si="5"/>
        <v>0.99826339432898759</v>
      </c>
      <c r="L32">
        <f t="shared" si="5"/>
        <v>0.99733705008396056</v>
      </c>
      <c r="M32">
        <f t="shared" si="5"/>
        <v>0.99636861174334079</v>
      </c>
      <c r="N32">
        <f t="shared" si="5"/>
        <v>0.9953552432167293</v>
      </c>
      <c r="O32">
        <f t="shared" si="5"/>
        <v>0.99429384772243534</v>
      </c>
      <c r="P32">
        <f t="shared" si="5"/>
        <v>0.99318103696351667</v>
      </c>
      <c r="Q32">
        <f t="shared" si="5"/>
        <v>0.99201309579673802</v>
      </c>
      <c r="R32">
        <f t="shared" si="5"/>
        <v>0.99078594160164968</v>
      </c>
      <c r="S32">
        <f t="shared" si="5"/>
        <v>0.98949494495306511</v>
      </c>
      <c r="T32">
        <f t="shared" si="5"/>
        <v>0.98670182449275834</v>
      </c>
      <c r="U32">
        <f t="shared" si="5"/>
        <v>0.98358677513604853</v>
      </c>
      <c r="V32">
        <f t="shared" si="5"/>
        <v>0.98009217282280647</v>
      </c>
      <c r="W32">
        <f t="shared" si="5"/>
        <v>0.97614545089433169</v>
      </c>
      <c r="X32">
        <f t="shared" si="5"/>
        <v>0.97165410263621854</v>
      </c>
      <c r="Y32">
        <f t="shared" si="5"/>
        <v>0.9571574298210147</v>
      </c>
      <c r="Z32">
        <f t="shared" si="10"/>
        <v>0.93504684611931677</v>
      </c>
      <c r="AA32">
        <f t="shared" si="10"/>
        <v>0.81346445021204372</v>
      </c>
      <c r="AB32" t="e">
        <f t="shared" si="10"/>
        <v>#NUM!</v>
      </c>
      <c r="AC32" t="e">
        <f t="shared" si="10"/>
        <v>#NUM!</v>
      </c>
      <c r="AD32" t="e">
        <f t="shared" si="10"/>
        <v>#NUM!</v>
      </c>
      <c r="AE32" t="e">
        <f t="shared" si="10"/>
        <v>#NUM!</v>
      </c>
      <c r="AF32" t="e">
        <f t="shared" si="10"/>
        <v>#NUM!</v>
      </c>
      <c r="AO32">
        <v>0.20000000000000004</v>
      </c>
      <c r="AP32">
        <f t="shared" si="6"/>
        <v>0.10607616217856833</v>
      </c>
      <c r="AQ32">
        <f t="shared" si="6"/>
        <v>0.10658957585494321</v>
      </c>
      <c r="AR32">
        <f t="shared" si="6"/>
        <v>0.10711343907487746</v>
      </c>
      <c r="AS32">
        <f t="shared" si="6"/>
        <v>0.10764816395372076</v>
      </c>
      <c r="AT32">
        <f t="shared" si="6"/>
        <v>0.10819418755438805</v>
      </c>
      <c r="AU32">
        <f t="shared" si="6"/>
        <v>0.1087519739620804</v>
      </c>
      <c r="AV32">
        <f t="shared" si="6"/>
        <v>0.10932201658134084</v>
      </c>
      <c r="AW32">
        <f t="shared" si="6"/>
        <v>0.10990484068489803</v>
      </c>
      <c r="AX32">
        <f t="shared" si="6"/>
        <v>0.11050100624845216</v>
      </c>
      <c r="AY32">
        <f t="shared" si="6"/>
        <v>0.11111117283621745</v>
      </c>
      <c r="AZ32">
        <f t="shared" si="6"/>
        <v>0.11237574102820537</v>
      </c>
      <c r="BA32">
        <f t="shared" si="6"/>
        <v>0.11370441582999488</v>
      </c>
      <c r="BB32">
        <f t="shared" si="6"/>
        <v>0.11510370325288111</v>
      </c>
      <c r="BC32">
        <f t="shared" si="6"/>
        <v>0.11658124885248661</v>
      </c>
      <c r="BD32">
        <f t="shared" si="6"/>
        <v>0.11814602960478815</v>
      </c>
      <c r="BE32">
        <f t="shared" si="6"/>
        <v>0.1225148226554414</v>
      </c>
      <c r="BF32">
        <f t="shared" si="11"/>
        <v>0.12773958089728296</v>
      </c>
      <c r="BG32">
        <f t="shared" si="11"/>
        <v>0.14285714285714293</v>
      </c>
      <c r="BH32" t="e">
        <f t="shared" si="11"/>
        <v>#NUM!</v>
      </c>
      <c r="BI32" t="e">
        <f t="shared" si="11"/>
        <v>#NUM!</v>
      </c>
      <c r="BJ32" t="e">
        <f t="shared" si="11"/>
        <v>#NUM!</v>
      </c>
      <c r="BK32" t="e">
        <f t="shared" si="11"/>
        <v>#NUM!</v>
      </c>
      <c r="BL32" t="e">
        <f t="shared" si="11"/>
        <v>#NUM!</v>
      </c>
      <c r="BV32">
        <v>0.20000000000000004</v>
      </c>
      <c r="BW32">
        <f t="shared" si="9"/>
        <v>7.2152973071680643E-2</v>
      </c>
      <c r="BX32">
        <f t="shared" si="9"/>
        <v>7.2634262755868262E-2</v>
      </c>
      <c r="BY32">
        <f t="shared" si="9"/>
        <v>7.3126538746035641E-2</v>
      </c>
      <c r="BZ32">
        <f t="shared" si="9"/>
        <v>7.3630264589135366E-2</v>
      </c>
      <c r="CA32">
        <f t="shared" si="9"/>
        <v>7.414593325323382E-2</v>
      </c>
      <c r="CB32">
        <f t="shared" si="9"/>
        <v>7.4674069664963469E-2</v>
      </c>
      <c r="CC32">
        <f t="shared" si="9"/>
        <v>7.5215233527072933E-2</v>
      </c>
      <c r="CD32">
        <f t="shared" si="9"/>
        <v>7.577002245413067E-2</v>
      </c>
      <c r="CE32">
        <f t="shared" si="9"/>
        <v>7.6339075470622922E-2</v>
      </c>
      <c r="CF32">
        <f t="shared" si="9"/>
        <v>7.6923136094675659E-2</v>
      </c>
      <c r="CG32">
        <f t="shared" si="9"/>
        <v>7.8138915997065281E-2</v>
      </c>
      <c r="CH32">
        <f t="shared" si="9"/>
        <v>7.9424101901510002E-2</v>
      </c>
      <c r="CI32">
        <f t="shared" si="9"/>
        <v>8.0786267527032163E-2</v>
      </c>
      <c r="CJ32">
        <f t="shared" si="9"/>
        <v>8.2234363098036001E-2</v>
      </c>
      <c r="CK32">
        <f t="shared" si="9"/>
        <v>8.3778978612993618E-2</v>
      </c>
      <c r="CL32">
        <f t="shared" si="9"/>
        <v>8.8152563210091267E-2</v>
      </c>
      <c r="CM32">
        <f t="shared" si="12"/>
        <v>9.3504746950963363E-2</v>
      </c>
      <c r="CN32">
        <f t="shared" si="12"/>
        <v>0.1098027123396802</v>
      </c>
      <c r="CO32">
        <f t="shared" si="12"/>
        <v>0.24584769680214033</v>
      </c>
      <c r="CP32">
        <f t="shared" si="12"/>
        <v>0.21423891548266077</v>
      </c>
      <c r="CQ32">
        <f t="shared" si="12"/>
        <v>0.18752158419556159</v>
      </c>
      <c r="CR32">
        <f t="shared" si="12"/>
        <v>0.14410825440473204</v>
      </c>
      <c r="CS32">
        <f t="shared" si="12"/>
        <v>0.11847739251756562</v>
      </c>
      <c r="DD32">
        <v>0.20000000000000004</v>
      </c>
      <c r="DE32">
        <f t="shared" si="8"/>
        <v>5.4665825291438853E-2</v>
      </c>
      <c r="DF32">
        <f t="shared" si="8"/>
        <v>5.5082924417229145E-2</v>
      </c>
      <c r="DG32">
        <f t="shared" si="8"/>
        <v>5.5510102558859076E-2</v>
      </c>
      <c r="DH32">
        <f t="shared" si="8"/>
        <v>5.5947800311657289E-2</v>
      </c>
      <c r="DI32">
        <f t="shared" si="8"/>
        <v>5.6396486955398492E-2</v>
      </c>
      <c r="DJ32">
        <f t="shared" si="8"/>
        <v>5.6856662977562707E-2</v>
      </c>
      <c r="DK32">
        <f t="shared" si="8"/>
        <v>5.7328862879654198E-2</v>
      </c>
      <c r="DL32">
        <f t="shared" si="8"/>
        <v>5.7813658305565396E-2</v>
      </c>
      <c r="DM32">
        <f t="shared" si="8"/>
        <v>5.8311661537394227E-2</v>
      </c>
      <c r="DN32">
        <f t="shared" si="8"/>
        <v>5.8823581315802308E-2</v>
      </c>
      <c r="DO32">
        <f t="shared" si="8"/>
        <v>5.9891736157689023E-2</v>
      </c>
      <c r="DP32">
        <f t="shared" si="8"/>
        <v>6.1024606100542909E-2</v>
      </c>
      <c r="DQ32">
        <f t="shared" si="8"/>
        <v>6.2229527354983619E-2</v>
      </c>
      <c r="DR32">
        <f t="shared" si="8"/>
        <v>6.3515198175004964E-2</v>
      </c>
      <c r="DS32">
        <f t="shared" si="8"/>
        <v>6.4891954567545457E-2</v>
      </c>
      <c r="DT32">
        <f t="shared" si="8"/>
        <v>6.8820552176983144E-2</v>
      </c>
      <c r="DU32">
        <f t="shared" si="13"/>
        <v>7.3689648736784269E-2</v>
      </c>
      <c r="DV32">
        <f t="shared" si="13"/>
        <v>8.8947074609055335E-2</v>
      </c>
      <c r="DW32" t="e">
        <f t="shared" si="13"/>
        <v>#NUM!</v>
      </c>
      <c r="DX32" t="e">
        <f t="shared" si="13"/>
        <v>#NUM!</v>
      </c>
      <c r="DY32" t="e">
        <f t="shared" si="13"/>
        <v>#NUM!</v>
      </c>
      <c r="DZ32" t="e">
        <f t="shared" si="13"/>
        <v>#NUM!</v>
      </c>
      <c r="EA32" t="e">
        <f t="shared" si="13"/>
        <v>#NUM!</v>
      </c>
      <c r="EL32">
        <v>0.20000000000000004</v>
      </c>
      <c r="EM32">
        <f t="shared" si="7"/>
        <v>3.6817121610515584E-2</v>
      </c>
      <c r="EN32">
        <f t="shared" si="7"/>
        <v>3.7134497884087257E-2</v>
      </c>
      <c r="EO32">
        <f t="shared" si="7"/>
        <v>3.7459990204155399E-2</v>
      </c>
      <c r="EP32">
        <f t="shared" si="7"/>
        <v>3.7793966574114574E-2</v>
      </c>
      <c r="EQ32">
        <f t="shared" si="7"/>
        <v>3.8136819607304966E-2</v>
      </c>
      <c r="ER32">
        <f t="shared" si="7"/>
        <v>3.8488968738049203E-2</v>
      </c>
      <c r="ES32">
        <f t="shared" si="7"/>
        <v>3.8850862685075219E-2</v>
      </c>
      <c r="ET32">
        <f t="shared" si="7"/>
        <v>3.9222982202601731E-2</v>
      </c>
      <c r="EU32">
        <f t="shared" si="7"/>
        <v>3.9605843160255796E-2</v>
      </c>
      <c r="EV32">
        <f t="shared" si="7"/>
        <v>4.0000040001280622E-2</v>
      </c>
      <c r="EW32">
        <f t="shared" si="7"/>
        <v>4.0824635799240332E-2</v>
      </c>
      <c r="EX32">
        <f t="shared" si="7"/>
        <v>4.1702257584096507E-2</v>
      </c>
      <c r="EY32">
        <f t="shared" si="7"/>
        <v>4.2639159150246117E-2</v>
      </c>
      <c r="EZ32">
        <f t="shared" si="7"/>
        <v>4.3642783002753163E-2</v>
      </c>
      <c r="FA32">
        <f t="shared" si="7"/>
        <v>4.472201428567834E-2</v>
      </c>
      <c r="FB32">
        <f t="shared" si="7"/>
        <v>4.7827257782467415E-2</v>
      </c>
      <c r="FC32">
        <f t="shared" si="14"/>
        <v>5.1728801645534395E-2</v>
      </c>
      <c r="FD32">
        <f t="shared" si="14"/>
        <v>6.4341923044858182E-2</v>
      </c>
      <c r="FE32" t="e">
        <f t="shared" si="14"/>
        <v>#NUM!</v>
      </c>
      <c r="FF32" t="e">
        <f t="shared" si="14"/>
        <v>#NUM!</v>
      </c>
      <c r="FG32" t="e">
        <f t="shared" si="14"/>
        <v>#NUM!</v>
      </c>
      <c r="FH32" t="e">
        <f t="shared" si="14"/>
        <v>#NUM!</v>
      </c>
      <c r="FI32" t="e">
        <f t="shared" si="14"/>
        <v>#NUM!</v>
      </c>
    </row>
    <row r="33" spans="9:165" x14ac:dyDescent="0.3">
      <c r="I33">
        <v>0.21</v>
      </c>
      <c r="J33">
        <f t="shared" si="5"/>
        <v>0.99905039547660601</v>
      </c>
      <c r="K33">
        <f t="shared" si="5"/>
        <v>0.99805704146383445</v>
      </c>
      <c r="L33">
        <f t="shared" si="5"/>
        <v>0.9970169575818344</v>
      </c>
      <c r="M33">
        <f t="shared" si="5"/>
        <v>0.99592688664480611</v>
      </c>
      <c r="N33">
        <f t="shared" si="5"/>
        <v>0.99478326159635111</v>
      </c>
      <c r="O33">
        <f t="shared" si="5"/>
        <v>0.99358216756028339</v>
      </c>
      <c r="P33">
        <f t="shared" si="5"/>
        <v>0.99231929813871778</v>
      </c>
      <c r="Q33">
        <f t="shared" si="5"/>
        <v>0.99098990490726691</v>
      </c>
      <c r="R33">
        <f t="shared" si="5"/>
        <v>0.98958873883088194</v>
      </c>
      <c r="S33">
        <f t="shared" si="5"/>
        <v>0.98810983011173614</v>
      </c>
      <c r="T33">
        <f t="shared" si="5"/>
        <v>0.98489308809484455</v>
      </c>
      <c r="U33">
        <f t="shared" si="5"/>
        <v>0.98127789965217349</v>
      </c>
      <c r="V33">
        <f t="shared" si="5"/>
        <v>0.97718714731582756</v>
      </c>
      <c r="W33">
        <f t="shared" si="5"/>
        <v>0.97252201062164756</v>
      </c>
      <c r="X33">
        <f t="shared" si="5"/>
        <v>0.96715393941083561</v>
      </c>
      <c r="Y33">
        <f t="shared" si="5"/>
        <v>0.94938203460236192</v>
      </c>
      <c r="Z33">
        <f t="shared" si="10"/>
        <v>0.92086150841343861</v>
      </c>
      <c r="AA33">
        <f t="shared" si="10"/>
        <v>0.71447336439088105</v>
      </c>
      <c r="AB33" t="e">
        <f t="shared" si="10"/>
        <v>#NUM!</v>
      </c>
      <c r="AC33" t="e">
        <f t="shared" si="10"/>
        <v>#NUM!</v>
      </c>
      <c r="AD33" t="e">
        <f t="shared" si="10"/>
        <v>#NUM!</v>
      </c>
      <c r="AE33" t="e">
        <f t="shared" si="10"/>
        <v>#NUM!</v>
      </c>
      <c r="AF33" t="e">
        <f t="shared" si="10"/>
        <v>#NUM!</v>
      </c>
      <c r="AO33">
        <v>0.21000000000000005</v>
      </c>
      <c r="AP33">
        <f t="shared" si="6"/>
        <v>0.11173556987144033</v>
      </c>
      <c r="AQ33">
        <f t="shared" si="6"/>
        <v>0.11230222644769884</v>
      </c>
      <c r="AR33">
        <f t="shared" si="6"/>
        <v>0.11288100153374055</v>
      </c>
      <c r="AS33">
        <f t="shared" si="6"/>
        <v>0.1134723982362591</v>
      </c>
      <c r="AT33">
        <f t="shared" si="6"/>
        <v>0.11407695177033476</v>
      </c>
      <c r="AU33">
        <f t="shared" si="6"/>
        <v>0.11469523227858176</v>
      </c>
      <c r="AV33">
        <f t="shared" si="6"/>
        <v>0.11532784796970075</v>
      </c>
      <c r="AW33">
        <f t="shared" si="6"/>
        <v>0.11597544862124594</v>
      </c>
      <c r="AX33">
        <f t="shared" si="6"/>
        <v>0.1166387294989684</v>
      </c>
      <c r="AY33">
        <f t="shared" si="6"/>
        <v>0.11731850457174875</v>
      </c>
      <c r="AZ33">
        <f t="shared" si="6"/>
        <v>0.11873038475266423</v>
      </c>
      <c r="BA33">
        <f t="shared" si="6"/>
        <v>0.12021845928414407</v>
      </c>
      <c r="BB33">
        <f t="shared" si="6"/>
        <v>0.121791013772431</v>
      </c>
      <c r="BC33">
        <f t="shared" si="6"/>
        <v>0.12345787727581672</v>
      </c>
      <c r="BD33">
        <f t="shared" si="6"/>
        <v>0.12523072867022561</v>
      </c>
      <c r="BE33">
        <f t="shared" si="6"/>
        <v>0.13022637787170724</v>
      </c>
      <c r="BF33">
        <f t="shared" si="11"/>
        <v>0.13630630277847752</v>
      </c>
      <c r="BG33">
        <f t="shared" si="11"/>
        <v>0.15492120752581168</v>
      </c>
      <c r="BH33" t="e">
        <f t="shared" si="11"/>
        <v>#NUM!</v>
      </c>
      <c r="BI33" t="e">
        <f t="shared" si="11"/>
        <v>#NUM!</v>
      </c>
      <c r="BJ33" t="e">
        <f t="shared" si="11"/>
        <v>#NUM!</v>
      </c>
      <c r="BK33" t="e">
        <f t="shared" si="11"/>
        <v>#NUM!</v>
      </c>
      <c r="BL33" t="e">
        <f t="shared" si="11"/>
        <v>#NUM!</v>
      </c>
      <c r="BV33">
        <v>0.21000000000000005</v>
      </c>
      <c r="BW33">
        <f t="shared" si="9"/>
        <v>7.6086991749624466E-2</v>
      </c>
      <c r="BX33">
        <f t="shared" si="9"/>
        <v>7.6619782395809855E-2</v>
      </c>
      <c r="BY33">
        <f t="shared" si="9"/>
        <v>7.7165358439348089E-2</v>
      </c>
      <c r="BZ33">
        <f t="shared" si="9"/>
        <v>7.7724287815214038E-2</v>
      </c>
      <c r="CA33">
        <f t="shared" si="9"/>
        <v>7.8297176461057855E-2</v>
      </c>
      <c r="CB33">
        <f t="shared" si="9"/>
        <v>7.88846717774319E-2</v>
      </c>
      <c r="CC33">
        <f t="shared" si="9"/>
        <v>7.9487466491834913E-2</v>
      </c>
      <c r="CD33">
        <f t="shared" si="9"/>
        <v>8.0106302984648797E-2</v>
      </c>
      <c r="CE33">
        <f t="shared" si="9"/>
        <v>8.0741978145071655E-2</v>
      </c>
      <c r="CF33">
        <f t="shared" si="9"/>
        <v>8.139541509238897E-2</v>
      </c>
      <c r="CG33">
        <f t="shared" si="9"/>
        <v>8.2758941990652507E-2</v>
      </c>
      <c r="CH33">
        <f t="shared" si="9"/>
        <v>8.4205392882314545E-2</v>
      </c>
      <c r="CI33">
        <f t="shared" si="9"/>
        <v>8.5744464420485889E-2</v>
      </c>
      <c r="CJ33">
        <f t="shared" si="9"/>
        <v>8.7387732135245255E-2</v>
      </c>
      <c r="CK33">
        <f t="shared" si="9"/>
        <v>8.9149064017905524E-2</v>
      </c>
      <c r="CL33">
        <f t="shared" si="9"/>
        <v>9.4189016040772497E-2</v>
      </c>
      <c r="CM33">
        <f t="shared" si="12"/>
        <v>0.10048097362886019</v>
      </c>
      <c r="CN33">
        <f t="shared" si="12"/>
        <v>0.12094075567944945</v>
      </c>
      <c r="CO33">
        <f t="shared" si="12"/>
        <v>0.25266312757691556</v>
      </c>
      <c r="CP33">
        <f t="shared" si="12"/>
        <v>0.21798617520372851</v>
      </c>
      <c r="CQ33">
        <f t="shared" si="12"/>
        <v>0.19040448157305082</v>
      </c>
      <c r="CR33">
        <f t="shared" si="12"/>
        <v>0.14614185895335929</v>
      </c>
      <c r="CS33">
        <f t="shared" si="12"/>
        <v>0.12012884910510446</v>
      </c>
      <c r="DD33">
        <v>0.21000000000000005</v>
      </c>
      <c r="DE33">
        <f t="shared" si="8"/>
        <v>5.7678973686482449E-2</v>
      </c>
      <c r="DF33">
        <f t="shared" si="8"/>
        <v>5.8141404040753221E-2</v>
      </c>
      <c r="DG33">
        <f t="shared" si="8"/>
        <v>5.8615587086566591E-2</v>
      </c>
      <c r="DH33">
        <f t="shared" si="8"/>
        <v>5.9102063841580885E-2</v>
      </c>
      <c r="DI33">
        <f t="shared" si="8"/>
        <v>5.9601412462880428E-2</v>
      </c>
      <c r="DJ33">
        <f t="shared" si="8"/>
        <v>6.0114251696399189E-2</v>
      </c>
      <c r="DK33">
        <f t="shared" si="8"/>
        <v>6.0641244735476663E-2</v>
      </c>
      <c r="DL33">
        <f t="shared" si="8"/>
        <v>6.118310354819833E-2</v>
      </c>
      <c r="DM33">
        <f t="shared" si="8"/>
        <v>6.1740593743596688E-2</v>
      </c>
      <c r="DN33">
        <f t="shared" si="8"/>
        <v>6.2314598306056013E-2</v>
      </c>
      <c r="DO33">
        <f t="shared" si="8"/>
        <v>6.3515433723347767E-2</v>
      </c>
      <c r="DP33">
        <f t="shared" si="8"/>
        <v>6.4793822908615059E-2</v>
      </c>
      <c r="DQ33">
        <f t="shared" si="8"/>
        <v>6.6159189615607183E-2</v>
      </c>
      <c r="DR33">
        <f t="shared" si="8"/>
        <v>6.7622825191136757E-2</v>
      </c>
      <c r="DS33">
        <f t="shared" si="8"/>
        <v>6.9198319767950212E-2</v>
      </c>
      <c r="DT33">
        <f t="shared" si="8"/>
        <v>7.3744988271969319E-2</v>
      </c>
      <c r="DU33">
        <f t="shared" si="13"/>
        <v>7.9501982523644862E-2</v>
      </c>
      <c r="DV33">
        <f t="shared" si="13"/>
        <v>9.8870001076718755E-2</v>
      </c>
      <c r="DW33" t="e">
        <f t="shared" si="13"/>
        <v>#NUM!</v>
      </c>
      <c r="DX33" t="e">
        <f t="shared" si="13"/>
        <v>#NUM!</v>
      </c>
      <c r="DY33" t="e">
        <f t="shared" si="13"/>
        <v>#NUM!</v>
      </c>
      <c r="DZ33" t="e">
        <f t="shared" si="13"/>
        <v>#NUM!</v>
      </c>
      <c r="EA33" t="e">
        <f t="shared" si="13"/>
        <v>#NUM!</v>
      </c>
      <c r="EL33">
        <v>0.21000000000000005</v>
      </c>
      <c r="EM33">
        <f t="shared" si="7"/>
        <v>3.8868673961614218E-2</v>
      </c>
      <c r="EN33">
        <f t="shared" si="7"/>
        <v>3.922108073341888E-2</v>
      </c>
      <c r="EO33">
        <f t="shared" si="7"/>
        <v>3.958297123014809E-2</v>
      </c>
      <c r="EP33">
        <f t="shared" si="7"/>
        <v>3.9954798459842046E-2</v>
      </c>
      <c r="EQ33">
        <f t="shared" si="7"/>
        <v>4.0337047382789315E-2</v>
      </c>
      <c r="ER33">
        <f t="shared" si="7"/>
        <v>4.07302379431402E-2</v>
      </c>
      <c r="ES33">
        <f t="shared" si="7"/>
        <v>4.1134928466463404E-2</v>
      </c>
      <c r="ET33">
        <f t="shared" si="7"/>
        <v>4.1551719477400176E-2</v>
      </c>
      <c r="EU33">
        <f t="shared" si="7"/>
        <v>4.1981258001170203E-2</v>
      </c>
      <c r="EV33">
        <f t="shared" si="7"/>
        <v>4.2424287416493067E-2</v>
      </c>
      <c r="EW33">
        <f t="shared" si="7"/>
        <v>4.3353633130240064E-2</v>
      </c>
      <c r="EX33">
        <f t="shared" si="7"/>
        <v>4.4346735177844099E-2</v>
      </c>
      <c r="EY33">
        <f t="shared" si="7"/>
        <v>4.5411657356082741E-2</v>
      </c>
      <c r="EZ33">
        <f t="shared" si="7"/>
        <v>4.6558101679254331E-2</v>
      </c>
      <c r="FA33">
        <f t="shared" si="7"/>
        <v>4.7797804552133179E-2</v>
      </c>
      <c r="FB33">
        <f t="shared" si="7"/>
        <v>5.1408271555921842E-2</v>
      </c>
      <c r="FC33">
        <f t="shared" si="14"/>
        <v>5.6050233251621583E-2</v>
      </c>
      <c r="FD33">
        <f t="shared" si="14"/>
        <v>7.2261722979287096E-2</v>
      </c>
      <c r="FE33" t="e">
        <f t="shared" si="14"/>
        <v>#NUM!</v>
      </c>
      <c r="FF33" t="e">
        <f t="shared" si="14"/>
        <v>#NUM!</v>
      </c>
      <c r="FG33" t="e">
        <f t="shared" si="14"/>
        <v>#NUM!</v>
      </c>
      <c r="FH33" t="e">
        <f t="shared" si="14"/>
        <v>#NUM!</v>
      </c>
      <c r="FI33" t="e">
        <f t="shared" si="14"/>
        <v>#NUM!</v>
      </c>
    </row>
    <row r="34" spans="9:165" x14ac:dyDescent="0.3">
      <c r="I34">
        <v>0.22</v>
      </c>
      <c r="J34">
        <f t="shared" si="5"/>
        <v>0.99894345355324021</v>
      </c>
      <c r="K34">
        <f t="shared" si="5"/>
        <v>0.99783565392543894</v>
      </c>
      <c r="L34">
        <f t="shared" si="5"/>
        <v>0.99667292051689127</v>
      </c>
      <c r="M34">
        <f t="shared" si="5"/>
        <v>0.99545121187470642</v>
      </c>
      <c r="N34">
        <f t="shared" si="5"/>
        <v>0.9941660801199268</v>
      </c>
      <c r="O34">
        <f t="shared" si="5"/>
        <v>0.99281261824464329</v>
      </c>
      <c r="P34">
        <f t="shared" si="5"/>
        <v>0.99138539893447208</v>
      </c>
      <c r="Q34">
        <f t="shared" si="5"/>
        <v>0.98987840327215793</v>
      </c>
      <c r="R34">
        <f t="shared" si="5"/>
        <v>0.98828493730070233</v>
      </c>
      <c r="S34">
        <f t="shared" si="5"/>
        <v>0.98659736023081435</v>
      </c>
      <c r="T34">
        <f t="shared" si="5"/>
        <v>0.98290646459815334</v>
      </c>
      <c r="U34">
        <f t="shared" si="5"/>
        <v>0.97872501313750515</v>
      </c>
      <c r="V34">
        <f t="shared" si="5"/>
        <v>0.973950472860316</v>
      </c>
      <c r="W34">
        <f t="shared" si="5"/>
        <v>0.96844900097201791</v>
      </c>
      <c r="X34">
        <f t="shared" si="5"/>
        <v>0.96204267186090131</v>
      </c>
      <c r="Y34">
        <f t="shared" si="5"/>
        <v>0.94022879045790919</v>
      </c>
      <c r="Z34">
        <f t="shared" si="10"/>
        <v>0.90308577671270052</v>
      </c>
      <c r="AA34" t="e">
        <f t="shared" si="10"/>
        <v>#NUM!</v>
      </c>
      <c r="AB34" t="e">
        <f t="shared" si="10"/>
        <v>#NUM!</v>
      </c>
      <c r="AC34" t="e">
        <f t="shared" si="10"/>
        <v>#NUM!</v>
      </c>
      <c r="AD34" t="e">
        <f t="shared" si="10"/>
        <v>#NUM!</v>
      </c>
      <c r="AE34" t="e">
        <f t="shared" si="10"/>
        <v>#NUM!</v>
      </c>
      <c r="AF34" t="e">
        <f t="shared" si="10"/>
        <v>#NUM!</v>
      </c>
      <c r="AH34" s="4"/>
      <c r="AI34" s="4"/>
      <c r="AO34">
        <v>0.22000000000000006</v>
      </c>
      <c r="AP34">
        <f t="shared" si="6"/>
        <v>0.11743309687872233</v>
      </c>
      <c r="AQ34">
        <f t="shared" si="6"/>
        <v>0.11805566724926941</v>
      </c>
      <c r="AR34">
        <f t="shared" si="6"/>
        <v>0.11869219561388004</v>
      </c>
      <c r="AS34">
        <f t="shared" si="6"/>
        <v>0.11934329058028374</v>
      </c>
      <c r="AT34">
        <f t="shared" si="6"/>
        <v>0.12000960161314563</v>
      </c>
      <c r="AU34">
        <f t="shared" si="6"/>
        <v>0.12069182281292772</v>
      </c>
      <c r="AV34">
        <f t="shared" si="6"/>
        <v>0.12139069714640213</v>
      </c>
      <c r="AW34">
        <f t="shared" si="6"/>
        <v>0.12210702119574184</v>
      </c>
      <c r="AX34">
        <f t="shared" si="6"/>
        <v>0.12284165050509134</v>
      </c>
      <c r="AY34">
        <f t="shared" si="6"/>
        <v>0.12359558199379107</v>
      </c>
      <c r="AZ34">
        <f t="shared" si="6"/>
        <v>0.12516494239498929</v>
      </c>
      <c r="BA34">
        <f t="shared" si="6"/>
        <v>0.12682428041569482</v>
      </c>
      <c r="BB34">
        <f t="shared" si="6"/>
        <v>0.12858405885554541</v>
      </c>
      <c r="BC34">
        <f t="shared" si="6"/>
        <v>0.13045681450041363</v>
      </c>
      <c r="BD34">
        <f t="shared" si="6"/>
        <v>0.13245763059596397</v>
      </c>
      <c r="BE34">
        <f t="shared" si="6"/>
        <v>0.1381516848325611</v>
      </c>
      <c r="BF34">
        <f t="shared" si="11"/>
        <v>0.14521684802893736</v>
      </c>
      <c r="BG34">
        <f t="shared" si="11"/>
        <v>0.1684608808700081</v>
      </c>
      <c r="BH34" t="e">
        <f t="shared" si="11"/>
        <v>#NUM!</v>
      </c>
      <c r="BI34" t="e">
        <f t="shared" si="11"/>
        <v>#NUM!</v>
      </c>
      <c r="BJ34" t="e">
        <f t="shared" si="11"/>
        <v>#NUM!</v>
      </c>
      <c r="BK34" t="e">
        <f t="shared" si="11"/>
        <v>#NUM!</v>
      </c>
      <c r="BL34" t="e">
        <f t="shared" si="11"/>
        <v>#NUM!</v>
      </c>
      <c r="BV34">
        <v>0.22000000000000006</v>
      </c>
      <c r="BW34">
        <f t="shared" si="9"/>
        <v>8.00565948338329E-2</v>
      </c>
      <c r="BX34">
        <f t="shared" si="9"/>
        <v>8.0643730762000487E-2</v>
      </c>
      <c r="BY34">
        <f t="shared" si="9"/>
        <v>8.1245644688270099E-2</v>
      </c>
      <c r="BZ34">
        <f t="shared" si="9"/>
        <v>8.1863026145483256E-2</v>
      </c>
      <c r="CA34">
        <f t="shared" si="9"/>
        <v>8.2496613199748145E-2</v>
      </c>
      <c r="CB34">
        <f t="shared" si="9"/>
        <v>8.314719710532191E-2</v>
      </c>
      <c r="CC34">
        <f t="shared" si="9"/>
        <v>8.3815627532521156E-2</v>
      </c>
      <c r="CD34">
        <f t="shared" si="9"/>
        <v>8.4502818455737011E-2</v>
      </c>
      <c r="CE34">
        <f t="shared" si="9"/>
        <v>8.5209754804518312E-2</v>
      </c>
      <c r="CF34">
        <f t="shared" si="9"/>
        <v>8.5937573849300827E-2</v>
      </c>
      <c r="CG34">
        <f t="shared" si="9"/>
        <v>8.7460115685189257E-2</v>
      </c>
      <c r="CH34">
        <f t="shared" si="9"/>
        <v>8.9081100158983351E-2</v>
      </c>
      <c r="CI34">
        <f t="shared" si="9"/>
        <v>9.0812838137045895E-2</v>
      </c>
      <c r="CJ34">
        <f t="shared" si="9"/>
        <v>9.2670183978580956E-2</v>
      </c>
      <c r="CK34">
        <f t="shared" si="9"/>
        <v>9.4671167826916799E-2</v>
      </c>
      <c r="CL34">
        <f t="shared" si="9"/>
        <v>0.10046177559387454</v>
      </c>
      <c r="CM34">
        <f t="shared" si="12"/>
        <v>0.10785211901785446</v>
      </c>
      <c r="CN34">
        <f t="shared" si="12"/>
        <v>0.13399111965657459</v>
      </c>
      <c r="CO34">
        <f t="shared" si="12"/>
        <v>0.25849586357420884</v>
      </c>
      <c r="CP34">
        <f t="shared" si="12"/>
        <v>0.22147647292241848</v>
      </c>
      <c r="CQ34">
        <f t="shared" si="12"/>
        <v>0.1931446466019886</v>
      </c>
      <c r="CR34">
        <f t="shared" si="12"/>
        <v>0.14810677050211818</v>
      </c>
      <c r="CS34">
        <f t="shared" si="12"/>
        <v>0.12173386731159934</v>
      </c>
      <c r="DD34">
        <v>0.22000000000000006</v>
      </c>
      <c r="DE34">
        <f t="shared" si="8"/>
        <v>6.0722896659876457E-2</v>
      </c>
      <c r="DF34">
        <f t="shared" si="8"/>
        <v>6.1233277012621504E-2</v>
      </c>
      <c r="DG34">
        <f t="shared" si="8"/>
        <v>6.1757268877882535E-2</v>
      </c>
      <c r="DH34">
        <f t="shared" si="8"/>
        <v>6.2295530589813797E-2</v>
      </c>
      <c r="DI34">
        <f t="shared" si="8"/>
        <v>6.2848768027732205E-2</v>
      </c>
      <c r="DJ34">
        <f t="shared" si="8"/>
        <v>6.341773926812834E-2</v>
      </c>
      <c r="DK34">
        <f t="shared" si="8"/>
        <v>6.4003259818750283E-2</v>
      </c>
      <c r="DL34">
        <f t="shared" si="8"/>
        <v>6.4606208524434855E-2</v>
      </c>
      <c r="DM34">
        <f t="shared" si="8"/>
        <v>6.5227534250922481E-2</v>
      </c>
      <c r="DN34">
        <f t="shared" si="8"/>
        <v>6.586832854843537E-2</v>
      </c>
      <c r="DO34">
        <f t="shared" si="8"/>
        <v>6.7212479447765969E-2</v>
      </c>
      <c r="DP34">
        <f t="shared" si="8"/>
        <v>6.8648981606105511E-2</v>
      </c>
      <c r="DQ34">
        <f t="shared" si="8"/>
        <v>7.0189839971452825E-2</v>
      </c>
      <c r="DR34">
        <f t="shared" si="8"/>
        <v>7.184959896063127E-2</v>
      </c>
      <c r="DS34">
        <f t="shared" si="8"/>
        <v>7.3646000510862286E-2</v>
      </c>
      <c r="DT34">
        <f t="shared" si="8"/>
        <v>7.8893251136380418E-2</v>
      </c>
      <c r="DU34">
        <f t="shared" si="13"/>
        <v>8.5696527899324415E-2</v>
      </c>
      <c r="DV34">
        <f t="shared" si="13"/>
        <v>0.11077267876055243</v>
      </c>
      <c r="DW34" t="e">
        <f t="shared" si="13"/>
        <v>#NUM!</v>
      </c>
      <c r="DX34" t="e">
        <f t="shared" si="13"/>
        <v>#NUM!</v>
      </c>
      <c r="DY34" t="e">
        <f t="shared" si="13"/>
        <v>#NUM!</v>
      </c>
      <c r="DZ34" t="e">
        <f t="shared" si="13"/>
        <v>#NUM!</v>
      </c>
      <c r="EA34" t="e">
        <f t="shared" si="13"/>
        <v>#NUM!</v>
      </c>
      <c r="EL34">
        <v>0.22000000000000006</v>
      </c>
      <c r="EM34">
        <f t="shared" si="7"/>
        <v>4.0943595047788509E-2</v>
      </c>
      <c r="EN34">
        <f t="shared" si="7"/>
        <v>4.1333145313887334E-2</v>
      </c>
      <c r="EO34">
        <f t="shared" si="7"/>
        <v>4.1733702754142739E-2</v>
      </c>
      <c r="EP34">
        <f t="shared" si="7"/>
        <v>4.2145820003536942E-2</v>
      </c>
      <c r="EQ34">
        <f t="shared" si="7"/>
        <v>4.2570090716629184E-2</v>
      </c>
      <c r="ER34">
        <f t="shared" si="7"/>
        <v>4.3007153668446423E-2</v>
      </c>
      <c r="ES34">
        <f t="shared" si="7"/>
        <v>4.3457697377662613E-2</v>
      </c>
      <c r="ET34">
        <f t="shared" si="7"/>
        <v>4.3922465333755295E-2</v>
      </c>
      <c r="EU34">
        <f t="shared" si="7"/>
        <v>4.440226192510794E-2</v>
      </c>
      <c r="EV34">
        <f t="shared" si="7"/>
        <v>4.4898009580541992E-2</v>
      </c>
      <c r="EW34">
        <f t="shared" si="7"/>
        <v>4.5940929368034129E-2</v>
      </c>
      <c r="EX34">
        <f t="shared" si="7"/>
        <v>4.7060027300891288E-2</v>
      </c>
      <c r="EY34">
        <f t="shared" si="7"/>
        <v>4.8265615767159868E-2</v>
      </c>
      <c r="EZ34">
        <f t="shared" si="7"/>
        <v>4.9570245954036335E-2</v>
      </c>
      <c r="FA34">
        <f t="shared" si="7"/>
        <v>5.0989312362689408E-2</v>
      </c>
      <c r="FB34">
        <f t="shared" si="7"/>
        <v>5.5176323915910354E-2</v>
      </c>
      <c r="FC34">
        <f t="shared" si="14"/>
        <v>6.0698673383181724E-2</v>
      </c>
      <c r="FD34">
        <f t="shared" si="14"/>
        <v>8.2005753340608764E-2</v>
      </c>
      <c r="FE34" t="e">
        <f t="shared" si="14"/>
        <v>#NUM!</v>
      </c>
      <c r="FF34" t="e">
        <f t="shared" si="14"/>
        <v>#NUM!</v>
      </c>
      <c r="FG34" t="e">
        <f t="shared" si="14"/>
        <v>#NUM!</v>
      </c>
      <c r="FH34" t="e">
        <f t="shared" si="14"/>
        <v>#NUM!</v>
      </c>
      <c r="FI34" t="e">
        <f t="shared" si="14"/>
        <v>#NUM!</v>
      </c>
    </row>
    <row r="35" spans="9:165" x14ac:dyDescent="0.3">
      <c r="I35">
        <v>0.23</v>
      </c>
      <c r="J35">
        <f t="shared" si="5"/>
        <v>0.99882913367214066</v>
      </c>
      <c r="K35">
        <f t="shared" si="5"/>
        <v>0.99759858085977626</v>
      </c>
      <c r="L35">
        <f t="shared" si="5"/>
        <v>0.99630383215836005</v>
      </c>
      <c r="M35">
        <f t="shared" si="5"/>
        <v>0.99493991236078372</v>
      </c>
      <c r="N35">
        <f t="shared" si="5"/>
        <v>0.99350131837787192</v>
      </c>
      <c r="O35">
        <f t="shared" si="5"/>
        <v>0.99198194689132935</v>
      </c>
      <c r="P35">
        <f t="shared" si="5"/>
        <v>0.99037500968834213</v>
      </c>
      <c r="Q35">
        <f t="shared" si="5"/>
        <v>0.98867293414191171</v>
      </c>
      <c r="R35">
        <f t="shared" si="5"/>
        <v>0.98686724568225981</v>
      </c>
      <c r="S35">
        <f t="shared" si="5"/>
        <v>0.98494823044631818</v>
      </c>
      <c r="T35">
        <f t="shared" si="5"/>
        <v>0.9807271038569525</v>
      </c>
      <c r="U35">
        <f t="shared" si="5"/>
        <v>0.97590478136580761</v>
      </c>
      <c r="V35">
        <f t="shared" si="5"/>
        <v>0.97034569114083391</v>
      </c>
      <c r="W35">
        <f t="shared" si="5"/>
        <v>0.96386934026027893</v>
      </c>
      <c r="X35">
        <f t="shared" si="5"/>
        <v>0.9562301257628778</v>
      </c>
      <c r="Y35">
        <f t="shared" si="5"/>
        <v>0.92938921566458543</v>
      </c>
      <c r="Z35">
        <f t="shared" si="10"/>
        <v>0.88035670196015592</v>
      </c>
      <c r="AA35" t="e">
        <f t="shared" si="10"/>
        <v>#NUM!</v>
      </c>
      <c r="AB35" t="e">
        <f t="shared" si="10"/>
        <v>#NUM!</v>
      </c>
      <c r="AC35" t="e">
        <f t="shared" si="10"/>
        <v>#NUM!</v>
      </c>
      <c r="AD35" t="e">
        <f t="shared" si="10"/>
        <v>#NUM!</v>
      </c>
      <c r="AE35" t="e">
        <f t="shared" si="10"/>
        <v>#NUM!</v>
      </c>
      <c r="AF35" t="e">
        <f t="shared" si="10"/>
        <v>#NUM!</v>
      </c>
      <c r="AH35" s="4"/>
      <c r="AI35" s="2"/>
      <c r="AO35">
        <v>0.23000000000000007</v>
      </c>
      <c r="AP35">
        <f t="shared" si="6"/>
        <v>0.1231694259877556</v>
      </c>
      <c r="AQ35">
        <f t="shared" si="6"/>
        <v>0.12385058405795336</v>
      </c>
      <c r="AR35">
        <f t="shared" si="6"/>
        <v>0.12454771860627169</v>
      </c>
      <c r="AS35">
        <f t="shared" si="6"/>
        <v>0.12526155976382025</v>
      </c>
      <c r="AT35">
        <f t="shared" si="6"/>
        <v>0.1259928891143639</v>
      </c>
      <c r="AU35">
        <f t="shared" si="6"/>
        <v>0.12674254469713994</v>
      </c>
      <c r="AV35">
        <f t="shared" si="6"/>
        <v>0.12751142663917844</v>
      </c>
      <c r="AW35">
        <f t="shared" si="6"/>
        <v>0.12830050351547953</v>
      </c>
      <c r="AX35">
        <f t="shared" si="6"/>
        <v>0.12911081955397333</v>
      </c>
      <c r="AY35">
        <f t="shared" si="6"/>
        <v>0.12994358725219973</v>
      </c>
      <c r="AZ35">
        <f t="shared" si="6"/>
        <v>0.13168095995702583</v>
      </c>
      <c r="BA35">
        <f t="shared" si="6"/>
        <v>0.13352396714420064</v>
      </c>
      <c r="BB35">
        <f t="shared" si="6"/>
        <v>0.13548572063287778</v>
      </c>
      <c r="BC35">
        <f t="shared" si="6"/>
        <v>0.13758209888170564</v>
      </c>
      <c r="BD35">
        <f t="shared" si="6"/>
        <v>0.13983245755663778</v>
      </c>
      <c r="BE35">
        <f t="shared" si="6"/>
        <v>0.14630506345348959</v>
      </c>
      <c r="BF35">
        <f t="shared" si="11"/>
        <v>0.15451077341019814</v>
      </c>
      <c r="BG35">
        <f t="shared" si="11"/>
        <v>0.18426630565690769</v>
      </c>
      <c r="BH35" t="e">
        <f t="shared" si="11"/>
        <v>#NUM!</v>
      </c>
      <c r="BI35" t="e">
        <f t="shared" si="11"/>
        <v>#NUM!</v>
      </c>
      <c r="BJ35" t="e">
        <f t="shared" si="11"/>
        <v>#NUM!</v>
      </c>
      <c r="BK35" t="e">
        <f t="shared" si="11"/>
        <v>#NUM!</v>
      </c>
      <c r="BL35" t="e">
        <f t="shared" si="11"/>
        <v>#NUM!</v>
      </c>
      <c r="BV35">
        <v>0.23000000000000007</v>
      </c>
      <c r="BW35">
        <f t="shared" si="9"/>
        <v>8.4062512890714647E-2</v>
      </c>
      <c r="BX35">
        <f t="shared" si="9"/>
        <v>8.4706872152240154E-2</v>
      </c>
      <c r="BY35">
        <f t="shared" si="9"/>
        <v>8.536820675684148E-2</v>
      </c>
      <c r="BZ35">
        <f t="shared" si="9"/>
        <v>8.6047346962425095E-2</v>
      </c>
      <c r="CA35">
        <f t="shared" si="9"/>
        <v>8.6745184371048167E-2</v>
      </c>
      <c r="CB35">
        <f t="shared" si="9"/>
        <v>8.7462678113840606E-2</v>
      </c>
      <c r="CC35">
        <f t="shared" si="9"/>
        <v>8.8200861837461578E-2</v>
      </c>
      <c r="CD35">
        <f t="shared" si="9"/>
        <v>8.8960851620496481E-2</v>
      </c>
      <c r="CE35">
        <f t="shared" si="9"/>
        <v>8.9743854972948275E-2</v>
      </c>
      <c r="CF35">
        <f t="shared" si="9"/>
        <v>9.0551263101031981E-2</v>
      </c>
      <c r="CG35">
        <f t="shared" si="9"/>
        <v>9.2244619287594781E-2</v>
      </c>
      <c r="CH35">
        <f t="shared" si="9"/>
        <v>9.4054166987183954E-2</v>
      </c>
      <c r="CI35">
        <f t="shared" si="9"/>
        <v>9.5995418802292773E-2</v>
      </c>
      <c r="CJ35">
        <f t="shared" si="9"/>
        <v>9.8087304716424628E-2</v>
      </c>
      <c r="CK35">
        <f t="shared" si="9"/>
        <v>0.10035311910581024</v>
      </c>
      <c r="CL35">
        <f t="shared" si="9"/>
        <v>0.1069900608887653</v>
      </c>
      <c r="CM35">
        <f t="shared" si="12"/>
        <v>0.11567122946332915</v>
      </c>
      <c r="CN35">
        <f t="shared" si="12"/>
        <v>0.15011509045897381</v>
      </c>
      <c r="CO35">
        <f t="shared" si="12"/>
        <v>0.26365004428795341</v>
      </c>
      <c r="CP35">
        <f t="shared" si="12"/>
        <v>0.22475713703915484</v>
      </c>
      <c r="CQ35">
        <f t="shared" si="12"/>
        <v>0.1957637584109361</v>
      </c>
      <c r="CR35">
        <f t="shared" si="12"/>
        <v>0.15001177290229237</v>
      </c>
      <c r="CS35">
        <f t="shared" si="12"/>
        <v>0.12329807301764872</v>
      </c>
      <c r="DD35">
        <v>0.23000000000000007</v>
      </c>
      <c r="DE35">
        <f t="shared" si="8"/>
        <v>6.3798267051023566E-2</v>
      </c>
      <c r="DF35">
        <f t="shared" si="8"/>
        <v>6.4359260334830318E-2</v>
      </c>
      <c r="DG35">
        <f t="shared" si="8"/>
        <v>6.4935920706597136E-2</v>
      </c>
      <c r="DH35">
        <f t="shared" si="8"/>
        <v>6.5529042668822313E-2</v>
      </c>
      <c r="DI35">
        <f t="shared" si="8"/>
        <v>6.6139480965837535E-2</v>
      </c>
      <c r="DJ35">
        <f t="shared" si="8"/>
        <v>6.6768156780623603E-2</v>
      </c>
      <c r="DK35">
        <f t="shared" si="8"/>
        <v>6.741606474793875E-2</v>
      </c>
      <c r="DL35">
        <f t="shared" si="8"/>
        <v>6.808428091635324E-2</v>
      </c>
      <c r="DM35">
        <f t="shared" si="8"/>
        <v>6.8773971817648535E-2</v>
      </c>
      <c r="DN35">
        <f t="shared" si="8"/>
        <v>6.9486477260749482E-2</v>
      </c>
      <c r="DO35">
        <f t="shared" si="8"/>
        <v>7.0985144161230543E-2</v>
      </c>
      <c r="DP35">
        <f t="shared" si="8"/>
        <v>7.2593154878082822E-2</v>
      </c>
      <c r="DQ35">
        <f t="shared" si="8"/>
        <v>7.4325688866498138E-2</v>
      </c>
      <c r="DR35">
        <f t="shared" si="8"/>
        <v>7.6201352509777553E-2</v>
      </c>
      <c r="DS35">
        <f t="shared" si="8"/>
        <v>7.8243164713013458E-2</v>
      </c>
      <c r="DT35">
        <f t="shared" si="8"/>
        <v>8.4285383238210942E-2</v>
      </c>
      <c r="DU35">
        <f t="shared" si="13"/>
        <v>9.2328927429366728E-2</v>
      </c>
      <c r="DV35">
        <f t="shared" si="13"/>
        <v>0.12594023530901041</v>
      </c>
      <c r="DW35" t="e">
        <f t="shared" si="13"/>
        <v>#NUM!</v>
      </c>
      <c r="DX35" t="e">
        <f t="shared" si="13"/>
        <v>#NUM!</v>
      </c>
      <c r="DY35" t="e">
        <f t="shared" si="13"/>
        <v>#NUM!</v>
      </c>
      <c r="DZ35" t="e">
        <f t="shared" si="13"/>
        <v>#NUM!</v>
      </c>
      <c r="EA35" t="e">
        <f t="shared" si="13"/>
        <v>#NUM!</v>
      </c>
      <c r="EL35">
        <v>0.23000000000000007</v>
      </c>
      <c r="EM35">
        <f t="shared" si="7"/>
        <v>4.3042427324827444E-2</v>
      </c>
      <c r="EN35">
        <f t="shared" si="7"/>
        <v>4.3471279881243531E-2</v>
      </c>
      <c r="EO35">
        <f t="shared" si="7"/>
        <v>4.3912829361664692E-2</v>
      </c>
      <c r="EP35">
        <f t="shared" si="7"/>
        <v>4.4367744418056784E-2</v>
      </c>
      <c r="EQ35">
        <f t="shared" si="7"/>
        <v>4.4836745824080454E-2</v>
      </c>
      <c r="ER35">
        <f t="shared" si="7"/>
        <v>4.5320611954506269E-2</v>
      </c>
      <c r="ES35">
        <f t="shared" si="7"/>
        <v>4.5820184999473081E-2</v>
      </c>
      <c r="ET35">
        <f t="shared" si="7"/>
        <v>4.6336378034772002E-2</v>
      </c>
      <c r="EU35">
        <f t="shared" si="7"/>
        <v>4.687018309330352E-2</v>
      </c>
      <c r="EV35">
        <f t="shared" si="7"/>
        <v>4.7422736635318014E-2</v>
      </c>
      <c r="EW35">
        <f t="shared" si="7"/>
        <v>4.8588579253518602E-2</v>
      </c>
      <c r="EX35">
        <f t="shared" si="7"/>
        <v>4.9844928334492805E-2</v>
      </c>
      <c r="EY35">
        <f t="shared" si="7"/>
        <v>5.1204875078828697E-2</v>
      </c>
      <c r="EZ35">
        <f t="shared" si="7"/>
        <v>5.2684547010087367E-2</v>
      </c>
      <c r="FA35">
        <f t="shared" si="7"/>
        <v>5.4304014639080904E-2</v>
      </c>
      <c r="FB35">
        <f t="shared" si="7"/>
        <v>5.9149856765863283E-2</v>
      </c>
      <c r="FC35">
        <f t="shared" si="14"/>
        <v>6.5725862403280197E-2</v>
      </c>
      <c r="FD35">
        <f t="shared" si="14"/>
        <v>9.4846265567265095E-2</v>
      </c>
      <c r="FE35" t="e">
        <f t="shared" si="14"/>
        <v>#NUM!</v>
      </c>
      <c r="FF35" t="e">
        <f t="shared" si="14"/>
        <v>#NUM!</v>
      </c>
      <c r="FG35" t="e">
        <f t="shared" si="14"/>
        <v>#NUM!</v>
      </c>
      <c r="FH35" t="e">
        <f t="shared" si="14"/>
        <v>#NUM!</v>
      </c>
      <c r="FI35" t="e">
        <f t="shared" si="14"/>
        <v>#NUM!</v>
      </c>
    </row>
    <row r="36" spans="9:165" x14ac:dyDescent="0.3">
      <c r="I36">
        <v>0.24</v>
      </c>
      <c r="J36">
        <f t="shared" si="5"/>
        <v>0.99870713348548878</v>
      </c>
      <c r="K36">
        <f t="shared" si="5"/>
        <v>0.99734513628238786</v>
      </c>
      <c r="L36">
        <f t="shared" si="5"/>
        <v>0.99590852329642687</v>
      </c>
      <c r="M36">
        <f t="shared" si="5"/>
        <v>0.99439121352531357</v>
      </c>
      <c r="N36">
        <f t="shared" si="5"/>
        <v>0.99278644639060809</v>
      </c>
      <c r="O36">
        <f t="shared" si="5"/>
        <v>0.99108668346458362</v>
      </c>
      <c r="P36">
        <f t="shared" si="5"/>
        <v>0.98928349250708525</v>
      </c>
      <c r="Q36">
        <f t="shared" si="5"/>
        <v>0.98736740995420647</v>
      </c>
      <c r="R36">
        <f t="shared" si="5"/>
        <v>0.98532777700081031</v>
      </c>
      <c r="S36">
        <f t="shared" si="5"/>
        <v>0.98315231839862793</v>
      </c>
      <c r="T36">
        <f t="shared" si="5"/>
        <v>0.97833863965522183</v>
      </c>
      <c r="U36">
        <f t="shared" si="5"/>
        <v>0.9727910832877471</v>
      </c>
      <c r="V36">
        <f t="shared" si="5"/>
        <v>0.96633122015221984</v>
      </c>
      <c r="W36">
        <f t="shared" si="5"/>
        <v>0.95871644809593748</v>
      </c>
      <c r="X36">
        <f t="shared" si="5"/>
        <v>0.94960822544703249</v>
      </c>
      <c r="Y36">
        <f t="shared" si="5"/>
        <v>0.91645466998960878</v>
      </c>
      <c r="Z36">
        <f t="shared" si="10"/>
        <v>0.85046459937456298</v>
      </c>
      <c r="AA36" t="e">
        <f t="shared" si="10"/>
        <v>#NUM!</v>
      </c>
      <c r="AB36" t="e">
        <f t="shared" si="10"/>
        <v>#NUM!</v>
      </c>
      <c r="AC36" t="e">
        <f t="shared" si="10"/>
        <v>#NUM!</v>
      </c>
      <c r="AD36" t="e">
        <f t="shared" si="10"/>
        <v>#NUM!</v>
      </c>
      <c r="AE36" t="e">
        <f t="shared" si="10"/>
        <v>#NUM!</v>
      </c>
      <c r="AF36" t="e">
        <f t="shared" si="10"/>
        <v>#NUM!</v>
      </c>
      <c r="AO36">
        <v>0.24000000000000007</v>
      </c>
      <c r="AP36">
        <f t="shared" si="6"/>
        <v>0.12894526171974591</v>
      </c>
      <c r="AQ36">
        <f t="shared" si="6"/>
        <v>0.12968768369388603</v>
      </c>
      <c r="AR36">
        <f t="shared" si="6"/>
        <v>0.1304482881036764</v>
      </c>
      <c r="AS36">
        <f t="shared" si="6"/>
        <v>0.13122794422051073</v>
      </c>
      <c r="AT36">
        <f t="shared" si="6"/>
        <v>0.13202758549968521</v>
      </c>
      <c r="AU36">
        <f t="shared" si="6"/>
        <v>0.13284821612883008</v>
      </c>
      <c r="AV36">
        <f t="shared" si="6"/>
        <v>0.1336909184422275</v>
      </c>
      <c r="AW36">
        <f t="shared" si="6"/>
        <v>0.13455686134340997</v>
      </c>
      <c r="AX36">
        <f t="shared" si="6"/>
        <v>0.13544730990673906</v>
      </c>
      <c r="AY36">
        <f t="shared" si="6"/>
        <v>0.13636372933865715</v>
      </c>
      <c r="AZ36">
        <f t="shared" si="6"/>
        <v>0.13828002532651132</v>
      </c>
      <c r="BA36">
        <f t="shared" si="6"/>
        <v>0.14031968027921954</v>
      </c>
      <c r="BB36">
        <f t="shared" si="6"/>
        <v>0.14249901347677407</v>
      </c>
      <c r="BC36">
        <f t="shared" si="6"/>
        <v>0.14483801027801135</v>
      </c>
      <c r="BD36">
        <f t="shared" si="6"/>
        <v>0.14736137070632219</v>
      </c>
      <c r="BE36">
        <f t="shared" si="6"/>
        <v>0.15470277583323835</v>
      </c>
      <c r="BF36">
        <f t="shared" si="11"/>
        <v>0.16423704152840499</v>
      </c>
      <c r="BG36">
        <f t="shared" si="11"/>
        <v>0.20436733719266678</v>
      </c>
      <c r="BH36" t="e">
        <f t="shared" si="11"/>
        <v>#NUM!</v>
      </c>
      <c r="BI36" t="e">
        <f t="shared" si="11"/>
        <v>#NUM!</v>
      </c>
      <c r="BJ36" t="e">
        <f t="shared" si="11"/>
        <v>#NUM!</v>
      </c>
      <c r="BK36" t="e">
        <f t="shared" si="11"/>
        <v>#NUM!</v>
      </c>
      <c r="BL36" t="e">
        <f t="shared" si="11"/>
        <v>#NUM!</v>
      </c>
      <c r="BV36">
        <v>0.24000000000000007</v>
      </c>
      <c r="BW36">
        <f t="shared" si="9"/>
        <v>8.810550134762736E-2</v>
      </c>
      <c r="BX36">
        <f t="shared" si="9"/>
        <v>8.8809996109493305E-2</v>
      </c>
      <c r="BY36">
        <f t="shared" si="9"/>
        <v>8.9533879728633137E-2</v>
      </c>
      <c r="BZ36">
        <f t="shared" si="9"/>
        <v>9.0278144357136256E-2</v>
      </c>
      <c r="CA36">
        <f t="shared" si="9"/>
        <v>9.1043858953402876E-2</v>
      </c>
      <c r="CB36">
        <f t="shared" si="9"/>
        <v>9.1832177407466686E-2</v>
      </c>
      <c r="CC36">
        <f t="shared" si="9"/>
        <v>9.2644347772799826E-2</v>
      </c>
      <c r="CD36">
        <f t="shared" si="9"/>
        <v>9.3481722791152758E-2</v>
      </c>
      <c r="CE36">
        <f t="shared" si="9"/>
        <v>9.4345771934867664E-2</v>
      </c>
      <c r="CF36">
        <f t="shared" si="9"/>
        <v>9.5238185943307255E-2</v>
      </c>
      <c r="CG36">
        <f t="shared" si="9"/>
        <v>9.7114715492455803E-2</v>
      </c>
      <c r="CH36">
        <f t="shared" si="9"/>
        <v>9.9127668328180471E-2</v>
      </c>
      <c r="CI36">
        <f t="shared" si="9"/>
        <v>0.10129645958942493</v>
      </c>
      <c r="CJ36">
        <f t="shared" si="9"/>
        <v>0.10364506459143642</v>
      </c>
      <c r="CK36">
        <f t="shared" si="9"/>
        <v>0.10620341475658389</v>
      </c>
      <c r="CL36">
        <f t="shared" si="9"/>
        <v>0.11379587238810669</v>
      </c>
      <c r="CM36">
        <f t="shared" si="12"/>
        <v>0.12400468122245922</v>
      </c>
      <c r="CN36">
        <f t="shared" si="12"/>
        <v>0.17246945411276582</v>
      </c>
      <c r="CO36">
        <f t="shared" si="12"/>
        <v>0.26830520482884351</v>
      </c>
      <c r="CP36">
        <f>IF(CP$10&lt;&gt;1,(1 - (((1-CP$10*$BV36)/(1 - $BV36)))^(1/$BW$9))/(CP$10 - (((1-CP$10*$BV36)/(1 - $BV36)))^(1/$BW$9)), $BV36/(1+$BW$9*$BV36-$BV36))</f>
        <v>0.22786368322214839</v>
      </c>
      <c r="CQ36">
        <f t="shared" si="12"/>
        <v>0.19827913676888473</v>
      </c>
      <c r="CR36">
        <f t="shared" si="12"/>
        <v>0.15186426542221304</v>
      </c>
      <c r="CS36">
        <f t="shared" si="12"/>
        <v>0.12482629890207377</v>
      </c>
      <c r="DD36">
        <v>0.24000000000000007</v>
      </c>
      <c r="DE36">
        <f t="shared" si="8"/>
        <v>6.690578140953099E-2</v>
      </c>
      <c r="DF36">
        <f t="shared" si="8"/>
        <v>6.7520095701738322E-2</v>
      </c>
      <c r="DG36">
        <f t="shared" si="8"/>
        <v>6.8152341320601842E-2</v>
      </c>
      <c r="DH36">
        <f t="shared" si="8"/>
        <v>6.8803469886668758E-2</v>
      </c>
      <c r="DI36">
        <f t="shared" si="8"/>
        <v>6.9474508632848223E-2</v>
      </c>
      <c r="DJ36">
        <f t="shared" si="8"/>
        <v>7.0166568566283796E-2</v>
      </c>
      <c r="DK36">
        <f t="shared" si="8"/>
        <v>7.0880853760087834E-2</v>
      </c>
      <c r="DL36">
        <f t="shared" si="8"/>
        <v>7.1618671968085093E-2</v>
      </c>
      <c r="DM36">
        <f t="shared" si="8"/>
        <v>7.2381446795434248E-2</v>
      </c>
      <c r="DN36">
        <f t="shared" si="8"/>
        <v>7.3170812016999875E-2</v>
      </c>
      <c r="DO36">
        <f t="shared" si="8"/>
        <v>7.4835794693008634E-2</v>
      </c>
      <c r="DP36">
        <f t="shared" si="8"/>
        <v>7.662957046399603E-2</v>
      </c>
      <c r="DQ36">
        <f t="shared" si="8"/>
        <v>7.8571204554079704E-2</v>
      </c>
      <c r="DR36">
        <f t="shared" si="8"/>
        <v>8.0684354973811115E-2</v>
      </c>
      <c r="DS36">
        <f t="shared" si="8"/>
        <v>8.2998727045994716E-2</v>
      </c>
      <c r="DT36">
        <f t="shared" si="8"/>
        <v>8.9944467300530184E-2</v>
      </c>
      <c r="DU36">
        <f t="shared" si="13"/>
        <v>9.9469341806314587E-2</v>
      </c>
      <c r="DV36">
        <f t="shared" si="13"/>
        <v>0.14797570910614502</v>
      </c>
      <c r="DW36" t="e">
        <f t="shared" si="13"/>
        <v>#NUM!</v>
      </c>
      <c r="DX36" t="e">
        <f t="shared" si="13"/>
        <v>#NUM!</v>
      </c>
      <c r="DY36" t="e">
        <f t="shared" si="13"/>
        <v>#NUM!</v>
      </c>
      <c r="DZ36" t="e">
        <f t="shared" si="13"/>
        <v>#NUM!</v>
      </c>
      <c r="EA36" t="e">
        <f t="shared" si="13"/>
        <v>#NUM!</v>
      </c>
      <c r="EL36">
        <v>0.24000000000000007</v>
      </c>
      <c r="EM36">
        <f t="shared" si="7"/>
        <v>4.5165733055153152E-2</v>
      </c>
      <c r="EN36">
        <f t="shared" si="7"/>
        <v>4.5636093850894309E-2</v>
      </c>
      <c r="EO36">
        <f t="shared" si="7"/>
        <v>4.6121018514374772E-2</v>
      </c>
      <c r="EP36">
        <f t="shared" si="7"/>
        <v>4.6621310011830112E-2</v>
      </c>
      <c r="EQ36">
        <f t="shared" si="7"/>
        <v>4.7137836918884603E-2</v>
      </c>
      <c r="ER36">
        <f t="shared" si="7"/>
        <v>4.7671540659942203E-2</v>
      </c>
      <c r="ES36">
        <f t="shared" si="7"/>
        <v>4.8223443768010542E-2</v>
      </c>
      <c r="ET36">
        <f t="shared" si="7"/>
        <v>4.8794659342092643E-2</v>
      </c>
      <c r="EU36">
        <f t="shared" si="7"/>
        <v>4.9386401916199904E-2</v>
      </c>
      <c r="EV36">
        <f t="shared" si="7"/>
        <v>5.0000062495893234E-2</v>
      </c>
      <c r="EW36">
        <f t="shared" si="7"/>
        <v>5.1298736172606337E-2</v>
      </c>
      <c r="EX36">
        <f t="shared" si="7"/>
        <v>5.2704391054493496E-2</v>
      </c>
      <c r="EY36">
        <f t="shared" si="7"/>
        <v>5.4233536505779237E-2</v>
      </c>
      <c r="EZ36">
        <f t="shared" si="7"/>
        <v>5.5906771607234375E-2</v>
      </c>
      <c r="FA36">
        <f t="shared" si="7"/>
        <v>5.7750126460431123E-2</v>
      </c>
      <c r="FB36">
        <f t="shared" si="7"/>
        <v>6.3350270470330997E-2</v>
      </c>
      <c r="FC36">
        <f t="shared" si="14"/>
        <v>7.1197666381205074E-2</v>
      </c>
      <c r="FD36">
        <f t="shared" si="14"/>
        <v>0.11447654039479055</v>
      </c>
      <c r="FE36" t="e">
        <f t="shared" si="14"/>
        <v>#NUM!</v>
      </c>
      <c r="FF36" t="e">
        <f t="shared" si="14"/>
        <v>#NUM!</v>
      </c>
      <c r="FG36" t="e">
        <f t="shared" si="14"/>
        <v>#NUM!</v>
      </c>
      <c r="FH36" t="e">
        <f t="shared" si="14"/>
        <v>#NUM!</v>
      </c>
      <c r="FI36" t="e">
        <f t="shared" si="14"/>
        <v>#NUM!</v>
      </c>
    </row>
    <row r="37" spans="9:165" x14ac:dyDescent="0.3">
      <c r="I37">
        <v>0.25</v>
      </c>
      <c r="J37">
        <f t="shared" si="5"/>
        <v>0.99857713472751852</v>
      </c>
      <c r="K37">
        <f t="shared" si="5"/>
        <v>0.99707459669514609</v>
      </c>
      <c r="L37">
        <f t="shared" si="5"/>
        <v>0.99548575783919324</v>
      </c>
      <c r="M37">
        <f t="shared" si="5"/>
        <v>0.99380323394928338</v>
      </c>
      <c r="N37">
        <f t="shared" si="5"/>
        <v>0.9920187729932316</v>
      </c>
      <c r="O37">
        <f t="shared" si="5"/>
        <v>0.99012312289782733</v>
      </c>
      <c r="P37">
        <f t="shared" si="5"/>
        <v>0.98810587420278717</v>
      </c>
      <c r="Q37">
        <f t="shared" si="5"/>
        <v>0.98595527178951969</v>
      </c>
      <c r="R37">
        <f t="shared" si="5"/>
        <v>0.98365798829271378</v>
      </c>
      <c r="S37">
        <f t="shared" si="5"/>
        <v>0.98119859511845364</v>
      </c>
      <c r="T37">
        <f t="shared" si="5"/>
        <v>0.97572299440546106</v>
      </c>
      <c r="U37">
        <f t="shared" si="5"/>
        <v>0.96935458480776271</v>
      </c>
      <c r="V37">
        <f t="shared" si="5"/>
        <v>0.96185941719563195</v>
      </c>
      <c r="W37">
        <f t="shared" si="5"/>
        <v>0.9529121531495417</v>
      </c>
      <c r="X37">
        <f t="shared" si="5"/>
        <v>0.94204620192142852</v>
      </c>
      <c r="Y37">
        <f t="shared" si="5"/>
        <v>0.90086970746563866</v>
      </c>
      <c r="Z37">
        <f t="shared" si="10"/>
        <v>0.80947914319617598</v>
      </c>
      <c r="AA37" t="e">
        <f t="shared" si="10"/>
        <v>#DIV/0!</v>
      </c>
      <c r="AB37" t="e">
        <f t="shared" si="10"/>
        <v>#NUM!</v>
      </c>
      <c r="AC37" t="e">
        <f t="shared" si="10"/>
        <v>#NUM!</v>
      </c>
      <c r="AD37" t="e">
        <f t="shared" si="10"/>
        <v>#NUM!</v>
      </c>
      <c r="AE37" t="e">
        <f t="shared" si="10"/>
        <v>#NUM!</v>
      </c>
      <c r="AF37" t="e">
        <f t="shared" si="10"/>
        <v>#NUM!</v>
      </c>
      <c r="AO37">
        <v>0.25000000000000006</v>
      </c>
      <c r="AP37">
        <f t="shared" si="6"/>
        <v>0.13476133132618287</v>
      </c>
      <c r="AQ37">
        <f t="shared" si="6"/>
        <v>0.13556769495068996</v>
      </c>
      <c r="AR37">
        <f t="shared" si="6"/>
        <v>0.13639464289968639</v>
      </c>
      <c r="AS37">
        <f t="shared" si="6"/>
        <v>0.13724320287865438</v>
      </c>
      <c r="AT37">
        <f t="shared" si="6"/>
        <v>0.13811448196292195</v>
      </c>
      <c r="AU37">
        <f t="shared" si="6"/>
        <v>0.13900967508029966</v>
      </c>
      <c r="AV37">
        <f t="shared" si="6"/>
        <v>0.1399300746704169</v>
      </c>
      <c r="AW37">
        <f t="shared" si="6"/>
        <v>0.14087708172407251</v>
      </c>
      <c r="AX37">
        <f t="shared" si="6"/>
        <v>0.14185221844844947</v>
      </c>
      <c r="AY37">
        <f t="shared" si="6"/>
        <v>0.14285724490611221</v>
      </c>
      <c r="AZ37">
        <f t="shared" si="6"/>
        <v>0.14496376983712014</v>
      </c>
      <c r="BA37">
        <f t="shared" si="6"/>
        <v>0.14721365746905024</v>
      </c>
      <c r="BB37">
        <f t="shared" si="6"/>
        <v>0.14962709397730153</v>
      </c>
      <c r="BC37">
        <f t="shared" si="6"/>
        <v>0.15222909407095486</v>
      </c>
      <c r="BD37">
        <f t="shared" si="6"/>
        <v>0.15505102572168225</v>
      </c>
      <c r="BE37">
        <f t="shared" si="6"/>
        <v>0.16336344838611808</v>
      </c>
      <c r="BF37">
        <f t="shared" si="11"/>
        <v>0.17445763018700952</v>
      </c>
      <c r="BG37" t="e">
        <f t="shared" si="11"/>
        <v>#NUM!</v>
      </c>
      <c r="BH37" t="e">
        <f t="shared" si="11"/>
        <v>#NUM!</v>
      </c>
      <c r="BI37" t="e">
        <f t="shared" si="11"/>
        <v>#NUM!</v>
      </c>
      <c r="BJ37" t="e">
        <f t="shared" si="11"/>
        <v>#NUM!</v>
      </c>
      <c r="BK37" t="e">
        <f t="shared" si="11"/>
        <v>#NUM!</v>
      </c>
      <c r="BL37" t="e">
        <f t="shared" si="11"/>
        <v>#NUM!</v>
      </c>
      <c r="BV37">
        <v>0.25000000000000006</v>
      </c>
      <c r="BW37">
        <f t="shared" si="9"/>
        <v>9.2186341684150255E-2</v>
      </c>
      <c r="BX37">
        <f t="shared" si="9"/>
        <v>9.2953918611768993E-2</v>
      </c>
      <c r="BY37">
        <f t="shared" si="9"/>
        <v>9.3743525694812119E-2</v>
      </c>
      <c r="BZ37">
        <f t="shared" si="9"/>
        <v>9.4556340318514925E-2</v>
      </c>
      <c r="CA37">
        <f t="shared" si="9"/>
        <v>9.5393635201666979E-2</v>
      </c>
      <c r="CB37">
        <f t="shared" si="9"/>
        <v>9.6256788960642811E-2</v>
      </c>
      <c r="CC37">
        <f t="shared" si="9"/>
        <v>9.7147298182536063E-2</v>
      </c>
      <c r="CD37">
        <f t="shared" si="9"/>
        <v>9.8066791274704163E-2</v>
      </c>
      <c r="CE37">
        <f t="shared" si="9"/>
        <v>9.9017044415180402E-2</v>
      </c>
      <c r="CF37">
        <f t="shared" si="9"/>
        <v>0.10000009999999716</v>
      </c>
      <c r="CG37">
        <f t="shared" si="9"/>
        <v>0.10207275134476108</v>
      </c>
      <c r="CH37">
        <f t="shared" si="9"/>
        <v>0.10430481898250513</v>
      </c>
      <c r="CI37">
        <f t="shared" si="9"/>
        <v>0.10672045459305053</v>
      </c>
      <c r="CJ37">
        <f t="shared" si="9"/>
        <v>0.10934985738293491</v>
      </c>
      <c r="CK37">
        <f t="shared" si="9"/>
        <v>0.11223130574888837</v>
      </c>
      <c r="CL37">
        <f t="shared" si="9"/>
        <v>0.12090461091824606</v>
      </c>
      <c r="CM37">
        <f t="shared" si="12"/>
        <v>0.1329374740134221</v>
      </c>
      <c r="CN37">
        <f t="shared" si="12"/>
        <v>0.25000124966479659</v>
      </c>
      <c r="CO37">
        <f t="shared" si="12"/>
        <v>0.27257707600112863</v>
      </c>
      <c r="CP37">
        <f t="shared" si="12"/>
        <v>0.23082353093405789</v>
      </c>
      <c r="CQ37">
        <f t="shared" si="12"/>
        <v>0.20070487527228026</v>
      </c>
      <c r="CR37">
        <f t="shared" si="12"/>
        <v>0.15367055614366409</v>
      </c>
      <c r="CS37">
        <f t="shared" si="12"/>
        <v>0.12632273878791866</v>
      </c>
      <c r="DD37">
        <v>0.25000000000000006</v>
      </c>
      <c r="DE37">
        <f t="shared" si="8"/>
        <v>7.0046161158562645E-2</v>
      </c>
      <c r="DF37">
        <f t="shared" si="8"/>
        <v>7.0716550693603802E-2</v>
      </c>
      <c r="DG37">
        <f t="shared" si="8"/>
        <v>7.1407356672105224E-2</v>
      </c>
      <c r="DH37">
        <f t="shared" si="8"/>
        <v>7.211971102582948E-2</v>
      </c>
      <c r="DI37">
        <f t="shared" si="8"/>
        <v>7.2854839772650754E-2</v>
      </c>
      <c r="DJ37">
        <f t="shared" si="8"/>
        <v>7.3614073655691961E-2</v>
      </c>
      <c r="DK37">
        <f t="shared" si="8"/>
        <v>7.4398860327563918E-2</v>
      </c>
      <c r="DL37">
        <f t="shared" si="8"/>
        <v>7.5210778357228475E-2</v>
      </c>
      <c r="DM37">
        <f t="shared" si="8"/>
        <v>7.6051553397061461E-2</v>
      </c>
      <c r="DN37">
        <f t="shared" si="8"/>
        <v>7.6923165685202119E-2</v>
      </c>
      <c r="DO37">
        <f t="shared" si="8"/>
        <v>7.8766899097079859E-2</v>
      </c>
      <c r="DP37">
        <f t="shared" si="8"/>
        <v>8.076162164639003E-2</v>
      </c>
      <c r="DQ37">
        <f t="shared" si="8"/>
        <v>8.2931135073646522E-2</v>
      </c>
      <c r="DR37">
        <f t="shared" si="8"/>
        <v>8.5305358270718432E-2</v>
      </c>
      <c r="DS37">
        <f t="shared" si="8"/>
        <v>8.7922448515540527E-2</v>
      </c>
      <c r="DT37">
        <f t="shared" si="8"/>
        <v>9.5897318412831972E-2</v>
      </c>
      <c r="DU37">
        <f t="shared" si="13"/>
        <v>0.10720834753510651</v>
      </c>
      <c r="DV37" t="e">
        <f t="shared" si="13"/>
        <v>#NUM!</v>
      </c>
      <c r="DW37" t="e">
        <f t="shared" si="13"/>
        <v>#NUM!</v>
      </c>
      <c r="DX37" t="e">
        <f t="shared" si="13"/>
        <v>#NUM!</v>
      </c>
      <c r="DY37" t="e">
        <f t="shared" si="13"/>
        <v>#NUM!</v>
      </c>
      <c r="DZ37" t="e">
        <f t="shared" si="13"/>
        <v>#NUM!</v>
      </c>
      <c r="EA37" t="e">
        <f t="shared" si="13"/>
        <v>#NUM!</v>
      </c>
      <c r="EL37">
        <v>0.25000000000000006</v>
      </c>
      <c r="EM37">
        <f t="shared" si="7"/>
        <v>4.7314095303940686E-2</v>
      </c>
      <c r="EN37">
        <f t="shared" si="7"/>
        <v>4.7828218849975582E-2</v>
      </c>
      <c r="EO37">
        <f t="shared" si="7"/>
        <v>4.8358961671311367E-2</v>
      </c>
      <c r="EP37">
        <f t="shared" si="7"/>
        <v>4.8907281399566786E-2</v>
      </c>
      <c r="EQ37">
        <f t="shared" si="7"/>
        <v>4.9474217544748712E-2</v>
      </c>
      <c r="ER37">
        <f t="shared" si="7"/>
        <v>5.006090096164053E-2</v>
      </c>
      <c r="ES37">
        <f t="shared" si="7"/>
        <v>5.0668564716276739E-2</v>
      </c>
      <c r="ET37">
        <f t="shared" si="7"/>
        <v>5.1298556607912417E-2</v>
      </c>
      <c r="EU37">
        <f t="shared" si="7"/>
        <v>5.1952353657897209E-2</v>
      </c>
      <c r="EV37">
        <f t="shared" si="7"/>
        <v>5.263164819944665E-2</v>
      </c>
      <c r="EW37">
        <f t="shared" si="7"/>
        <v>5.4073658220398939E-2</v>
      </c>
      <c r="EX37">
        <f t="shared" si="7"/>
        <v>5.5641538450721388E-2</v>
      </c>
      <c r="EY37">
        <f t="shared" si="7"/>
        <v>5.7355985724049638E-2</v>
      </c>
      <c r="EZ37">
        <f t="shared" si="7"/>
        <v>5.9243171477825741E-2</v>
      </c>
      <c r="FA37">
        <f t="shared" si="7"/>
        <v>6.1336704148843339E-2</v>
      </c>
      <c r="FB37">
        <f t="shared" si="7"/>
        <v>6.7802619443302445E-2</v>
      </c>
      <c r="FC37">
        <f t="shared" si="14"/>
        <v>7.7199983232450767E-2</v>
      </c>
      <c r="FD37" t="e">
        <f t="shared" si="14"/>
        <v>#NUM!</v>
      </c>
      <c r="FE37" t="e">
        <f t="shared" si="14"/>
        <v>#NUM!</v>
      </c>
      <c r="FF37" t="e">
        <f t="shared" si="14"/>
        <v>#NUM!</v>
      </c>
      <c r="FG37" t="e">
        <f t="shared" si="14"/>
        <v>#NUM!</v>
      </c>
      <c r="FH37" t="e">
        <f t="shared" si="14"/>
        <v>#NUM!</v>
      </c>
      <c r="FI37" t="e">
        <f t="shared" si="14"/>
        <v>#NUM!</v>
      </c>
    </row>
    <row r="38" spans="9:165" x14ac:dyDescent="0.3">
      <c r="I38">
        <v>0.26</v>
      </c>
      <c r="J38">
        <f t="shared" si="5"/>
        <v>0.99843880215372627</v>
      </c>
      <c r="K38">
        <f t="shared" si="5"/>
        <v>0.99678619850557748</v>
      </c>
      <c r="L38">
        <f t="shared" si="5"/>
        <v>0.99503422803079611</v>
      </c>
      <c r="M38">
        <f t="shared" si="5"/>
        <v>0.99317397737631252</v>
      </c>
      <c r="N38">
        <f t="shared" si="5"/>
        <v>0.99119543311818714</v>
      </c>
      <c r="O38">
        <f t="shared" si="5"/>
        <v>0.9890873054131355</v>
      </c>
      <c r="P38">
        <f t="shared" si="5"/>
        <v>0.98683681631369702</v>
      </c>
      <c r="Q38">
        <f t="shared" si="5"/>
        <v>0.98442944412904543</v>
      </c>
      <c r="R38">
        <f t="shared" si="5"/>
        <v>0.98184861270386725</v>
      </c>
      <c r="S38">
        <f t="shared" si="5"/>
        <v>0.97907502343142994</v>
      </c>
      <c r="T38">
        <f t="shared" si="5"/>
        <v>0.97286015224876743</v>
      </c>
      <c r="U38">
        <f t="shared" si="5"/>
        <v>0.96556222973672767</v>
      </c>
      <c r="V38">
        <f t="shared" si="5"/>
        <v>0.95687542147647187</v>
      </c>
      <c r="W38">
        <f t="shared" si="5"/>
        <v>0.94636400011143473</v>
      </c>
      <c r="X38">
        <f t="shared" si="5"/>
        <v>0.93338410189402943</v>
      </c>
      <c r="Y38">
        <f t="shared" si="5"/>
        <v>0.88185470024908552</v>
      </c>
      <c r="Z38">
        <f t="shared" si="10"/>
        <v>0.7492782950075263</v>
      </c>
      <c r="AA38" t="e">
        <f t="shared" si="10"/>
        <v>#NUM!</v>
      </c>
      <c r="AB38" t="e">
        <f t="shared" si="10"/>
        <v>#NUM!</v>
      </c>
      <c r="AC38" t="e">
        <f t="shared" si="10"/>
        <v>#NUM!</v>
      </c>
      <c r="AD38" t="e">
        <f t="shared" si="10"/>
        <v>#NUM!</v>
      </c>
      <c r="AE38" t="e">
        <f t="shared" si="10"/>
        <v>#NUM!</v>
      </c>
      <c r="AF38" t="e">
        <f t="shared" si="10"/>
        <v>#NUM!</v>
      </c>
      <c r="AO38">
        <v>0.26000000000000006</v>
      </c>
      <c r="AP38">
        <f t="shared" si="6"/>
        <v>0.1406183858450234</v>
      </c>
      <c r="AQ38">
        <f t="shared" si="6"/>
        <v>0.14149136960396014</v>
      </c>
      <c r="AR38">
        <f t="shared" si="6"/>
        <v>0.14238754394111516</v>
      </c>
      <c r="AS38">
        <f t="shared" si="6"/>
        <v>0.14330811604940866</v>
      </c>
      <c r="AT38">
        <f t="shared" si="6"/>
        <v>0.14425439048416028</v>
      </c>
      <c r="AU38">
        <f t="shared" si="6"/>
        <v>0.14522778004612444</v>
      </c>
      <c r="AV38">
        <f t="shared" si="6"/>
        <v>0.1462298182458612</v>
      </c>
      <c r="AW38">
        <f t="shared" si="6"/>
        <v>0.14726217363608329</v>
      </c>
      <c r="AX38">
        <f t="shared" si="6"/>
        <v>0.14832666636164854</v>
      </c>
      <c r="AY38">
        <f t="shared" si="6"/>
        <v>0.1494253990014493</v>
      </c>
      <c r="AZ38">
        <f t="shared" si="6"/>
        <v>0.15173386991042667</v>
      </c>
      <c r="BA38">
        <f t="shared" si="6"/>
        <v>0.1542082174748246</v>
      </c>
      <c r="BB38">
        <f t="shared" si="6"/>
        <v>0.1568732720411336</v>
      </c>
      <c r="BC38">
        <f t="shared" si="6"/>
        <v>0.15976018864226368</v>
      </c>
      <c r="BD38">
        <f t="shared" si="6"/>
        <v>0.16290863829433327</v>
      </c>
      <c r="BE38">
        <f t="shared" si="6"/>
        <v>0.17230862245614784</v>
      </c>
      <c r="BF38">
        <f t="shared" si="11"/>
        <v>0.18525316147930432</v>
      </c>
      <c r="BG38" t="e">
        <f t="shared" si="11"/>
        <v>#NUM!</v>
      </c>
      <c r="BH38" t="e">
        <f t="shared" si="11"/>
        <v>#NUM!</v>
      </c>
      <c r="BI38" t="e">
        <f t="shared" si="11"/>
        <v>#NUM!</v>
      </c>
      <c r="BJ38" t="e">
        <f t="shared" si="11"/>
        <v>#NUM!</v>
      </c>
      <c r="BK38" t="e">
        <f t="shared" si="11"/>
        <v>#NUM!</v>
      </c>
      <c r="BL38" t="e">
        <f t="shared" si="11"/>
        <v>#NUM!</v>
      </c>
      <c r="BV38">
        <v>0.26000000000000006</v>
      </c>
      <c r="BW38">
        <f t="shared" si="9"/>
        <v>9.6305842697294836E-2</v>
      </c>
      <c r="BX38">
        <f t="shared" si="9"/>
        <v>9.7139483335172042E-2</v>
      </c>
      <c r="BY38">
        <f t="shared" si="9"/>
        <v>9.7998035014270901E-2</v>
      </c>
      <c r="BZ38">
        <f t="shared" si="9"/>
        <v>9.8882885993071004E-2</v>
      </c>
      <c r="CA38">
        <f t="shared" si="9"/>
        <v>9.9795541915768948E-2</v>
      </c>
      <c r="CB38">
        <f t="shared" si="9"/>
        <v>0.10073763941595787</v>
      </c>
      <c r="CC38">
        <f t="shared" si="9"/>
        <v>0.10171096175573409</v>
      </c>
      <c r="CD38">
        <f t="shared" si="9"/>
        <v>0.10271745687844988</v>
      </c>
      <c r="CE38">
        <f t="shared" si="9"/>
        <v>0.10375925833829082</v>
      </c>
      <c r="CF38">
        <f t="shared" si="9"/>
        <v>0.10483881959012864</v>
      </c>
      <c r="CG38">
        <f t="shared" si="9"/>
        <v>0.10712116233801823</v>
      </c>
      <c r="CH38">
        <f t="shared" si="9"/>
        <v>0.10958898240132529</v>
      </c>
      <c r="CI38">
        <f t="shared" si="9"/>
        <v>0.11227215868435397</v>
      </c>
      <c r="CJ38">
        <f t="shared" si="9"/>
        <v>0.11520854539677891</v>
      </c>
      <c r="CK38">
        <f t="shared" si="9"/>
        <v>0.11844689878574398</v>
      </c>
      <c r="CL38">
        <f t="shared" si="9"/>
        <v>0.12834588844165096</v>
      </c>
      <c r="CM38">
        <f t="shared" si="12"/>
        <v>0.14258157829195942</v>
      </c>
      <c r="CN38">
        <f t="shared" si="12"/>
        <v>0.31477162204439812</v>
      </c>
      <c r="CO38">
        <f t="shared" si="12"/>
        <v>0.27654506836817827</v>
      </c>
      <c r="CP38">
        <f t="shared" si="12"/>
        <v>0.23365835337964774</v>
      </c>
      <c r="CQ38">
        <f t="shared" si="12"/>
        <v>0.2030526264008348</v>
      </c>
      <c r="CR38">
        <f t="shared" si="12"/>
        <v>0.15543608153249308</v>
      </c>
      <c r="CS38">
        <f t="shared" si="12"/>
        <v>0.1277910664193245</v>
      </c>
      <c r="DD38">
        <v>0.26000000000000006</v>
      </c>
      <c r="DE38">
        <f t="shared" si="8"/>
        <v>7.322015383172005E-2</v>
      </c>
      <c r="DF38">
        <f t="shared" si="8"/>
        <v>7.3949420044850125E-2</v>
      </c>
      <c r="DG38">
        <f t="shared" si="8"/>
        <v>7.470182122382607E-2</v>
      </c>
      <c r="DH38">
        <f t="shared" si="8"/>
        <v>7.5478695199456491E-2</v>
      </c>
      <c r="DI38">
        <f t="shared" si="8"/>
        <v>7.6281495945293182E-2</v>
      </c>
      <c r="DJ38">
        <f t="shared" si="8"/>
        <v>7.711180731404918E-2</v>
      </c>
      <c r="DK38">
        <f t="shared" si="8"/>
        <v>7.7971358863633072E-2</v>
      </c>
      <c r="DL38">
        <f t="shared" si="8"/>
        <v>7.8862044166539622E-2</v>
      </c>
      <c r="DM38">
        <f t="shared" si="8"/>
        <v>7.9785942085876554E-2</v>
      </c>
      <c r="DN38">
        <f t="shared" si="8"/>
        <v>8.0745439417680268E-2</v>
      </c>
      <c r="DO38">
        <f t="shared" si="8"/>
        <v>8.2781032232135024E-2</v>
      </c>
      <c r="DP38">
        <f t="shared" si="8"/>
        <v>8.4992878662067631E-2</v>
      </c>
      <c r="DQ38">
        <f t="shared" si="8"/>
        <v>8.7410532729790866E-2</v>
      </c>
      <c r="DR38">
        <f t="shared" si="8"/>
        <v>9.0071650530638453E-2</v>
      </c>
      <c r="DS38">
        <f t="shared" si="8"/>
        <v>9.3025054104405133E-2</v>
      </c>
      <c r="DT38">
        <f t="shared" si="8"/>
        <v>0.10217539381982725</v>
      </c>
      <c r="DU38">
        <f t="shared" si="13"/>
        <v>0.11566629817372064</v>
      </c>
      <c r="DV38" t="e">
        <f t="shared" si="13"/>
        <v>#NUM!</v>
      </c>
      <c r="DW38" t="e">
        <f t="shared" si="13"/>
        <v>#NUM!</v>
      </c>
      <c r="DX38" t="e">
        <f t="shared" si="13"/>
        <v>#NUM!</v>
      </c>
      <c r="DY38" t="e">
        <f t="shared" si="13"/>
        <v>#NUM!</v>
      </c>
      <c r="DZ38" t="e">
        <f t="shared" si="13"/>
        <v>#NUM!</v>
      </c>
      <c r="EA38" t="e">
        <f t="shared" si="13"/>
        <v>#NUM!</v>
      </c>
      <c r="EL38">
        <v>0.26000000000000006</v>
      </c>
      <c r="EM38">
        <f t="shared" si="7"/>
        <v>4.9488118999407284E-2</v>
      </c>
      <c r="EN38">
        <f t="shared" si="7"/>
        <v>5.0048309836659421E-2</v>
      </c>
      <c r="EO38">
        <f t="shared" si="7"/>
        <v>5.0627375480996883E-2</v>
      </c>
      <c r="EP38">
        <f t="shared" si="7"/>
        <v>5.1226450788368176E-2</v>
      </c>
      <c r="EQ38">
        <f t="shared" si="7"/>
        <v>5.1846771988265289E-2</v>
      </c>
      <c r="ER38">
        <f t="shared" si="7"/>
        <v>5.2489688945016488E-2</v>
      </c>
      <c r="ES38">
        <f t="shared" si="7"/>
        <v>5.315667931895067E-2</v>
      </c>
      <c r="ET38">
        <f t="shared" si="7"/>
        <v>5.3849364991074782E-2</v>
      </c>
      <c r="EU38">
        <f t="shared" si="7"/>
        <v>5.4569531198710372E-2</v>
      </c>
      <c r="EV38">
        <f t="shared" si="7"/>
        <v>5.5319225443692263E-2</v>
      </c>
      <c r="EW38">
        <f t="shared" si="7"/>
        <v>5.6915714725070607E-2</v>
      </c>
      <c r="EX38">
        <f t="shared" si="7"/>
        <v>5.8659676666137431E-2</v>
      </c>
      <c r="EY38">
        <f t="shared" si="7"/>
        <v>6.0576919673135818E-2</v>
      </c>
      <c r="EZ38">
        <f t="shared" si="7"/>
        <v>6.2700540116619713E-2</v>
      </c>
      <c r="FA38">
        <f t="shared" si="7"/>
        <v>6.5073767557076334E-2</v>
      </c>
      <c r="FB38">
        <f t="shared" si="7"/>
        <v>7.253653123240579E-2</v>
      </c>
      <c r="FC38">
        <f t="shared" si="14"/>
        <v>8.3848194772343551E-2</v>
      </c>
      <c r="FD38" t="e">
        <f t="shared" si="14"/>
        <v>#NUM!</v>
      </c>
      <c r="FE38" t="e">
        <f t="shared" si="14"/>
        <v>#NUM!</v>
      </c>
      <c r="FF38" t="e">
        <f t="shared" si="14"/>
        <v>#NUM!</v>
      </c>
      <c r="FG38" t="e">
        <f t="shared" si="14"/>
        <v>#NUM!</v>
      </c>
      <c r="FH38" t="e">
        <f t="shared" si="14"/>
        <v>#NUM!</v>
      </c>
      <c r="FI38" t="e">
        <f t="shared" si="14"/>
        <v>#NUM!</v>
      </c>
    </row>
    <row r="39" spans="9:165" x14ac:dyDescent="0.3">
      <c r="I39">
        <v>0.27</v>
      </c>
      <c r="J39">
        <f t="shared" si="5"/>
        <v>0.99829178239370053</v>
      </c>
      <c r="K39">
        <f t="shared" si="5"/>
        <v>0.99647913522926768</v>
      </c>
      <c r="L39">
        <f t="shared" si="5"/>
        <v>0.99455254925183567</v>
      </c>
      <c r="M39">
        <f t="shared" si="5"/>
        <v>0.99250132398523561</v>
      </c>
      <c r="N39">
        <f t="shared" ref="N39:AC87" si="15">(SQRT(N$10^2+1)*LN((1-$I39)/(1-N$10*$I39)))/((N$10-1)*LN((2-$I39*(N$10+1-SQRT(N$10^2+1)))/(2-$I39*(N$10+1+SQRT(N$10^2+1)))))</f>
        <v>0.9903133738504668</v>
      </c>
      <c r="O39">
        <f t="shared" si="15"/>
        <v>0.98797499482063278</v>
      </c>
      <c r="P39">
        <f t="shared" si="15"/>
        <v>0.98547058182942948</v>
      </c>
      <c r="Q39">
        <f t="shared" si="15"/>
        <v>0.98278228425247194</v>
      </c>
      <c r="R39">
        <f t="shared" si="15"/>
        <v>0.9798895828714842</v>
      </c>
      <c r="S39">
        <f t="shared" si="15"/>
        <v>0.97676844204642144</v>
      </c>
      <c r="T39">
        <f t="shared" si="15"/>
        <v>0.96972789421274064</v>
      </c>
      <c r="U39">
        <f t="shared" si="15"/>
        <v>0.96137662776086386</v>
      </c>
      <c r="V39">
        <f t="shared" si="15"/>
        <v>0.95131571069361331</v>
      </c>
      <c r="W39">
        <f t="shared" si="15"/>
        <v>0.93896173475150524</v>
      </c>
      <c r="X39">
        <f t="shared" si="15"/>
        <v>0.9234238130143636</v>
      </c>
      <c r="Y39">
        <f t="shared" si="15"/>
        <v>0.85826918599543423</v>
      </c>
      <c r="Z39">
        <f t="shared" si="15"/>
        <v>0.64719119382737877</v>
      </c>
      <c r="AA39" t="e">
        <f t="shared" si="15"/>
        <v>#NUM!</v>
      </c>
      <c r="AB39" t="e">
        <f t="shared" si="15"/>
        <v>#NUM!</v>
      </c>
      <c r="AC39" t="e">
        <f t="shared" si="15"/>
        <v>#NUM!</v>
      </c>
      <c r="AD39" t="e">
        <f t="shared" si="10"/>
        <v>#NUM!</v>
      </c>
      <c r="AE39" t="e">
        <f t="shared" si="10"/>
        <v>#NUM!</v>
      </c>
      <c r="AF39" t="e">
        <f t="shared" si="10"/>
        <v>#NUM!</v>
      </c>
      <c r="AO39">
        <v>0.27000000000000007</v>
      </c>
      <c r="AP39">
        <f t="shared" si="6"/>
        <v>0.14651720122108922</v>
      </c>
      <c r="AQ39">
        <f t="shared" si="6"/>
        <v>0.14745948348080856</v>
      </c>
      <c r="AR39">
        <f t="shared" si="6"/>
        <v>0.14842777533768831</v>
      </c>
      <c r="AS39">
        <f t="shared" si="6"/>
        <v>0.14942348636778388</v>
      </c>
      <c r="AT39">
        <f t="shared" ref="AT39:BI87" si="16">IF(AT$10&lt;&gt;1,(1 - (((1-AT$10*$AO39)/(1 - $AO39)))^(1/$AP$9))/(AT$10 - (((1-AT$10*$AO39)/(1 - $AO39)))^(1/$AP$9)), $AO39/(1+$AP$9*$AO39-$AO39))</f>
        <v>0.15044814469535167</v>
      </c>
      <c r="AU39">
        <f t="shared" si="16"/>
        <v>0.15150341083198932</v>
      </c>
      <c r="AV39">
        <f t="shared" si="16"/>
        <v>0.15259109361908718</v>
      </c>
      <c r="AW39">
        <f t="shared" si="16"/>
        <v>0.15371316867300933</v>
      </c>
      <c r="AX39">
        <f t="shared" si="16"/>
        <v>0.15487179982457827</v>
      </c>
      <c r="AY39">
        <f t="shared" si="16"/>
        <v>0.1560694859502183</v>
      </c>
      <c r="AZ39">
        <f t="shared" si="16"/>
        <v>0.15859204878596617</v>
      </c>
      <c r="BA39">
        <f t="shared" si="16"/>
        <v>0.1613057648074912</v>
      </c>
      <c r="BB39">
        <f t="shared" si="16"/>
        <v>0.16424102328189266</v>
      </c>
      <c r="BC39">
        <f t="shared" si="16"/>
        <v>0.16743645695518561</v>
      </c>
      <c r="BD39">
        <f t="shared" si="16"/>
        <v>0.17094206187885502</v>
      </c>
      <c r="BE39">
        <f t="shared" si="16"/>
        <v>0.18156348491387542</v>
      </c>
      <c r="BF39">
        <f t="shared" si="16"/>
        <v>0.1967321351126266</v>
      </c>
      <c r="BG39" t="e">
        <f t="shared" si="16"/>
        <v>#NUM!</v>
      </c>
      <c r="BH39" t="e">
        <f t="shared" si="16"/>
        <v>#NUM!</v>
      </c>
      <c r="BI39" t="e">
        <f t="shared" si="16"/>
        <v>#NUM!</v>
      </c>
      <c r="BJ39" t="e">
        <f t="shared" si="11"/>
        <v>#NUM!</v>
      </c>
      <c r="BK39" t="e">
        <f t="shared" si="11"/>
        <v>#NUM!</v>
      </c>
      <c r="BL39" t="e">
        <f t="shared" si="11"/>
        <v>#NUM!</v>
      </c>
      <c r="BV39">
        <v>0.27000000000000007</v>
      </c>
      <c r="BW39">
        <f t="shared" si="9"/>
        <v>0.10046484184631639</v>
      </c>
      <c r="BX39">
        <f t="shared" si="9"/>
        <v>0.10136756299569102</v>
      </c>
      <c r="BY39">
        <f t="shared" si="9"/>
        <v>0.10229832765126858</v>
      </c>
      <c r="BZ39">
        <f t="shared" si="9"/>
        <v>0.10325876302062759</v>
      </c>
      <c r="CA39">
        <f t="shared" ref="CA39:CP54" si="17">IF(CA$10&lt;&gt;1,(1 - (((1-CA$10*$BV39)/(1 - $BV39)))^(1/$BW$9))/(CA$10 - (((1-CA$10*$BV39)/(1 - $BV39)))^(1/$BW$9)), $BV39/(1+$BW$9*$BV39-$BV39))</f>
        <v>0.10425063978337958</v>
      </c>
      <c r="CB39">
        <f t="shared" si="17"/>
        <v>0.10527588945457891</v>
      </c>
      <c r="CC39">
        <f t="shared" si="17"/>
        <v>0.10633662446535362</v>
      </c>
      <c r="CD39">
        <f t="shared" si="17"/>
        <v>0.10743516148967883</v>
      </c>
      <c r="CE39">
        <f t="shared" si="17"/>
        <v>0.10857404867087396</v>
      </c>
      <c r="CF39">
        <f t="shared" si="17"/>
        <v>0.10975621803063888</v>
      </c>
      <c r="CG39">
        <f t="shared" si="17"/>
        <v>0.11226247676580219</v>
      </c>
      <c r="CH39">
        <f t="shared" si="17"/>
        <v>0.11498368024969767</v>
      </c>
      <c r="CI39">
        <f t="shared" si="17"/>
        <v>0.11795660963590568</v>
      </c>
      <c r="CJ39">
        <f t="shared" si="17"/>
        <v>0.12122851110234507</v>
      </c>
      <c r="CK39">
        <f t="shared" si="17"/>
        <v>0.12486127698740251</v>
      </c>
      <c r="CL39">
        <f t="shared" si="17"/>
        <v>0.13615460902386237</v>
      </c>
      <c r="CM39">
        <f t="shared" si="17"/>
        <v>0.15308980174913697</v>
      </c>
      <c r="CN39">
        <f t="shared" si="17"/>
        <v>0.3301395206165022</v>
      </c>
      <c r="CO39">
        <f t="shared" si="17"/>
        <v>0.28026628521478048</v>
      </c>
      <c r="CP39">
        <f t="shared" si="17"/>
        <v>0.23638562619358483</v>
      </c>
      <c r="CQ39">
        <f t="shared" si="12"/>
        <v>0.20533216025264042</v>
      </c>
      <c r="CR39">
        <f t="shared" si="12"/>
        <v>0.15716557362035341</v>
      </c>
      <c r="CS39">
        <f t="shared" si="12"/>
        <v>0.12923452819117306</v>
      </c>
      <c r="DD39">
        <v>0.27000000000000007</v>
      </c>
      <c r="DE39">
        <f t="shared" si="8"/>
        <v>7.6428534389169508E-2</v>
      </c>
      <c r="DF39">
        <f t="shared" si="8"/>
        <v>7.721952699281763E-2</v>
      </c>
      <c r="DG39">
        <f t="shared" si="8"/>
        <v>7.8036619336973465E-2</v>
      </c>
      <c r="DH39">
        <f t="shared" si="8"/>
        <v>7.8881383290916138E-2</v>
      </c>
      <c r="DI39">
        <f t="shared" ref="DI39:DX54" si="18">IF(DI$10&lt;&gt;1,(1 - (((1-DI$10*$DD39)/(1 - $DD39)))^(1/$DE$9))/(DI$10 - (((1-DI$10*$DD39)/(1 - $DD39)))^(1/$DE$9)), $DD39/(1+$DE$9*$DD39-$DD39))</f>
        <v>7.9755533040234472E-2</v>
      </c>
      <c r="DJ39">
        <f t="shared" si="18"/>
        <v>8.0660942666311145E-2</v>
      </c>
      <c r="DK39">
        <f t="shared" si="18"/>
        <v>8.1599666522970515E-2</v>
      </c>
      <c r="DL39">
        <f t="shared" si="18"/>
        <v>8.2573962962462499E-2</v>
      </c>
      <c r="DM39">
        <f t="shared" si="18"/>
        <v>8.3586322094689788E-2</v>
      </c>
      <c r="DN39">
        <f t="shared" si="18"/>
        <v>8.4639605889981429E-2</v>
      </c>
      <c r="DO39">
        <f t="shared" si="18"/>
        <v>8.6880881725188971E-2</v>
      </c>
      <c r="DP39">
        <f t="shared" si="18"/>
        <v>8.9327101138670623E-2</v>
      </c>
      <c r="DQ39">
        <f t="shared" si="18"/>
        <v>9.20147814395747E-2</v>
      </c>
      <c r="DR39">
        <f t="shared" si="18"/>
        <v>9.499111753938011E-2</v>
      </c>
      <c r="DS39">
        <f t="shared" si="18"/>
        <v>9.8318372702443702E-2</v>
      </c>
      <c r="DT39">
        <f t="shared" si="18"/>
        <v>0.10881601033448024</v>
      </c>
      <c r="DU39">
        <f t="shared" si="18"/>
        <v>0.1250089900770221</v>
      </c>
      <c r="DV39" t="e">
        <f t="shared" si="18"/>
        <v>#NUM!</v>
      </c>
      <c r="DW39" t="e">
        <f t="shared" si="18"/>
        <v>#NUM!</v>
      </c>
      <c r="DX39" t="e">
        <f t="shared" si="18"/>
        <v>#NUM!</v>
      </c>
      <c r="DY39" t="e">
        <f t="shared" si="13"/>
        <v>#NUM!</v>
      </c>
      <c r="DZ39" t="e">
        <f t="shared" si="13"/>
        <v>#NUM!</v>
      </c>
      <c r="EA39" t="e">
        <f t="shared" si="13"/>
        <v>#NUM!</v>
      </c>
      <c r="EL39">
        <v>0.27000000000000007</v>
      </c>
      <c r="EM39">
        <f t="shared" si="7"/>
        <v>5.1688432062338578E-2</v>
      </c>
      <c r="EN39">
        <f t="shared" si="7"/>
        <v>5.2297046291967436E-2</v>
      </c>
      <c r="EO39">
        <f t="shared" si="7"/>
        <v>5.292700304992138E-2</v>
      </c>
      <c r="EP39">
        <f t="shared" si="7"/>
        <v>5.3579639345031432E-2</v>
      </c>
      <c r="EQ39">
        <f t="shared" ref="EQ39:FF54" si="19">IF(EQ$10&lt;&gt;1,(1 - (((1-EQ$10*$EL39)/(1 - $EL39)))^(1/$EM$9))/(EQ$10 - (((1-EQ$10*$EL39)/(1 - $EL39)))^(1/$EM$9)), $EL39/(1+$EM$9*$EL39-$EL39))</f>
        <v>5.4256416779427011E-2</v>
      </c>
      <c r="ER39">
        <f t="shared" si="19"/>
        <v>5.4958937291018715E-2</v>
      </c>
      <c r="ES39">
        <f t="shared" si="19"/>
        <v>5.5688961447852653E-2</v>
      </c>
      <c r="ET39">
        <f t="shared" si="19"/>
        <v>5.644842980609574E-2</v>
      </c>
      <c r="EU39">
        <f t="shared" si="19"/>
        <v>5.7239487967202872E-2</v>
      </c>
      <c r="EV39">
        <f t="shared" si="19"/>
        <v>5.8064600415942316E-2</v>
      </c>
      <c r="EW39">
        <f t="shared" si="19"/>
        <v>5.9827393273400933E-2</v>
      </c>
      <c r="EX39">
        <f t="shared" si="19"/>
        <v>6.1762309187002658E-2</v>
      </c>
      <c r="EY39">
        <f t="shared" si="19"/>
        <v>6.3901376647877539E-2</v>
      </c>
      <c r="EZ39">
        <f t="shared" si="19"/>
        <v>6.6286278368451357E-2</v>
      </c>
      <c r="FA39">
        <f t="shared" si="19"/>
        <v>6.8972446122192638E-2</v>
      </c>
      <c r="FB39">
        <f t="shared" si="19"/>
        <v>7.758744298319209E-2</v>
      </c>
      <c r="FC39">
        <f t="shared" si="19"/>
        <v>9.130312856460697E-2</v>
      </c>
      <c r="FD39" t="e">
        <f t="shared" si="19"/>
        <v>#NUM!</v>
      </c>
      <c r="FE39" t="e">
        <f t="shared" si="19"/>
        <v>#NUM!</v>
      </c>
      <c r="FF39" t="e">
        <f t="shared" si="19"/>
        <v>#NUM!</v>
      </c>
      <c r="FG39" t="e">
        <f t="shared" si="14"/>
        <v>#NUM!</v>
      </c>
      <c r="FH39" t="e">
        <f t="shared" si="14"/>
        <v>#NUM!</v>
      </c>
      <c r="FI39" t="e">
        <f t="shared" si="14"/>
        <v>#NUM!</v>
      </c>
    </row>
    <row r="40" spans="9:165" x14ac:dyDescent="0.3">
      <c r="I40">
        <v>0.28000000000000003</v>
      </c>
      <c r="J40">
        <f t="shared" ref="J40:Y56" si="20">(SQRT(J$10^2+1)*LN((1-$I40)/(1-J$10*$I40)))/((J$10-1)*LN((2-$I40*(J$10+1-SQRT(J$10^2+1)))/(2-$I40*(J$10+1+SQRT(J$10^2+1)))))</f>
        <v>0.99813570270919016</v>
      </c>
      <c r="K40">
        <f t="shared" si="20"/>
        <v>0.99615255445363604</v>
      </c>
      <c r="L40">
        <f t="shared" si="20"/>
        <v>0.99403925435857743</v>
      </c>
      <c r="M40">
        <f t="shared" si="20"/>
        <v>0.99178302085128267</v>
      </c>
      <c r="N40">
        <f t="shared" si="20"/>
        <v>0.98936933911295688</v>
      </c>
      <c r="O40">
        <f t="shared" si="20"/>
        <v>0.98678165454755573</v>
      </c>
      <c r="P40">
        <f t="shared" si="20"/>
        <v>0.98400099818105702</v>
      </c>
      <c r="Q40">
        <f t="shared" si="20"/>
        <v>0.98100552550116338</v>
      </c>
      <c r="R40">
        <f t="shared" si="20"/>
        <v>0.97776994421727204</v>
      </c>
      <c r="S40">
        <f t="shared" si="15"/>
        <v>0.97426443300449705</v>
      </c>
      <c r="T40">
        <f t="shared" si="20"/>
        <v>0.96630148752674427</v>
      </c>
      <c r="U40">
        <f t="shared" si="20"/>
        <v>0.95675531321554774</v>
      </c>
      <c r="V40">
        <f t="shared" si="20"/>
        <v>0.94510628167817845</v>
      </c>
      <c r="W40">
        <f t="shared" si="20"/>
        <v>0.93057264329759037</v>
      </c>
      <c r="X40">
        <f t="shared" si="20"/>
        <v>0.91191635478693556</v>
      </c>
      <c r="Y40">
        <f t="shared" si="20"/>
        <v>0.82834959512562012</v>
      </c>
      <c r="Z40" t="e">
        <f t="shared" si="15"/>
        <v>#NUM!</v>
      </c>
      <c r="AA40" t="e">
        <f t="shared" si="15"/>
        <v>#NUM!</v>
      </c>
      <c r="AB40" t="e">
        <f t="shared" si="15"/>
        <v>#NUM!</v>
      </c>
      <c r="AC40" t="e">
        <f t="shared" si="15"/>
        <v>#NUM!</v>
      </c>
      <c r="AD40" t="e">
        <f t="shared" si="10"/>
        <v>#NUM!</v>
      </c>
      <c r="AE40" t="e">
        <f t="shared" si="10"/>
        <v>#NUM!</v>
      </c>
      <c r="AF40" t="e">
        <f t="shared" si="10"/>
        <v>#NUM!</v>
      </c>
      <c r="AO40">
        <v>0.28000000000000008</v>
      </c>
      <c r="AP40">
        <f t="shared" ref="AP40:BE56" si="21">IF(AP$10&lt;&gt;1,(1 - (((1-AP$10*$AO40)/(1 - $AO40)))^(1/$AP$9))/(AP$10 - (((1-AP$10*$AO40)/(1 - $AO40)))^(1/$AP$9)), $AO40/(1+$AP$9*$AO40-$AO40))</f>
        <v>0.15245857949552052</v>
      </c>
      <c r="AQ40">
        <f t="shared" si="21"/>
        <v>0.15347283759506289</v>
      </c>
      <c r="AR40">
        <f t="shared" si="21"/>
        <v>0.15451614543334352</v>
      </c>
      <c r="AS40">
        <f t="shared" si="21"/>
        <v>0.15559013979039688</v>
      </c>
      <c r="AT40">
        <f t="shared" si="21"/>
        <v>0.15669660079688222</v>
      </c>
      <c r="AU40">
        <f t="shared" si="21"/>
        <v>0.1578374693878066</v>
      </c>
      <c r="AV40">
        <f t="shared" si="21"/>
        <v>0.159014867527212</v>
      </c>
      <c r="AW40">
        <f t="shared" si="21"/>
        <v>0.16023112175439291</v>
      </c>
      <c r="AX40">
        <f t="shared" si="21"/>
        <v>0.16148879073532124</v>
      </c>
      <c r="AY40">
        <f t="shared" si="16"/>
        <v>0.16279083018235574</v>
      </c>
      <c r="AZ40">
        <f t="shared" si="21"/>
        <v>0.1655400783462336</v>
      </c>
      <c r="BA40">
        <f t="shared" si="21"/>
        <v>0.16850879477075184</v>
      </c>
      <c r="BB40">
        <f t="shared" si="21"/>
        <v>0.17173400290192509</v>
      </c>
      <c r="BC40">
        <f t="shared" si="21"/>
        <v>0.17526342303856315</v>
      </c>
      <c r="BD40">
        <f t="shared" si="21"/>
        <v>0.17915988066442159</v>
      </c>
      <c r="BE40">
        <f t="shared" si="21"/>
        <v>0.19115785659111081</v>
      </c>
      <c r="BF40">
        <f t="shared" si="16"/>
        <v>0.20904707121217014</v>
      </c>
      <c r="BG40" t="e">
        <f t="shared" si="16"/>
        <v>#NUM!</v>
      </c>
      <c r="BH40" t="e">
        <f t="shared" si="16"/>
        <v>#NUM!</v>
      </c>
      <c r="BI40" t="e">
        <f t="shared" si="16"/>
        <v>#NUM!</v>
      </c>
      <c r="BJ40" t="e">
        <f t="shared" si="11"/>
        <v>#NUM!</v>
      </c>
      <c r="BK40" t="e">
        <f t="shared" si="11"/>
        <v>#NUM!</v>
      </c>
      <c r="BL40" t="e">
        <f t="shared" si="11"/>
        <v>#NUM!</v>
      </c>
      <c r="BV40">
        <v>0.28000000000000008</v>
      </c>
      <c r="BW40">
        <f t="shared" ref="BW40:CL55" si="22">IF(BW$10&lt;&gt;1,(1 - (((1-BW$10*$BV40)/(1 - $BV40)))^(1/$BW$9))/(BW$10 - (((1-BW$10*$BV40)/(1 - $BV40)))^(1/$BW$9)), $BV40/(1+$BW$9*$BV40-$BV40))</f>
        <v>0.10466420668330062</v>
      </c>
      <c r="BX40">
        <f t="shared" si="22"/>
        <v>0.1056390607758009</v>
      </c>
      <c r="BY40">
        <f t="shared" si="22"/>
        <v>0.10664535459651053</v>
      </c>
      <c r="BZ40">
        <f t="shared" si="22"/>
        <v>0.107684984951654</v>
      </c>
      <c r="CA40">
        <f t="shared" si="22"/>
        <v>0.10876002280206309</v>
      </c>
      <c r="CB40">
        <f t="shared" si="22"/>
        <v>0.10987273524410204</v>
      </c>
      <c r="CC40">
        <f t="shared" si="22"/>
        <v>0.11102561108354621</v>
      </c>
      <c r="CD40">
        <f t="shared" si="22"/>
        <v>0.11222139073412456</v>
      </c>
      <c r="CE40">
        <f t="shared" si="22"/>
        <v>0.11346310135316785</v>
      </c>
      <c r="CF40">
        <f t="shared" si="22"/>
        <v>0.11475423004954478</v>
      </c>
      <c r="CG40">
        <f t="shared" si="22"/>
        <v>0.11749932034651621</v>
      </c>
      <c r="CH40">
        <f t="shared" si="22"/>
        <v>0.12049260280620325</v>
      </c>
      <c r="CI40">
        <f t="shared" si="22"/>
        <v>0.12377915285680842</v>
      </c>
      <c r="CJ40">
        <f t="shared" si="22"/>
        <v>0.12741771669551757</v>
      </c>
      <c r="CK40">
        <f t="shared" si="22"/>
        <v>0.13148664421161171</v>
      </c>
      <c r="CL40">
        <f t="shared" si="22"/>
        <v>0.14437243917582868</v>
      </c>
      <c r="CM40">
        <f t="shared" si="17"/>
        <v>0.1646803934905903</v>
      </c>
      <c r="CN40">
        <f t="shared" si="17"/>
        <v>0.34070588365776394</v>
      </c>
      <c r="CO40">
        <f t="shared" si="17"/>
        <v>0.28378331978984606</v>
      </c>
      <c r="CP40">
        <f t="shared" si="17"/>
        <v>0.23901968386003195</v>
      </c>
      <c r="CQ40">
        <f t="shared" si="12"/>
        <v>0.20755177157395416</v>
      </c>
      <c r="CR40">
        <f t="shared" si="12"/>
        <v>0.15886318927845744</v>
      </c>
      <c r="CS40">
        <f t="shared" si="12"/>
        <v>0.13065601649637787</v>
      </c>
      <c r="DD40">
        <v>0.28000000000000008</v>
      </c>
      <c r="DE40">
        <f t="shared" ref="DE40:DT55" si="23">IF(DE$10&lt;&gt;1,(1 - (((1-DE$10*$DD40)/(1 - $DD40)))^(1/$DE$9))/(DE$10 - (((1-DE$10*$DD40)/(1 - $DD40)))^(1/$DE$9)), $DD40/(1+$DE$9*$DD40-$DD40))</f>
        <v>7.9672106619254363E-2</v>
      </c>
      <c r="DF40">
        <f t="shared" si="23"/>
        <v>8.0527724713307547E-2</v>
      </c>
      <c r="DG40">
        <f t="shared" si="23"/>
        <v>8.141266674736114E-2</v>
      </c>
      <c r="DH40">
        <f t="shared" si="23"/>
        <v>8.2328769482981623E-2</v>
      </c>
      <c r="DI40">
        <f t="shared" si="23"/>
        <v>8.3278042881320236E-2</v>
      </c>
      <c r="DJ40">
        <f t="shared" si="23"/>
        <v>8.4262692417472224E-2</v>
      </c>
      <c r="DK40">
        <f t="shared" si="23"/>
        <v>8.5285145103706675E-2</v>
      </c>
      <c r="DL40">
        <f t="shared" si="23"/>
        <v>8.6348079987580401E-2</v>
      </c>
      <c r="DM40">
        <f t="shared" si="23"/>
        <v>8.7454464082501862E-2</v>
      </c>
      <c r="DN40">
        <f t="shared" si="23"/>
        <v>8.8607712705138855E-2</v>
      </c>
      <c r="DO40">
        <f t="shared" si="23"/>
        <v>9.1069254351053577E-2</v>
      </c>
      <c r="DP40">
        <f t="shared" si="23"/>
        <v>9.3768251673882516E-2</v>
      </c>
      <c r="DQ40">
        <f t="shared" si="23"/>
        <v>9.6749627380541867E-2</v>
      </c>
      <c r="DR40">
        <f t="shared" si="23"/>
        <v>0.10007231374482119</v>
      </c>
      <c r="DS40">
        <f t="shared" si="23"/>
        <v>0.10381550477332419</v>
      </c>
      <c r="DT40">
        <f t="shared" si="23"/>
        <v>0.11586400671233185</v>
      </c>
      <c r="DU40">
        <f t="shared" si="18"/>
        <v>0.13547569304788465</v>
      </c>
      <c r="DV40" t="e">
        <f t="shared" si="18"/>
        <v>#NUM!</v>
      </c>
      <c r="DW40" t="e">
        <f t="shared" si="18"/>
        <v>#NUM!</v>
      </c>
      <c r="DX40" t="e">
        <f t="shared" si="18"/>
        <v>#NUM!</v>
      </c>
      <c r="DY40" t="e">
        <f t="shared" si="13"/>
        <v>#NUM!</v>
      </c>
      <c r="DZ40" t="e">
        <f t="shared" si="13"/>
        <v>#NUM!</v>
      </c>
      <c r="EA40" t="e">
        <f t="shared" si="13"/>
        <v>#NUM!</v>
      </c>
      <c r="EL40">
        <v>0.28000000000000008</v>
      </c>
      <c r="EM40">
        <f t="shared" ref="EM40:FB55" si="24">IF(EM$10&lt;&gt;1,(1 - (((1-EM$10*$EL40)/(1 - $EL40)))^(1/$EM$9))/(EM$10 - (((1-EM$10*$EL40)/(1 - $EL40)))^(1/$EM$9)), $EL40/(1+$EM$9*$EL40-$EL40))</f>
        <v>5.391568661039052E-2</v>
      </c>
      <c r="EN40">
        <f t="shared" si="24"/>
        <v>5.4575133489860359E-2</v>
      </c>
      <c r="EO40">
        <f t="shared" si="24"/>
        <v>5.5258615293432151E-2</v>
      </c>
      <c r="EP40">
        <f t="shared" si="24"/>
        <v>5.5967698650881671E-2</v>
      </c>
      <c r="EQ40">
        <f t="shared" si="24"/>
        <v>5.6704102286461347E-2</v>
      </c>
      <c r="ER40">
        <f t="shared" si="24"/>
        <v>5.7469717067144106E-2</v>
      </c>
      <c r="ES40">
        <f t="shared" si="24"/>
        <v>5.8266629446213129E-2</v>
      </c>
      <c r="ET40">
        <f t="shared" si="24"/>
        <v>5.9097149014726506E-2</v>
      </c>
      <c r="EU40">
        <f t="shared" si="24"/>
        <v>5.9963841054020972E-2</v>
      </c>
      <c r="EV40">
        <f t="shared" si="24"/>
        <v>6.0869657847709015E-2</v>
      </c>
      <c r="EW40">
        <f t="shared" si="24"/>
        <v>6.2811307284401319E-2</v>
      </c>
      <c r="EX40">
        <f t="shared" si="24"/>
        <v>6.4953152433974509E-2</v>
      </c>
      <c r="EY40">
        <f t="shared" si="24"/>
        <v>6.7334770188755305E-2</v>
      </c>
      <c r="EZ40">
        <f t="shared" si="24"/>
        <v>7.0008470544619908E-2</v>
      </c>
      <c r="FA40">
        <f t="shared" si="24"/>
        <v>7.3045154589250386E-2</v>
      </c>
      <c r="FB40">
        <f t="shared" si="24"/>
        <v>8.2998299327856948E-2</v>
      </c>
      <c r="FC40">
        <f t="shared" si="19"/>
        <v>9.9799910454101901E-2</v>
      </c>
      <c r="FD40" t="e">
        <f t="shared" si="19"/>
        <v>#NUM!</v>
      </c>
      <c r="FE40" t="e">
        <f t="shared" si="19"/>
        <v>#NUM!</v>
      </c>
      <c r="FF40" t="e">
        <f t="shared" si="19"/>
        <v>#NUM!</v>
      </c>
      <c r="FG40" t="e">
        <f t="shared" si="14"/>
        <v>#NUM!</v>
      </c>
      <c r="FH40" t="e">
        <f t="shared" si="14"/>
        <v>#NUM!</v>
      </c>
      <c r="FI40" t="e">
        <f t="shared" si="14"/>
        <v>#NUM!</v>
      </c>
    </row>
    <row r="41" spans="9:165" x14ac:dyDescent="0.3">
      <c r="I41">
        <v>0.28999999999999998</v>
      </c>
      <c r="J41">
        <f t="shared" si="20"/>
        <v>0.99797016964811158</v>
      </c>
      <c r="K41">
        <f t="shared" si="20"/>
        <v>0.99580555453885689</v>
      </c>
      <c r="L41">
        <f t="shared" si="20"/>
        <v>0.99349278751208026</v>
      </c>
      <c r="M41">
        <f t="shared" si="20"/>
        <v>0.99101667150550954</v>
      </c>
      <c r="N41">
        <f t="shared" si="20"/>
        <v>0.98835985282006189</v>
      </c>
      <c r="O41">
        <f t="shared" si="20"/>
        <v>0.98550242110980635</v>
      </c>
      <c r="P41">
        <f t="shared" si="20"/>
        <v>0.98242141598638189</v>
      </c>
      <c r="Q41">
        <f t="shared" si="20"/>
        <v>0.97909021349755299</v>
      </c>
      <c r="R41">
        <f t="shared" si="20"/>
        <v>0.97547775651882385</v>
      </c>
      <c r="S41">
        <f t="shared" si="15"/>
        <v>0.97154716979899913</v>
      </c>
      <c r="T41">
        <f t="shared" si="20"/>
        <v>0.9625533191760286</v>
      </c>
      <c r="U41">
        <f t="shared" si="20"/>
        <v>0.95164984019347865</v>
      </c>
      <c r="V41">
        <f t="shared" si="20"/>
        <v>0.93816032972701613</v>
      </c>
      <c r="W41">
        <f t="shared" si="20"/>
        <v>0.92103526019709925</v>
      </c>
      <c r="X41">
        <f t="shared" si="20"/>
        <v>0.89854336632117804</v>
      </c>
      <c r="Y41">
        <f t="shared" si="20"/>
        <v>0.78914381359151253</v>
      </c>
      <c r="Z41" t="e">
        <f t="shared" si="15"/>
        <v>#NUM!</v>
      </c>
      <c r="AA41" t="e">
        <f t="shared" si="15"/>
        <v>#NUM!</v>
      </c>
      <c r="AB41" t="e">
        <f t="shared" si="15"/>
        <v>#NUM!</v>
      </c>
      <c r="AC41" t="e">
        <f t="shared" si="15"/>
        <v>#NUM!</v>
      </c>
      <c r="AD41" t="e">
        <f t="shared" si="10"/>
        <v>#NUM!</v>
      </c>
      <c r="AE41" t="e">
        <f t="shared" si="10"/>
        <v>#NUM!</v>
      </c>
      <c r="AF41" t="e">
        <f t="shared" si="10"/>
        <v>#NUM!</v>
      </c>
      <c r="AO41">
        <v>0.29000000000000009</v>
      </c>
      <c r="AP41">
        <f t="shared" si="21"/>
        <v>0.15844335006956906</v>
      </c>
      <c r="AQ41">
        <f t="shared" si="21"/>
        <v>0.1595322593531342</v>
      </c>
      <c r="AR41">
        <f t="shared" si="21"/>
        <v>0.16065348794383791</v>
      </c>
      <c r="AS41">
        <f t="shared" si="21"/>
        <v>0.16180892665430083</v>
      </c>
      <c r="AT41">
        <f t="shared" si="21"/>
        <v>0.16300063852897906</v>
      </c>
      <c r="AU41">
        <f t="shared" si="21"/>
        <v>0.16423088068841729</v>
      </c>
      <c r="AV41">
        <f t="shared" si="21"/>
        <v>0.16550212979175757</v>
      </c>
      <c r="AW41">
        <f t="shared" si="21"/>
        <v>0.16681711186880255</v>
      </c>
      <c r="AX41">
        <f t="shared" si="21"/>
        <v>0.16817883746306625</v>
      </c>
      <c r="AY41">
        <f t="shared" si="16"/>
        <v>0.16959078708575903</v>
      </c>
      <c r="AZ41">
        <f t="shared" si="21"/>
        <v>0.17257978104419225</v>
      </c>
      <c r="BA41">
        <f t="shared" si="21"/>
        <v>0.17581989895952846</v>
      </c>
      <c r="BB41">
        <f t="shared" si="21"/>
        <v>0.17935606130381393</v>
      </c>
      <c r="BC41">
        <f t="shared" si="21"/>
        <v>0.18324701436281821</v>
      </c>
      <c r="BD41">
        <f t="shared" si="21"/>
        <v>0.18757152162849519</v>
      </c>
      <c r="BE41">
        <f t="shared" si="21"/>
        <v>0.20112755967361662</v>
      </c>
      <c r="BF41">
        <f t="shared" si="16"/>
        <v>0.22242519149544229</v>
      </c>
      <c r="BG41" t="e">
        <f t="shared" si="16"/>
        <v>#NUM!</v>
      </c>
      <c r="BH41" t="e">
        <f t="shared" si="16"/>
        <v>#NUM!</v>
      </c>
      <c r="BI41" t="e">
        <f t="shared" si="16"/>
        <v>#NUM!</v>
      </c>
      <c r="BJ41" t="e">
        <f t="shared" si="11"/>
        <v>#NUM!</v>
      </c>
      <c r="BK41" t="e">
        <f t="shared" si="11"/>
        <v>#NUM!</v>
      </c>
      <c r="BL41" t="e">
        <f t="shared" si="11"/>
        <v>#NUM!</v>
      </c>
      <c r="BV41">
        <v>0.29000000000000009</v>
      </c>
      <c r="BW41">
        <f t="shared" si="22"/>
        <v>0.1089048363762803</v>
      </c>
      <c r="BX41">
        <f t="shared" si="22"/>
        <v>0.10995491184251108</v>
      </c>
      <c r="BY41">
        <f t="shared" si="22"/>
        <v>0.11104009937815347</v>
      </c>
      <c r="BZ41">
        <f t="shared" si="22"/>
        <v>0.11216259875249598</v>
      </c>
      <c r="CA41">
        <f t="shared" si="22"/>
        <v>0.11332481978690331</v>
      </c>
      <c r="CB41">
        <f t="shared" si="22"/>
        <v>0.11452940996946571</v>
      </c>
      <c r="CC41">
        <f t="shared" si="22"/>
        <v>0.11577928677866278</v>
      </c>
      <c r="CD41">
        <f t="shared" si="22"/>
        <v>0.11707767571815209</v>
      </c>
      <c r="CE41">
        <f t="shared" si="22"/>
        <v>0.11842815532389733</v>
      </c>
      <c r="CF41">
        <f t="shared" si="22"/>
        <v>0.11983485435068247</v>
      </c>
      <c r="CG41">
        <f t="shared" si="22"/>
        <v>0.12283442114308102</v>
      </c>
      <c r="CH41">
        <f t="shared" si="22"/>
        <v>0.12611962029550011</v>
      </c>
      <c r="CI41">
        <f t="shared" si="22"/>
        <v>0.12974546914280521</v>
      </c>
      <c r="CJ41">
        <f t="shared" si="22"/>
        <v>0.13378477317223453</v>
      </c>
      <c r="CK41">
        <f t="shared" si="22"/>
        <v>0.13833649902419631</v>
      </c>
      <c r="CL41">
        <f t="shared" si="22"/>
        <v>0.15304985427214715</v>
      </c>
      <c r="CM41">
        <f t="shared" si="17"/>
        <v>0.17768463859735964</v>
      </c>
      <c r="CN41">
        <f t="shared" si="17"/>
        <v>0.34903423855365417</v>
      </c>
      <c r="CO41">
        <f t="shared" si="17"/>
        <v>0.28712889319861751</v>
      </c>
      <c r="CP41">
        <f t="shared" si="17"/>
        <v>0.24157246166708782</v>
      </c>
      <c r="CQ41">
        <f t="shared" si="12"/>
        <v>0.2097185823735073</v>
      </c>
      <c r="CR41">
        <f t="shared" si="12"/>
        <v>0.16053261158312376</v>
      </c>
      <c r="CS41">
        <f t="shared" si="12"/>
        <v>0.13205812844216366</v>
      </c>
      <c r="DD41">
        <v>0.29000000000000009</v>
      </c>
      <c r="DE41">
        <f t="shared" si="23"/>
        <v>8.2951704632421061E-2</v>
      </c>
      <c r="DF41">
        <f t="shared" si="23"/>
        <v>8.3874897849801289E-2</v>
      </c>
      <c r="DG41">
        <f t="shared" si="23"/>
        <v>8.483091213658478E-2</v>
      </c>
      <c r="DH41">
        <f t="shared" si="23"/>
        <v>8.5821882883644465E-2</v>
      </c>
      <c r="DI41">
        <f t="shared" si="23"/>
        <v>8.6850154930458848E-2</v>
      </c>
      <c r="DJ41">
        <f t="shared" si="23"/>
        <v>8.7918310675006647E-2</v>
      </c>
      <c r="DK41">
        <f t="shared" si="23"/>
        <v>8.9029203058159451E-2</v>
      </c>
      <c r="DL41">
        <f t="shared" si="23"/>
        <v>9.0185994474646355E-2</v>
      </c>
      <c r="DM41">
        <f t="shared" si="23"/>
        <v>9.1392202938058859E-2</v>
      </c>
      <c r="DN41">
        <f t="shared" si="23"/>
        <v>9.2651885958171962E-2</v>
      </c>
      <c r="DO41">
        <f t="shared" si="23"/>
        <v>9.5349082863236775E-2</v>
      </c>
      <c r="DP41">
        <f t="shared" si="23"/>
        <v>9.8320510691095389E-2</v>
      </c>
      <c r="DQ41">
        <f t="shared" si="23"/>
        <v>0.10162121345267085</v>
      </c>
      <c r="DR41">
        <f t="shared" si="23"/>
        <v>0.10532454474578823</v>
      </c>
      <c r="DS41">
        <f t="shared" si="23"/>
        <v>0.10953102486358671</v>
      </c>
      <c r="DT41">
        <f t="shared" si="23"/>
        <v>0.1233740669851827</v>
      </c>
      <c r="DU41">
        <f t="shared" si="18"/>
        <v>0.14743390528804795</v>
      </c>
      <c r="DV41" t="e">
        <f t="shared" si="18"/>
        <v>#NUM!</v>
      </c>
      <c r="DW41" t="e">
        <f t="shared" si="18"/>
        <v>#NUM!</v>
      </c>
      <c r="DX41" t="e">
        <f t="shared" si="18"/>
        <v>#NUM!</v>
      </c>
      <c r="DY41" t="e">
        <f t="shared" si="13"/>
        <v>#NUM!</v>
      </c>
      <c r="DZ41" t="e">
        <f t="shared" si="13"/>
        <v>#NUM!</v>
      </c>
      <c r="EA41" t="e">
        <f t="shared" si="13"/>
        <v>#NUM!</v>
      </c>
      <c r="EL41">
        <v>0.29000000000000009</v>
      </c>
      <c r="EM41">
        <f t="shared" si="24"/>
        <v>5.6170560243233039E-2</v>
      </c>
      <c r="EN41">
        <f t="shared" si="24"/>
        <v>5.6883303851914188E-2</v>
      </c>
      <c r="EO41">
        <f t="shared" si="24"/>
        <v>5.7623012375623034E-2</v>
      </c>
      <c r="EP41">
        <f t="shared" si="24"/>
        <v>5.8391512251053553E-2</v>
      </c>
      <c r="EQ41">
        <f t="shared" si="24"/>
        <v>5.9190814412322032E-2</v>
      </c>
      <c r="ER41">
        <f t="shared" si="24"/>
        <v>6.0023139630383637E-2</v>
      </c>
      <c r="ES41">
        <f t="shared" si="24"/>
        <v>6.089094833057114E-2</v>
      </c>
      <c r="ET41">
        <f t="shared" si="24"/>
        <v>6.1796975870454747E-2</v>
      </c>
      <c r="EU41">
        <f t="shared" si="24"/>
        <v>6.27442745209143E-2</v>
      </c>
      <c r="EV41">
        <f t="shared" si="24"/>
        <v>6.3736365295256406E-2</v>
      </c>
      <c r="EW41">
        <f t="shared" si="24"/>
        <v>6.5870204182582562E-2</v>
      </c>
      <c r="EX41">
        <f t="shared" si="24"/>
        <v>6.8236152925844548E-2</v>
      </c>
      <c r="EY41">
        <f t="shared" si="24"/>
        <v>7.0882927375530216E-2</v>
      </c>
      <c r="EZ41">
        <f t="shared" si="24"/>
        <v>7.3875973217898697E-2</v>
      </c>
      <c r="FA41">
        <f t="shared" si="24"/>
        <v>7.7305806124453133E-2</v>
      </c>
      <c r="FB41">
        <f t="shared" si="24"/>
        <v>8.8821939416291365E-2</v>
      </c>
      <c r="FC41">
        <f t="shared" si="19"/>
        <v>0.10970498638475781</v>
      </c>
      <c r="FD41" t="e">
        <f t="shared" si="19"/>
        <v>#NUM!</v>
      </c>
      <c r="FE41" t="e">
        <f t="shared" si="19"/>
        <v>#NUM!</v>
      </c>
      <c r="FF41" t="e">
        <f t="shared" si="19"/>
        <v>#NUM!</v>
      </c>
      <c r="FG41" t="e">
        <f t="shared" si="14"/>
        <v>#NUM!</v>
      </c>
      <c r="FH41" t="e">
        <f t="shared" si="14"/>
        <v>#NUM!</v>
      </c>
      <c r="FI41" t="e">
        <f t="shared" si="14"/>
        <v>#NUM!</v>
      </c>
    </row>
    <row r="42" spans="9:165" x14ac:dyDescent="0.3">
      <c r="I42">
        <v>0.3</v>
      </c>
      <c r="J42">
        <f t="shared" si="20"/>
        <v>0.99779476758413754</v>
      </c>
      <c r="K42">
        <f t="shared" si="20"/>
        <v>0.99543718102881218</v>
      </c>
      <c r="L42">
        <f t="shared" si="20"/>
        <v>0.9929114974423584</v>
      </c>
      <c r="M42">
        <f t="shared" si="20"/>
        <v>0.99019972449026017</v>
      </c>
      <c r="N42">
        <f t="shared" si="20"/>
        <v>0.98728120031509048</v>
      </c>
      <c r="O42">
        <f t="shared" si="20"/>
        <v>0.98413207469559238</v>
      </c>
      <c r="P42">
        <f t="shared" si="20"/>
        <v>0.9807246629575046</v>
      </c>
      <c r="Q42">
        <f t="shared" si="20"/>
        <v>0.97702663424922254</v>
      </c>
      <c r="R42">
        <f t="shared" si="20"/>
        <v>0.97299998180557468</v>
      </c>
      <c r="S42">
        <f t="shared" si="15"/>
        <v>0.96859924234274763</v>
      </c>
      <c r="T42">
        <f t="shared" si="20"/>
        <v>0.9584524611361801</v>
      </c>
      <c r="U42">
        <f t="shared" si="20"/>
        <v>0.9460046680848877</v>
      </c>
      <c r="V42">
        <f t="shared" si="20"/>
        <v>0.93037524865526233</v>
      </c>
      <c r="W42">
        <f t="shared" si="20"/>
        <v>0.9101506941868529</v>
      </c>
      <c r="X42">
        <f t="shared" si="20"/>
        <v>0.88288921327985237</v>
      </c>
      <c r="Y42">
        <f t="shared" si="20"/>
        <v>0.73505788740695699</v>
      </c>
      <c r="Z42" t="e">
        <f t="shared" si="15"/>
        <v>#NUM!</v>
      </c>
      <c r="AA42" t="e">
        <f t="shared" si="15"/>
        <v>#NUM!</v>
      </c>
      <c r="AB42" t="e">
        <f t="shared" si="15"/>
        <v>#NUM!</v>
      </c>
      <c r="AC42" t="e">
        <f t="shared" si="15"/>
        <v>#NUM!</v>
      </c>
      <c r="AD42" t="e">
        <f t="shared" si="10"/>
        <v>#NUM!</v>
      </c>
      <c r="AE42" t="e">
        <f t="shared" si="10"/>
        <v>#NUM!</v>
      </c>
      <c r="AF42" t="e">
        <f t="shared" si="10"/>
        <v>#NUM!</v>
      </c>
      <c r="AO42">
        <v>0.3000000000000001</v>
      </c>
      <c r="AP42">
        <f t="shared" si="21"/>
        <v>0.16447237104849852</v>
      </c>
      <c r="AQ42">
        <f t="shared" si="21"/>
        <v>0.16563860383602641</v>
      </c>
      <c r="AR42">
        <f t="shared" si="21"/>
        <v>0.16684066316578802</v>
      </c>
      <c r="AS42">
        <f t="shared" si="21"/>
        <v>0.16808072280160663</v>
      </c>
      <c r="AT42">
        <f t="shared" si="21"/>
        <v>0.16936116220216638</v>
      </c>
      <c r="AU42">
        <f t="shared" si="21"/>
        <v>0.17068459366547001</v>
      </c>
      <c r="AV42">
        <f t="shared" si="21"/>
        <v>0.17205389415897415</v>
      </c>
      <c r="AW42">
        <f t="shared" si="21"/>
        <v>0.17347224285101387</v>
      </c>
      <c r="AX42">
        <f t="shared" si="21"/>
        <v>0.17494316562793874</v>
      </c>
      <c r="AY42">
        <f t="shared" si="16"/>
        <v>0.17647074394400547</v>
      </c>
      <c r="AZ42">
        <f t="shared" si="21"/>
        <v>0.17971303194170637</v>
      </c>
      <c r="BA42">
        <f t="shared" si="21"/>
        <v>0.18324177127123267</v>
      </c>
      <c r="BB42">
        <f t="shared" si="21"/>
        <v>0.18711126171701226</v>
      </c>
      <c r="BC42">
        <f t="shared" si="21"/>
        <v>0.19139361134316632</v>
      </c>
      <c r="BD42">
        <f t="shared" si="21"/>
        <v>0.19618739074461755</v>
      </c>
      <c r="BE42">
        <f t="shared" si="21"/>
        <v>0.21151635881198635</v>
      </c>
      <c r="BF42">
        <f t="shared" si="16"/>
        <v>0.23723382867533599</v>
      </c>
      <c r="BG42" t="e">
        <f t="shared" si="16"/>
        <v>#NUM!</v>
      </c>
      <c r="BH42" t="e">
        <f t="shared" si="16"/>
        <v>#NUM!</v>
      </c>
      <c r="BI42" t="e">
        <f t="shared" si="16"/>
        <v>#NUM!</v>
      </c>
      <c r="BJ42" t="e">
        <f t="shared" si="11"/>
        <v>#NUM!</v>
      </c>
      <c r="BK42" t="e">
        <f t="shared" si="11"/>
        <v>#NUM!</v>
      </c>
      <c r="BL42" t="e">
        <f t="shared" si="11"/>
        <v>#NUM!</v>
      </c>
      <c r="BV42">
        <v>0.3000000000000001</v>
      </c>
      <c r="BW42">
        <f t="shared" si="22"/>
        <v>0.11318766333226235</v>
      </c>
      <c r="BX42">
        <f t="shared" si="22"/>
        <v>0.11431608496411855</v>
      </c>
      <c r="BY42">
        <f t="shared" si="22"/>
        <v>0.11548357966980757</v>
      </c>
      <c r="BZ42">
        <f t="shared" si="22"/>
        <v>0.11669268640534847</v>
      </c>
      <c r="CA42">
        <f t="shared" si="22"/>
        <v>0.11794619597012544</v>
      </c>
      <c r="CB42">
        <f t="shared" si="22"/>
        <v>0.11924718545304114</v>
      </c>
      <c r="CC42">
        <f t="shared" si="22"/>
        <v>0.12059905879966652</v>
      </c>
      <c r="CD42">
        <f t="shared" si="22"/>
        <v>0.12200559486003597</v>
      </c>
      <c r="CE42">
        <f t="shared" si="22"/>
        <v>0.12347100464433407</v>
      </c>
      <c r="CF42">
        <f t="shared" si="22"/>
        <v>0.1250001562508524</v>
      </c>
      <c r="CG42">
        <f t="shared" si="22"/>
        <v>0.12827061480146157</v>
      </c>
      <c r="CH42">
        <f t="shared" si="22"/>
        <v>0.13186879526448703</v>
      </c>
      <c r="CI42">
        <f t="shared" si="22"/>
        <v>0.13586160592435087</v>
      </c>
      <c r="CJ42">
        <f t="shared" si="22"/>
        <v>0.14033902089070868</v>
      </c>
      <c r="CK42">
        <f t="shared" si="22"/>
        <v>0.14542584624081029</v>
      </c>
      <c r="CL42">
        <f t="shared" si="22"/>
        <v>0.16224906356809404</v>
      </c>
      <c r="CM42">
        <f t="shared" si="17"/>
        <v>0.19265054986339059</v>
      </c>
      <c r="CN42">
        <f t="shared" si="17"/>
        <v>0.35603437464238752</v>
      </c>
      <c r="CO42">
        <f t="shared" si="17"/>
        <v>0.29032876246442801</v>
      </c>
      <c r="CP42">
        <f t="shared" si="17"/>
        <v>0.24405403002010798</v>
      </c>
      <c r="CQ42">
        <f t="shared" si="12"/>
        <v>0.21183877099204754</v>
      </c>
      <c r="CR42">
        <f t="shared" si="12"/>
        <v>0.16217713031571784</v>
      </c>
      <c r="CS42">
        <f t="shared" si="12"/>
        <v>0.13344321337909476</v>
      </c>
      <c r="DD42">
        <v>0.3000000000000001</v>
      </c>
      <c r="DE42">
        <f t="shared" si="23"/>
        <v>8.6268194454938149E-2</v>
      </c>
      <c r="DF42">
        <f t="shared" si="23"/>
        <v>8.7261964143895837E-2</v>
      </c>
      <c r="DG42">
        <f t="shared" si="23"/>
        <v>8.8292338805848872E-2</v>
      </c>
      <c r="DH42">
        <f t="shared" si="23"/>
        <v>8.9361789256148516E-2</v>
      </c>
      <c r="DI42">
        <f t="shared" si="23"/>
        <v>9.0473038097617642E-2</v>
      </c>
      <c r="DJ42">
        <f t="shared" si="23"/>
        <v>9.1629094881110915E-2</v>
      </c>
      <c r="DK42">
        <f t="shared" si="23"/>
        <v>9.2833297620046856E-2</v>
      </c>
      <c r="DL42">
        <f t="shared" si="23"/>
        <v>9.4089362090455708E-2</v>
      </c>
      <c r="DM42">
        <f t="shared" si="23"/>
        <v>9.540144073990825E-2</v>
      </c>
      <c r="DN42">
        <f t="shared" si="23"/>
        <v>9.6774334027137351E-2</v>
      </c>
      <c r="DO42">
        <f t="shared" si="23"/>
        <v>9.9723433315486693E-2</v>
      </c>
      <c r="DP42">
        <f t="shared" si="23"/>
        <v>0.10298829272485781</v>
      </c>
      <c r="DQ42">
        <f t="shared" si="23"/>
        <v>0.1066361181665888</v>
      </c>
      <c r="DR42">
        <f t="shared" si="23"/>
        <v>0.11075796366079924</v>
      </c>
      <c r="DS42">
        <f t="shared" si="23"/>
        <v>0.11548122832629362</v>
      </c>
      <c r="DT42">
        <f t="shared" si="23"/>
        <v>0.1314140562639278</v>
      </c>
      <c r="DU42">
        <f t="shared" si="18"/>
        <v>0.16150005607483689</v>
      </c>
      <c r="DV42" t="e">
        <f t="shared" si="18"/>
        <v>#NUM!</v>
      </c>
      <c r="DW42" t="e">
        <f t="shared" si="18"/>
        <v>#NUM!</v>
      </c>
      <c r="DX42" t="e">
        <f t="shared" si="18"/>
        <v>#NUM!</v>
      </c>
      <c r="DY42" t="e">
        <f t="shared" si="13"/>
        <v>#NUM!</v>
      </c>
      <c r="DZ42" t="e">
        <f t="shared" si="13"/>
        <v>#NUM!</v>
      </c>
      <c r="EA42" t="e">
        <f t="shared" si="13"/>
        <v>#NUM!</v>
      </c>
      <c r="EL42">
        <v>0.3000000000000001</v>
      </c>
      <c r="EM42">
        <f t="shared" si="24"/>
        <v>5.8453757415189107E-2</v>
      </c>
      <c r="EN42">
        <f t="shared" si="24"/>
        <v>5.9222318393505127E-2</v>
      </c>
      <c r="EO42">
        <f t="shared" si="24"/>
        <v>6.0021025245437218E-2</v>
      </c>
      <c r="EP42">
        <f t="shared" si="24"/>
        <v>6.085199730579921E-2</v>
      </c>
      <c r="EQ42">
        <f t="shared" si="24"/>
        <v>6.1717576400858176E-2</v>
      </c>
      <c r="ER42">
        <f t="shared" si="24"/>
        <v>6.2620358650735411E-2</v>
      </c>
      <c r="ES42">
        <f t="shared" si="24"/>
        <v>6.3563232129915548E-2</v>
      </c>
      <c r="ET42">
        <f t="shared" si="24"/>
        <v>6.4549421727280107E-2</v>
      </c>
      <c r="EU42">
        <f t="shared" si="24"/>
        <v>6.558254291945316E-2</v>
      </c>
      <c r="EV42">
        <f t="shared" si="24"/>
        <v>6.6666777775800018E-2</v>
      </c>
      <c r="EW42">
        <f t="shared" si="24"/>
        <v>6.9006974228152121E-2</v>
      </c>
      <c r="EX42">
        <f t="shared" si="24"/>
        <v>7.161550621320778E-2</v>
      </c>
      <c r="EY42">
        <f t="shared" si="24"/>
        <v>7.4552132247273459E-2</v>
      </c>
      <c r="EZ42">
        <f t="shared" si="24"/>
        <v>7.7898519386818202E-2</v>
      </c>
      <c r="FA42">
        <f t="shared" si="24"/>
        <v>8.1770073027820203E-2</v>
      </c>
      <c r="FB42">
        <f t="shared" si="24"/>
        <v>9.5124545724559917E-2</v>
      </c>
      <c r="FC42">
        <f t="shared" si="19"/>
        <v>0.1216435703483755</v>
      </c>
      <c r="FD42" t="e">
        <f t="shared" si="19"/>
        <v>#NUM!</v>
      </c>
      <c r="FE42" t="e">
        <f t="shared" si="19"/>
        <v>#NUM!</v>
      </c>
      <c r="FF42" t="e">
        <f t="shared" si="19"/>
        <v>#NUM!</v>
      </c>
      <c r="FG42" t="e">
        <f t="shared" si="14"/>
        <v>#NUM!</v>
      </c>
      <c r="FH42" t="e">
        <f t="shared" si="14"/>
        <v>#NUM!</v>
      </c>
      <c r="FI42" t="e">
        <f t="shared" si="14"/>
        <v>#NUM!</v>
      </c>
    </row>
    <row r="43" spans="9:165" x14ac:dyDescent="0.3">
      <c r="I43">
        <v>0.31</v>
      </c>
      <c r="J43">
        <f t="shared" si="20"/>
        <v>0.99760905713027404</v>
      </c>
      <c r="K43">
        <f t="shared" si="20"/>
        <v>0.99504642274169142</v>
      </c>
      <c r="L43">
        <f t="shared" si="20"/>
        <v>0.99229363008575922</v>
      </c>
      <c r="M43">
        <f t="shared" si="20"/>
        <v>0.98932946079484096</v>
      </c>
      <c r="N43">
        <f t="shared" si="20"/>
        <v>0.98612940788058723</v>
      </c>
      <c r="O43">
        <f t="shared" si="20"/>
        <v>0.98266500647991917</v>
      </c>
      <c r="P43">
        <f t="shared" si="20"/>
        <v>0.97890299227830635</v>
      </c>
      <c r="Q43">
        <f t="shared" si="20"/>
        <v>0.97480423286928919</v>
      </c>
      <c r="R43">
        <f t="shared" si="20"/>
        <v>0.97032235623015695</v>
      </c>
      <c r="S43">
        <f t="shared" si="15"/>
        <v>0.96540145360366791</v>
      </c>
      <c r="T43">
        <f t="shared" si="20"/>
        <v>0.95396415123800971</v>
      </c>
      <c r="U43">
        <f t="shared" si="20"/>
        <v>0.93975577557753764</v>
      </c>
      <c r="V43">
        <f t="shared" si="20"/>
        <v>0.92162869356738475</v>
      </c>
      <c r="W43">
        <f t="shared" si="20"/>
        <v>0.89767037661558913</v>
      </c>
      <c r="X43">
        <f t="shared" si="20"/>
        <v>0.8643971875739177</v>
      </c>
      <c r="Y43">
        <f t="shared" si="20"/>
        <v>0.65278721881982338</v>
      </c>
      <c r="Z43" t="e">
        <f t="shared" si="15"/>
        <v>#NUM!</v>
      </c>
      <c r="AA43" t="e">
        <f t="shared" si="15"/>
        <v>#NUM!</v>
      </c>
      <c r="AB43" t="e">
        <f t="shared" si="15"/>
        <v>#NUM!</v>
      </c>
      <c r="AC43" t="e">
        <f t="shared" si="15"/>
        <v>#NUM!</v>
      </c>
      <c r="AD43" t="e">
        <f t="shared" si="10"/>
        <v>#NUM!</v>
      </c>
      <c r="AE43" t="e">
        <f t="shared" si="10"/>
        <v>#NUM!</v>
      </c>
      <c r="AF43" t="e">
        <f t="shared" si="10"/>
        <v>#NUM!</v>
      </c>
      <c r="AO43">
        <v>0.31000000000000011</v>
      </c>
      <c r="AP43">
        <f t="shared" si="21"/>
        <v>0.1705465306718956</v>
      </c>
      <c r="AQ43">
        <f t="shared" si="21"/>
        <v>0.17179275516346654</v>
      </c>
      <c r="AR43">
        <f t="shared" si="21"/>
        <v>0.17307855926274898</v>
      </c>
      <c r="AS43">
        <f t="shared" si="21"/>
        <v>0.17440643077505222</v>
      </c>
      <c r="AT43">
        <f t="shared" si="21"/>
        <v>0.1757791017913774</v>
      </c>
      <c r="AU43">
        <f t="shared" si="21"/>
        <v>0.17719958219442419</v>
      </c>
      <c r="AV43">
        <f t="shared" si="21"/>
        <v>0.17867119918581584</v>
      </c>
      <c r="AW43">
        <f t="shared" si="21"/>
        <v>0.18019764419552739</v>
      </c>
      <c r="AX43">
        <f t="shared" si="21"/>
        <v>0.18178302891078257</v>
      </c>
      <c r="AY43">
        <f t="shared" si="16"/>
        <v>0.18343212090282981</v>
      </c>
      <c r="AZ43">
        <f t="shared" si="21"/>
        <v>0.18694176086826703</v>
      </c>
      <c r="BA43">
        <f t="shared" si="21"/>
        <v>0.19077721449623758</v>
      </c>
      <c r="BB43">
        <f t="shared" si="21"/>
        <v>0.19500390018314193</v>
      </c>
      <c r="BC43">
        <f t="shared" si="21"/>
        <v>0.19971010552484114</v>
      </c>
      <c r="BD43">
        <f t="shared" si="21"/>
        <v>0.20501904009256969</v>
      </c>
      <c r="BE43">
        <f t="shared" si="21"/>
        <v>0.22237880143232638</v>
      </c>
      <c r="BF43">
        <f t="shared" si="16"/>
        <v>0.25414572972040445</v>
      </c>
      <c r="BG43" t="e">
        <f t="shared" si="16"/>
        <v>#NUM!</v>
      </c>
      <c r="BH43" t="e">
        <f t="shared" si="16"/>
        <v>#NUM!</v>
      </c>
      <c r="BI43" t="e">
        <f t="shared" si="16"/>
        <v>#NUM!</v>
      </c>
      <c r="BJ43" t="e">
        <f t="shared" si="11"/>
        <v>#NUM!</v>
      </c>
      <c r="BK43" t="e">
        <f t="shared" si="11"/>
        <v>#NUM!</v>
      </c>
      <c r="BL43" t="e">
        <f t="shared" si="11"/>
        <v>#NUM!</v>
      </c>
      <c r="BV43">
        <v>0.31000000000000011</v>
      </c>
      <c r="BW43">
        <f t="shared" si="22"/>
        <v>0.11751365492825515</v>
      </c>
      <c r="BX43">
        <f t="shared" si="22"/>
        <v>0.11872358423361057</v>
      </c>
      <c r="BY43">
        <f t="shared" si="22"/>
        <v>0.11997684900329419</v>
      </c>
      <c r="BZ43">
        <f t="shared" si="22"/>
        <v>0.1212763666104564</v>
      </c>
      <c r="CA43">
        <f t="shared" si="22"/>
        <v>0.12262535469986079</v>
      </c>
      <c r="CB43">
        <f t="shared" si="22"/>
        <v>0.12402737387061649</v>
      </c>
      <c r="CC43">
        <f t="shared" si="22"/>
        <v>0.1254863782541501</v>
      </c>
      <c r="CD43">
        <f t="shared" si="22"/>
        <v>0.12700677581610889</v>
      </c>
      <c r="CE43">
        <f t="shared" si="22"/>
        <v>0.12859350072736858</v>
      </c>
      <c r="CF43">
        <f t="shared" si="22"/>
        <v>0.1302522704943668</v>
      </c>
      <c r="CG43">
        <f t="shared" si="22"/>
        <v>0.13381085013437111</v>
      </c>
      <c r="CH43">
        <f t="shared" si="22"/>
        <v>0.13774439612944114</v>
      </c>
      <c r="CI43">
        <f t="shared" si="22"/>
        <v>0.14213401259231931</v>
      </c>
      <c r="CJ43">
        <f t="shared" si="22"/>
        <v>0.14709062411185927</v>
      </c>
      <c r="CK43">
        <f t="shared" si="22"/>
        <v>0.15277145660213134</v>
      </c>
      <c r="CL43">
        <f t="shared" si="22"/>
        <v>0.17204832371538431</v>
      </c>
      <c r="CM43">
        <f t="shared" si="17"/>
        <v>0.21061238476966992</v>
      </c>
      <c r="CN43">
        <f t="shared" si="17"/>
        <v>0.36214560933779921</v>
      </c>
      <c r="CO43">
        <f t="shared" si="17"/>
        <v>0.29340362374890488</v>
      </c>
      <c r="CP43">
        <f t="shared" si="17"/>
        <v>0.24647298769626824</v>
      </c>
      <c r="CQ43">
        <f t="shared" si="12"/>
        <v>0.21391774830852281</v>
      </c>
      <c r="CR43">
        <f t="shared" si="12"/>
        <v>0.16379970664555041</v>
      </c>
      <c r="CS43">
        <f t="shared" si="12"/>
        <v>0.13481341177678707</v>
      </c>
      <c r="DD43">
        <v>0.31000000000000011</v>
      </c>
      <c r="DE43">
        <f t="shared" si="23"/>
        <v>8.9622475730607415E-2</v>
      </c>
      <c r="DF43">
        <f t="shared" si="23"/>
        <v>9.0689876175219619E-2</v>
      </c>
      <c r="DG43">
        <f t="shared" si="23"/>
        <v>9.1797966460751695E-2</v>
      </c>
      <c r="DH43">
        <f t="shared" si="23"/>
        <v>9.2949592861577904E-2</v>
      </c>
      <c r="DI43">
        <f t="shared" si="23"/>
        <v>9.4147902665469477E-2</v>
      </c>
      <c r="DJ43">
        <f t="shared" si="23"/>
        <v>9.5396387863091389E-2</v>
      </c>
      <c r="DK43">
        <f t="shared" si="23"/>
        <v>9.66989370566292E-2</v>
      </c>
      <c r="DL43">
        <f t="shared" si="23"/>
        <v>9.8059897518519762E-2</v>
      </c>
      <c r="DM43">
        <f t="shared" si="23"/>
        <v>9.948414988339388E-2</v>
      </c>
      <c r="DN43">
        <f t="shared" si="23"/>
        <v>0.10097735164050681</v>
      </c>
      <c r="DO43">
        <f t="shared" si="23"/>
        <v>0.10419551291735742</v>
      </c>
      <c r="DP43">
        <f t="shared" si="23"/>
        <v>0.10777626431234302</v>
      </c>
      <c r="DQ43">
        <f t="shared" si="23"/>
        <v>0.11180139969246995</v>
      </c>
      <c r="DR43">
        <f t="shared" si="23"/>
        <v>0.11638368439524857</v>
      </c>
      <c r="DS43">
        <f t="shared" si="23"/>
        <v>0.12168443477621262</v>
      </c>
      <c r="DT43">
        <f t="shared" si="23"/>
        <v>0.14006996428576268</v>
      </c>
      <c r="DU43">
        <f t="shared" si="18"/>
        <v>0.17885795282140404</v>
      </c>
      <c r="DV43" t="e">
        <f t="shared" si="18"/>
        <v>#NUM!</v>
      </c>
      <c r="DW43" t="e">
        <f t="shared" si="18"/>
        <v>#NUM!</v>
      </c>
      <c r="DX43" t="e">
        <f t="shared" si="18"/>
        <v>#NUM!</v>
      </c>
      <c r="DY43" t="e">
        <f t="shared" si="13"/>
        <v>#NUM!</v>
      </c>
      <c r="DZ43" t="e">
        <f t="shared" si="13"/>
        <v>#NUM!</v>
      </c>
      <c r="EA43" t="e">
        <f t="shared" si="13"/>
        <v>#NUM!</v>
      </c>
      <c r="EL43">
        <v>0.31000000000000011</v>
      </c>
      <c r="EM43">
        <f t="shared" si="24"/>
        <v>6.0766010902667679E-2</v>
      </c>
      <c r="EN43">
        <f t="shared" si="24"/>
        <v>6.1592968269091553E-2</v>
      </c>
      <c r="EO43">
        <f t="shared" si="24"/>
        <v>6.2453517276917607E-2</v>
      </c>
      <c r="EP43">
        <f t="shared" si="24"/>
        <v>6.3350106352131175E-2</v>
      </c>
      <c r="EQ43">
        <f t="shared" si="24"/>
        <v>6.4285450761447954E-2</v>
      </c>
      <c r="ER43">
        <f t="shared" si="24"/>
        <v>6.5262572264735655E-2</v>
      </c>
      <c r="ES43">
        <f t="shared" si="24"/>
        <v>6.6284846372559519E-2</v>
      </c>
      <c r="ET43">
        <f t="shared" si="24"/>
        <v>6.7356059025071136E-2</v>
      </c>
      <c r="EU43">
        <f t="shared" si="24"/>
        <v>6.8480475035224461E-2</v>
      </c>
      <c r="EV43">
        <f t="shared" si="24"/>
        <v>6.9663042673826364E-2</v>
      </c>
      <c r="EW43">
        <f t="shared" si="24"/>
        <v>7.2224660067931587E-2</v>
      </c>
      <c r="EX43">
        <f t="shared" si="24"/>
        <v>7.5095677809477207E-2</v>
      </c>
      <c r="EY43">
        <f t="shared" si="24"/>
        <v>7.8349175217548445E-2</v>
      </c>
      <c r="EZ43">
        <f t="shared" si="24"/>
        <v>8.2086841404196934E-2</v>
      </c>
      <c r="FA43">
        <f t="shared" si="24"/>
        <v>8.6455708720426946E-2</v>
      </c>
      <c r="FB43">
        <f t="shared" si="24"/>
        <v>0.10199078946435351</v>
      </c>
      <c r="FC43">
        <f t="shared" si="19"/>
        <v>0.13684172435004324</v>
      </c>
      <c r="FD43" t="e">
        <f t="shared" si="19"/>
        <v>#NUM!</v>
      </c>
      <c r="FE43" t="e">
        <f t="shared" si="19"/>
        <v>#NUM!</v>
      </c>
      <c r="FF43" t="e">
        <f t="shared" si="19"/>
        <v>#NUM!</v>
      </c>
      <c r="FG43" t="e">
        <f t="shared" si="14"/>
        <v>#NUM!</v>
      </c>
      <c r="FH43" t="e">
        <f t="shared" si="14"/>
        <v>#NUM!</v>
      </c>
      <c r="FI43" t="e">
        <f t="shared" si="14"/>
        <v>#NUM!</v>
      </c>
    </row>
    <row r="44" spans="9:165" x14ac:dyDescent="0.3">
      <c r="I44">
        <v>0.32</v>
      </c>
      <c r="J44">
        <f t="shared" si="20"/>
        <v>0.99741257341349698</v>
      </c>
      <c r="K44">
        <f t="shared" si="20"/>
        <v>0.99463220750616754</v>
      </c>
      <c r="L44">
        <f t="shared" si="20"/>
        <v>0.99163732052580145</v>
      </c>
      <c r="M44">
        <f t="shared" si="20"/>
        <v>0.98840298003981408</v>
      </c>
      <c r="N44">
        <f t="shared" si="20"/>
        <v>0.98490022008006084</v>
      </c>
      <c r="O44">
        <f t="shared" si="20"/>
        <v>0.98109518222854197</v>
      </c>
      <c r="P44">
        <f t="shared" si="20"/>
        <v>0.97694802464046193</v>
      </c>
      <c r="Q44">
        <f t="shared" si="20"/>
        <v>0.97241152140482712</v>
      </c>
      <c r="R44">
        <f t="shared" si="20"/>
        <v>0.96742924307454747</v>
      </c>
      <c r="S44">
        <f t="shared" si="15"/>
        <v>0.96193258425209693</v>
      </c>
      <c r="T44">
        <f t="shared" si="20"/>
        <v>0.949049168943774</v>
      </c>
      <c r="U44">
        <f t="shared" si="20"/>
        <v>0.93282891816545799</v>
      </c>
      <c r="V44">
        <f t="shared" si="20"/>
        <v>0.91177332341770878</v>
      </c>
      <c r="W44">
        <f t="shared" si="20"/>
        <v>0.88327825083734002</v>
      </c>
      <c r="X44">
        <f t="shared" si="20"/>
        <v>0.84229708493162803</v>
      </c>
      <c r="Y44">
        <f t="shared" si="20"/>
        <v>0.48262502831672238</v>
      </c>
      <c r="Z44" t="e">
        <f t="shared" si="15"/>
        <v>#NUM!</v>
      </c>
      <c r="AA44" t="e">
        <f t="shared" si="15"/>
        <v>#NUM!</v>
      </c>
      <c r="AB44" t="e">
        <f t="shared" si="15"/>
        <v>#NUM!</v>
      </c>
      <c r="AC44" t="e">
        <f t="shared" si="15"/>
        <v>#NUM!</v>
      </c>
      <c r="AD44" t="e">
        <f t="shared" si="10"/>
        <v>#NUM!</v>
      </c>
      <c r="AE44" t="e">
        <f t="shared" si="10"/>
        <v>#NUM!</v>
      </c>
      <c r="AF44" t="e">
        <f t="shared" si="10"/>
        <v>#NUM!</v>
      </c>
      <c r="AO44">
        <v>0.32000000000000012</v>
      </c>
      <c r="AP44">
        <f t="shared" si="21"/>
        <v>0.17666674883729025</v>
      </c>
      <c r="AQ44">
        <f t="shared" si="21"/>
        <v>0.1779956279467044</v>
      </c>
      <c r="AR44">
        <f t="shared" si="21"/>
        <v>0.17936809363446546</v>
      </c>
      <c r="AS44">
        <f t="shared" si="21"/>
        <v>0.18078698109015642</v>
      </c>
      <c r="AT44">
        <f t="shared" si="21"/>
        <v>0.18225541409877069</v>
      </c>
      <c r="AU44">
        <f t="shared" si="21"/>
        <v>0.18377684614097717</v>
      </c>
      <c r="AV44">
        <f t="shared" si="21"/>
        <v>0.18535510917498582</v>
      </c>
      <c r="AW44">
        <f t="shared" si="21"/>
        <v>0.18699447190890706</v>
      </c>
      <c r="AX44">
        <f t="shared" si="21"/>
        <v>0.18869970989450094</v>
      </c>
      <c r="AY44">
        <f t="shared" si="16"/>
        <v>0.19047637188409972</v>
      </c>
      <c r="AZ44">
        <f t="shared" si="21"/>
        <v>0.19426795471046918</v>
      </c>
      <c r="BA44">
        <f t="shared" si="21"/>
        <v>0.19842914756482327</v>
      </c>
      <c r="BB44">
        <f t="shared" si="21"/>
        <v>0.20303852831579036</v>
      </c>
      <c r="BC44">
        <f t="shared" si="21"/>
        <v>0.2082039684237435</v>
      </c>
      <c r="BD44">
        <f t="shared" si="21"/>
        <v>0.21407937496859369</v>
      </c>
      <c r="BE44">
        <f t="shared" si="21"/>
        <v>0.23378452655862403</v>
      </c>
      <c r="BF44">
        <f t="shared" si="16"/>
        <v>0.27469597861029427</v>
      </c>
      <c r="BG44" t="e">
        <f t="shared" si="16"/>
        <v>#NUM!</v>
      </c>
      <c r="BH44" t="e">
        <f t="shared" si="16"/>
        <v>#NUM!</v>
      </c>
      <c r="BI44" t="e">
        <f t="shared" si="16"/>
        <v>#NUM!</v>
      </c>
      <c r="BJ44" t="e">
        <f t="shared" si="11"/>
        <v>#NUM!</v>
      </c>
      <c r="BK44" t="e">
        <f t="shared" si="11"/>
        <v>#NUM!</v>
      </c>
      <c r="BL44" t="e">
        <f t="shared" si="11"/>
        <v>#NUM!</v>
      </c>
      <c r="BV44">
        <v>0.32000000000000012</v>
      </c>
      <c r="BW44">
        <f t="shared" si="22"/>
        <v>0.12188381535916842</v>
      </c>
      <c r="BX44">
        <f t="shared" si="22"/>
        <v>0.12317845090742791</v>
      </c>
      <c r="BY44">
        <f t="shared" si="22"/>
        <v>0.12452099859464923</v>
      </c>
      <c r="BZ44">
        <f t="shared" si="22"/>
        <v>0.12591479659874677</v>
      </c>
      <c r="CA44">
        <f t="shared" si="22"/>
        <v>0.12736353924585692</v>
      </c>
      <c r="CB44">
        <f t="shared" si="22"/>
        <v>0.1288713295705726</v>
      </c>
      <c r="CC44">
        <f t="shared" si="22"/>
        <v>0.13044274198669636</v>
      </c>
      <c r="CD44">
        <f t="shared" si="22"/>
        <v>0.13208289750804034</v>
      </c>
      <c r="CE44">
        <f t="shared" si="22"/>
        <v>0.1337975546778955</v>
      </c>
      <c r="CF44">
        <f t="shared" si="22"/>
        <v>0.13559340419770383</v>
      </c>
      <c r="CG44">
        <f t="shared" si="22"/>
        <v>0.13945819507927107</v>
      </c>
      <c r="CH44">
        <f t="shared" si="22"/>
        <v>0.14375091204124332</v>
      </c>
      <c r="CI44">
        <f t="shared" si="22"/>
        <v>0.1485695806009992</v>
      </c>
      <c r="CJ44">
        <f t="shared" si="22"/>
        <v>0.15405068267842617</v>
      </c>
      <c r="CK44">
        <f t="shared" si="22"/>
        <v>0.16039218885859904</v>
      </c>
      <c r="CL44">
        <f t="shared" si="22"/>
        <v>0.18254854121309133</v>
      </c>
      <c r="CM44">
        <f t="shared" si="17"/>
        <v>0.23403603211339746</v>
      </c>
      <c r="CN44">
        <f t="shared" si="17"/>
        <v>0.36761695513723031</v>
      </c>
      <c r="CO44">
        <f t="shared" si="17"/>
        <v>0.29637040300621881</v>
      </c>
      <c r="CP44">
        <f t="shared" si="17"/>
        <v>0.24883675687754889</v>
      </c>
      <c r="CQ44">
        <f t="shared" si="12"/>
        <v>0.21596029525940047</v>
      </c>
      <c r="CR44">
        <f t="shared" si="12"/>
        <v>0.16540302567342999</v>
      </c>
      <c r="CS44">
        <f t="shared" si="12"/>
        <v>0.13617068733671858</v>
      </c>
      <c r="DD44">
        <v>0.32000000000000012</v>
      </c>
      <c r="DE44">
        <f t="shared" si="23"/>
        <v>9.3015483539470381E-2</v>
      </c>
      <c r="DF44">
        <f t="shared" si="23"/>
        <v>9.4159623219898361E-2</v>
      </c>
      <c r="DG44">
        <f t="shared" si="23"/>
        <v>9.5348853116143134E-2</v>
      </c>
      <c r="DH44">
        <f t="shared" si="23"/>
        <v>9.658643842313476E-2</v>
      </c>
      <c r="DI44">
        <f t="shared" si="23"/>
        <v>9.7876002337812559E-2</v>
      </c>
      <c r="DJ44">
        <f t="shared" si="23"/>
        <v>9.922158001100892E-2</v>
      </c>
      <c r="DK44">
        <f t="shared" si="23"/>
        <v>0.10062768305500003</v>
      </c>
      <c r="DL44">
        <f t="shared" si="23"/>
        <v>0.10209937719024686</v>
      </c>
      <c r="DM44">
        <f t="shared" si="23"/>
        <v>0.10364237638585949</v>
      </c>
      <c r="DN44">
        <f t="shared" si="23"/>
        <v>0.1052633241022277</v>
      </c>
      <c r="DO44">
        <f t="shared" si="23"/>
        <v>0.1087686784718267</v>
      </c>
      <c r="DP44">
        <f t="shared" si="23"/>
        <v>0.11268936369414434</v>
      </c>
      <c r="DQ44">
        <f t="shared" si="23"/>
        <v>0.11712464595548398</v>
      </c>
      <c r="DR44">
        <f t="shared" si="23"/>
        <v>0.12221391564111739</v>
      </c>
      <c r="DS44">
        <f t="shared" si="23"/>
        <v>0.1281613652228108</v>
      </c>
      <c r="DT44">
        <f t="shared" si="23"/>
        <v>0.14945351341030755</v>
      </c>
      <c r="DU44">
        <f t="shared" si="18"/>
        <v>0.20239948209439562</v>
      </c>
      <c r="DV44" t="e">
        <f t="shared" si="18"/>
        <v>#NUM!</v>
      </c>
      <c r="DW44" t="e">
        <f t="shared" si="18"/>
        <v>#NUM!</v>
      </c>
      <c r="DX44" t="e">
        <f t="shared" si="18"/>
        <v>#NUM!</v>
      </c>
      <c r="DY44" t="e">
        <f t="shared" si="13"/>
        <v>#NUM!</v>
      </c>
      <c r="DZ44" t="e">
        <f t="shared" si="13"/>
        <v>#NUM!</v>
      </c>
      <c r="EA44" t="e">
        <f t="shared" si="13"/>
        <v>#NUM!</v>
      </c>
      <c r="EL44">
        <v>0.32000000000000012</v>
      </c>
      <c r="EM44">
        <f t="shared" si="24"/>
        <v>6.3108083374421364E-2</v>
      </c>
      <c r="EN44">
        <f t="shared" si="24"/>
        <v>6.3996076424943663E-2</v>
      </c>
      <c r="EO44">
        <f t="shared" si="24"/>
        <v>6.4921386022292124E-2</v>
      </c>
      <c r="EP44">
        <f t="shared" si="24"/>
        <v>6.5886829184907444E-2</v>
      </c>
      <c r="EQ44">
        <f t="shared" si="24"/>
        <v>6.6895541321722471E-2</v>
      </c>
      <c r="ER44">
        <f t="shared" si="24"/>
        <v>6.7951025369343568E-2</v>
      </c>
      <c r="ES44">
        <f t="shared" si="24"/>
        <v>6.9057210732194091E-2</v>
      </c>
      <c r="ET44">
        <f t="shared" si="24"/>
        <v>7.0218524464898707E-2</v>
      </c>
      <c r="EU44">
        <f t="shared" si="24"/>
        <v>7.1439977874682481E-2</v>
      </c>
      <c r="EV44">
        <f t="shared" si="24"/>
        <v>7.2727404961840783E-2</v>
      </c>
      <c r="EW44">
        <f t="shared" si="24"/>
        <v>7.5526467078140605E-2</v>
      </c>
      <c r="EX44">
        <f t="shared" si="24"/>
        <v>7.868142638227571E-2</v>
      </c>
      <c r="EY44">
        <f t="shared" si="24"/>
        <v>8.2281409534436967E-2</v>
      </c>
      <c r="EZ44">
        <f t="shared" si="24"/>
        <v>8.645281699121847E-2</v>
      </c>
      <c r="FA44">
        <f t="shared" si="24"/>
        <v>9.13829495755107E-2</v>
      </c>
      <c r="FB44">
        <f t="shared" si="24"/>
        <v>0.10953180683580803</v>
      </c>
      <c r="FC44">
        <f t="shared" si="19"/>
        <v>0.15838114373255227</v>
      </c>
      <c r="FD44" t="e">
        <f t="shared" si="19"/>
        <v>#NUM!</v>
      </c>
      <c r="FE44" t="e">
        <f t="shared" si="19"/>
        <v>#NUM!</v>
      </c>
      <c r="FF44" t="e">
        <f t="shared" si="19"/>
        <v>#NUM!</v>
      </c>
      <c r="FG44" t="e">
        <f t="shared" si="14"/>
        <v>#NUM!</v>
      </c>
      <c r="FH44" t="e">
        <f t="shared" si="14"/>
        <v>#NUM!</v>
      </c>
      <c r="FI44" t="e">
        <f t="shared" si="14"/>
        <v>#NUM!</v>
      </c>
    </row>
    <row r="45" spans="9:165" x14ac:dyDescent="0.3">
      <c r="I45">
        <v>0.33</v>
      </c>
      <c r="J45">
        <f t="shared" si="20"/>
        <v>0.99720482419597001</v>
      </c>
      <c r="K45">
        <f t="shared" si="20"/>
        <v>0.99419339750480484</v>
      </c>
      <c r="L45">
        <f t="shared" si="20"/>
        <v>0.99094058415863806</v>
      </c>
      <c r="M45">
        <f t="shared" si="20"/>
        <v>0.98741718526011546</v>
      </c>
      <c r="N45">
        <f t="shared" si="20"/>
        <v>0.98358907465368761</v>
      </c>
      <c r="O45">
        <f t="shared" si="20"/>
        <v>0.9794161016788473</v>
      </c>
      <c r="P45">
        <f t="shared" si="20"/>
        <v>0.97485068298320465</v>
      </c>
      <c r="Q45">
        <f t="shared" si="20"/>
        <v>0.96983597397113619</v>
      </c>
      <c r="R45">
        <f t="shared" si="20"/>
        <v>0.96430346343598883</v>
      </c>
      <c r="S45">
        <f t="shared" si="15"/>
        <v>0.958169116814097</v>
      </c>
      <c r="T45">
        <f t="shared" si="20"/>
        <v>0.94366307899242674</v>
      </c>
      <c r="U45">
        <f t="shared" si="20"/>
        <v>0.92513741073073408</v>
      </c>
      <c r="V45">
        <f t="shared" si="20"/>
        <v>0.9006296395163369</v>
      </c>
      <c r="W45">
        <f t="shared" si="20"/>
        <v>0.86656396949715109</v>
      </c>
      <c r="X45">
        <f t="shared" si="20"/>
        <v>0.81547724658110399</v>
      </c>
      <c r="Y45" t="e">
        <f t="shared" si="20"/>
        <v>#NUM!</v>
      </c>
      <c r="Z45" t="e">
        <f t="shared" si="15"/>
        <v>#NUM!</v>
      </c>
      <c r="AA45" t="e">
        <f t="shared" si="15"/>
        <v>#NUM!</v>
      </c>
      <c r="AB45" t="e">
        <f t="shared" si="15"/>
        <v>#NUM!</v>
      </c>
      <c r="AC45" t="e">
        <f t="shared" si="15"/>
        <v>#NUM!</v>
      </c>
      <c r="AD45" t="e">
        <f t="shared" si="10"/>
        <v>#NUM!</v>
      </c>
      <c r="AE45" t="e">
        <f t="shared" si="10"/>
        <v>#NUM!</v>
      </c>
      <c r="AF45" t="e">
        <f t="shared" si="10"/>
        <v>#NUM!</v>
      </c>
      <c r="AO45">
        <v>0.33000000000000013</v>
      </c>
      <c r="AP45">
        <f t="shared" si="21"/>
        <v>0.18283397872464813</v>
      </c>
      <c r="AQ45">
        <f t="shared" si="21"/>
        <v>0.18424816883715112</v>
      </c>
      <c r="AR45">
        <f t="shared" si="21"/>
        <v>0.18571021437601265</v>
      </c>
      <c r="AS45">
        <f t="shared" si="21"/>
        <v>0.18722333359014454</v>
      </c>
      <c r="AT45">
        <f t="shared" si="21"/>
        <v>0.18879108399076841</v>
      </c>
      <c r="AU45">
        <f t="shared" si="21"/>
        <v>0.19041741247165198</v>
      </c>
      <c r="AV45">
        <f t="shared" si="21"/>
        <v>0.19210671516282191</v>
      </c>
      <c r="AW45">
        <f t="shared" si="21"/>
        <v>0.19386390940357437</v>
      </c>
      <c r="AX45">
        <f t="shared" si="21"/>
        <v>0.1956945209385981</v>
      </c>
      <c r="AY45">
        <f t="shared" si="16"/>
        <v>0.19760498566373225</v>
      </c>
      <c r="AZ45">
        <f t="shared" si="21"/>
        <v>0.20169365984397347</v>
      </c>
      <c r="BA45">
        <f t="shared" si="21"/>
        <v>0.20620061354086622</v>
      </c>
      <c r="BB45">
        <f t="shared" si="21"/>
        <v>0.21121997934106004</v>
      </c>
      <c r="BC45">
        <f t="shared" si="21"/>
        <v>0.21688333355009953</v>
      </c>
      <c r="BD45">
        <f t="shared" si="21"/>
        <v>0.22338291343962882</v>
      </c>
      <c r="BE45">
        <f t="shared" si="21"/>
        <v>0.24582509406905487</v>
      </c>
      <c r="BF45">
        <f t="shared" si="16"/>
        <v>0.30503205059178651</v>
      </c>
      <c r="BG45" t="e">
        <f t="shared" si="16"/>
        <v>#NUM!</v>
      </c>
      <c r="BH45" t="e">
        <f t="shared" si="16"/>
        <v>#NUM!</v>
      </c>
      <c r="BI45" t="e">
        <f t="shared" si="16"/>
        <v>#NUM!</v>
      </c>
      <c r="BJ45" t="e">
        <f t="shared" si="11"/>
        <v>#NUM!</v>
      </c>
      <c r="BK45" t="e">
        <f t="shared" si="11"/>
        <v>#NUM!</v>
      </c>
      <c r="BL45" t="e">
        <f t="shared" si="11"/>
        <v>#NUM!</v>
      </c>
      <c r="BV45">
        <v>0.33000000000000013</v>
      </c>
      <c r="BW45">
        <f t="shared" si="22"/>
        <v>0.12629918761232717</v>
      </c>
      <c r="BX45">
        <f t="shared" si="22"/>
        <v>0.12768176536914963</v>
      </c>
      <c r="BY45">
        <f t="shared" si="22"/>
        <v>0.12911715929269366</v>
      </c>
      <c r="BZ45">
        <f t="shared" si="22"/>
        <v>0.13060917406388234</v>
      </c>
      <c r="CA45">
        <f t="shared" si="22"/>
        <v>0.13216203472069404</v>
      </c>
      <c r="CB45">
        <f t="shared" si="22"/>
        <v>0.13378045100425456</v>
      </c>
      <c r="CC45">
        <f t="shared" si="22"/>
        <v>0.13546969456493646</v>
      </c>
      <c r="CD45">
        <f t="shared" si="22"/>
        <v>0.13723569225803023</v>
      </c>
      <c r="CE45">
        <f t="shared" si="22"/>
        <v>0.13908513975126288</v>
      </c>
      <c r="CF45">
        <f t="shared" si="22"/>
        <v>0.14102583990995124</v>
      </c>
      <c r="CG45">
        <f t="shared" si="22"/>
        <v>0.14521584306289986</v>
      </c>
      <c r="CH45">
        <f t="shared" si="22"/>
        <v>0.14989306923928325</v>
      </c>
      <c r="CI45">
        <f t="shared" si="22"/>
        <v>0.15517568919793623</v>
      </c>
      <c r="CJ45">
        <f t="shared" si="22"/>
        <v>0.16123136488260809</v>
      </c>
      <c r="CK45">
        <f t="shared" si="22"/>
        <v>0.16830939384861865</v>
      </c>
      <c r="CL45">
        <f t="shared" si="22"/>
        <v>0.1938838455830337</v>
      </c>
      <c r="CM45">
        <f t="shared" si="17"/>
        <v>0.27372780197218294</v>
      </c>
      <c r="CN45">
        <f t="shared" si="17"/>
        <v>0.37260451323700805</v>
      </c>
      <c r="CO45">
        <f t="shared" si="17"/>
        <v>0.29924315789762324</v>
      </c>
      <c r="CP45">
        <f t="shared" si="17"/>
        <v>0.25115180829539663</v>
      </c>
      <c r="CQ45">
        <f t="shared" si="12"/>
        <v>0.21797067158936267</v>
      </c>
      <c r="CR45">
        <f t="shared" si="12"/>
        <v>0.1669895395544751</v>
      </c>
      <c r="CS45">
        <f t="shared" si="12"/>
        <v>0.1375168537705605</v>
      </c>
      <c r="DD45">
        <v>0.33000000000000013</v>
      </c>
      <c r="DE45">
        <f t="shared" si="23"/>
        <v>9.6448190343410456E-2</v>
      </c>
      <c r="DF45">
        <f t="shared" si="23"/>
        <v>9.7672233237537154E-2</v>
      </c>
      <c r="DG45">
        <f t="shared" si="23"/>
        <v>9.8946097131065849E-2</v>
      </c>
      <c r="DH45">
        <f t="shared" si="23"/>
        <v>0.10027351322212157</v>
      </c>
      <c r="DI45">
        <f t="shared" si="23"/>
        <v>0.10165863642175778</v>
      </c>
      <c r="DJ45">
        <f t="shared" si="23"/>
        <v>0.10310611159254465</v>
      </c>
      <c r="DK45">
        <f t="shared" si="23"/>
        <v>0.10462115325256623</v>
      </c>
      <c r="DL45">
        <f t="shared" si="23"/>
        <v>0.10620964217514328</v>
      </c>
      <c r="DM45">
        <f t="shared" si="23"/>
        <v>0.10787824338217045</v>
      </c>
      <c r="DN45">
        <f t="shared" si="23"/>
        <v>0.10963473179591689</v>
      </c>
      <c r="DO45">
        <f t="shared" si="23"/>
        <v>0.11344644544828593</v>
      </c>
      <c r="DP45">
        <f t="shared" si="23"/>
        <v>0.11773282255981275</v>
      </c>
      <c r="DQ45">
        <f t="shared" si="23"/>
        <v>0.12261403185275094</v>
      </c>
      <c r="DR45">
        <f t="shared" si="23"/>
        <v>0.12826212052511177</v>
      </c>
      <c r="DS45">
        <f t="shared" si="23"/>
        <v>0.13493561616998592</v>
      </c>
      <c r="DT45">
        <f t="shared" si="23"/>
        <v>0.15971441625103891</v>
      </c>
      <c r="DU45">
        <f t="shared" si="18"/>
        <v>0.24541757411010054</v>
      </c>
      <c r="DV45" t="e">
        <f t="shared" si="18"/>
        <v>#NUM!</v>
      </c>
      <c r="DW45" t="e">
        <f t="shared" si="18"/>
        <v>#NUM!</v>
      </c>
      <c r="DX45" t="e">
        <f t="shared" si="18"/>
        <v>#NUM!</v>
      </c>
      <c r="DY45" t="e">
        <f t="shared" si="13"/>
        <v>#NUM!</v>
      </c>
      <c r="DZ45" t="e">
        <f t="shared" si="13"/>
        <v>#NUM!</v>
      </c>
      <c r="EA45" t="e">
        <f t="shared" si="13"/>
        <v>#NUM!</v>
      </c>
      <c r="EL45">
        <v>0.33000000000000013</v>
      </c>
      <c r="EM45">
        <f t="shared" si="24"/>
        <v>6.5480769073464382E-2</v>
      </c>
      <c r="EN45">
        <f t="shared" si="24"/>
        <v>6.6432499368492465E-2</v>
      </c>
      <c r="EO45">
        <f t="shared" si="24"/>
        <v>6.7425565087467582E-2</v>
      </c>
      <c r="EP45">
        <f t="shared" si="24"/>
        <v>6.8463194867380534E-2</v>
      </c>
      <c r="EQ45">
        <f t="shared" si="24"/>
        <v>6.9548995418952639E-2</v>
      </c>
      <c r="ER45">
        <f t="shared" si="24"/>
        <v>7.0687012067505051E-2</v>
      </c>
      <c r="ES45">
        <f t="shared" si="24"/>
        <v>7.1881801845619958E-2</v>
      </c>
      <c r="ET45">
        <f t="shared" si="24"/>
        <v>7.3138522388968119E-2</v>
      </c>
      <c r="EU45">
        <f t="shared" si="24"/>
        <v>7.4463040913310546E-2</v>
      </c>
      <c r="EV45">
        <f t="shared" si="24"/>
        <v>7.5862212844548055E-2</v>
      </c>
      <c r="EW45">
        <f t="shared" si="24"/>
        <v>7.8915774578549744E-2</v>
      </c>
      <c r="EX45">
        <f t="shared" si="24"/>
        <v>8.2377829510509412E-2</v>
      </c>
      <c r="EY45">
        <f t="shared" si="24"/>
        <v>8.6356816061207708E-2</v>
      </c>
      <c r="EZ45">
        <f t="shared" si="24"/>
        <v>9.1009643889526787E-2</v>
      </c>
      <c r="FA45">
        <f t="shared" si="24"/>
        <v>9.6575022191818613E-2</v>
      </c>
      <c r="FB45">
        <f t="shared" si="24"/>
        <v>0.11789815222518511</v>
      </c>
      <c r="FC45">
        <f t="shared" si="19"/>
        <v>0.20121508775428182</v>
      </c>
      <c r="FD45" t="e">
        <f t="shared" si="19"/>
        <v>#NUM!</v>
      </c>
      <c r="FE45" t="e">
        <f t="shared" si="19"/>
        <v>#NUM!</v>
      </c>
      <c r="FF45" t="e">
        <f t="shared" si="19"/>
        <v>#NUM!</v>
      </c>
      <c r="FG45" t="e">
        <f t="shared" si="14"/>
        <v>#NUM!</v>
      </c>
      <c r="FH45" t="e">
        <f t="shared" si="14"/>
        <v>#NUM!</v>
      </c>
      <c r="FI45" t="e">
        <f t="shared" si="14"/>
        <v>#NUM!</v>
      </c>
    </row>
    <row r="46" spans="9:165" x14ac:dyDescent="0.3">
      <c r="I46">
        <v>0.34</v>
      </c>
      <c r="J46">
        <f t="shared" si="20"/>
        <v>0.99698528782659124</v>
      </c>
      <c r="K46">
        <f t="shared" si="20"/>
        <v>0.99372878418154709</v>
      </c>
      <c r="L46">
        <f t="shared" si="20"/>
        <v>0.99020130699381548</v>
      </c>
      <c r="M46">
        <f t="shared" si="20"/>
        <v>0.98636876611603053</v>
      </c>
      <c r="N46">
        <f t="shared" si="20"/>
        <v>0.98219107464834421</v>
      </c>
      <c r="O46">
        <f t="shared" si="20"/>
        <v>0.97762075310032492</v>
      </c>
      <c r="P46">
        <f t="shared" si="20"/>
        <v>0.97260111880868316</v>
      </c>
      <c r="Q46">
        <f t="shared" si="20"/>
        <v>0.96706390702729161</v>
      </c>
      <c r="R46">
        <f t="shared" si="20"/>
        <v>0.9609261003633417</v>
      </c>
      <c r="S46">
        <f t="shared" si="15"/>
        <v>0.95408491187554845</v>
      </c>
      <c r="T46">
        <f t="shared" si="20"/>
        <v>0.93775530719289646</v>
      </c>
      <c r="U46">
        <f t="shared" si="20"/>
        <v>0.91657926693189351</v>
      </c>
      <c r="V46">
        <f t="shared" si="20"/>
        <v>0.88797600181222047</v>
      </c>
      <c r="W46">
        <f t="shared" si="20"/>
        <v>0.84698081790212854</v>
      </c>
      <c r="X46">
        <f t="shared" si="20"/>
        <v>0.78223758270817256</v>
      </c>
      <c r="Y46" t="e">
        <f t="shared" si="20"/>
        <v>#NUM!</v>
      </c>
      <c r="Z46" t="e">
        <f t="shared" si="15"/>
        <v>#NUM!</v>
      </c>
      <c r="AA46" t="e">
        <f t="shared" si="15"/>
        <v>#NUM!</v>
      </c>
      <c r="AB46" t="e">
        <f t="shared" si="15"/>
        <v>#NUM!</v>
      </c>
      <c r="AC46" t="e">
        <f t="shared" si="15"/>
        <v>#NUM!</v>
      </c>
      <c r="AD46" t="e">
        <f t="shared" si="10"/>
        <v>#NUM!</v>
      </c>
      <c r="AE46" t="e">
        <f t="shared" si="10"/>
        <v>#NUM!</v>
      </c>
      <c r="AF46" t="e">
        <f t="shared" si="10"/>
        <v>#NUM!</v>
      </c>
      <c r="AO46">
        <v>0.34000000000000014</v>
      </c>
      <c r="AP46">
        <f t="shared" si="21"/>
        <v>0.18904920853002727</v>
      </c>
      <c r="AQ46">
        <f t="shared" si="21"/>
        <v>0.19055135817872676</v>
      </c>
      <c r="AR46">
        <f t="shared" si="21"/>
        <v>0.19210590183419904</v>
      </c>
      <c r="AS46">
        <f t="shared" si="21"/>
        <v>0.1937164788904199</v>
      </c>
      <c r="AT46">
        <f t="shared" si="21"/>
        <v>0.19538712571538855</v>
      </c>
      <c r="AU46">
        <f t="shared" si="21"/>
        <v>0.19712233643371971</v>
      </c>
      <c r="AV46">
        <f t="shared" si="21"/>
        <v>0.19892713596413514</v>
      </c>
      <c r="AW46">
        <f t="shared" si="21"/>
        <v>0.20080716843599611</v>
      </c>
      <c r="AX46">
        <f t="shared" si="21"/>
        <v>0.20276880508874146</v>
      </c>
      <c r="AY46">
        <f t="shared" si="16"/>
        <v>0.20481948686893686</v>
      </c>
      <c r="AZ46">
        <f t="shared" si="21"/>
        <v>0.20922098472111514</v>
      </c>
      <c r="BA46">
        <f t="shared" si="21"/>
        <v>0.21409478846815269</v>
      </c>
      <c r="BB46">
        <f t="shared" si="21"/>
        <v>0.21955339803900889</v>
      </c>
      <c r="BC46">
        <f t="shared" si="21"/>
        <v>0.22575709488432999</v>
      </c>
      <c r="BD46">
        <f t="shared" si="21"/>
        <v>0.23294611563661988</v>
      </c>
      <c r="BE46">
        <f t="shared" si="21"/>
        <v>0.25862541341469997</v>
      </c>
      <c r="BF46" t="e">
        <f t="shared" si="16"/>
        <v>#NUM!</v>
      </c>
      <c r="BG46" t="e">
        <f t="shared" si="16"/>
        <v>#NUM!</v>
      </c>
      <c r="BH46" t="e">
        <f t="shared" si="16"/>
        <v>#NUM!</v>
      </c>
      <c r="BI46" t="e">
        <f t="shared" si="16"/>
        <v>#NUM!</v>
      </c>
      <c r="BJ46" t="e">
        <f t="shared" si="11"/>
        <v>#NUM!</v>
      </c>
      <c r="BK46" t="e">
        <f t="shared" si="11"/>
        <v>#NUM!</v>
      </c>
      <c r="BL46" t="e">
        <f t="shared" si="11"/>
        <v>#NUM!</v>
      </c>
      <c r="BV46">
        <v>0.34000000000000014</v>
      </c>
      <c r="BW46">
        <f t="shared" si="22"/>
        <v>0.13076085557931394</v>
      </c>
      <c r="BX46">
        <f t="shared" si="22"/>
        <v>0.13223464922861417</v>
      </c>
      <c r="BY46">
        <f t="shared" si="22"/>
        <v>0.13376650366041126</v>
      </c>
      <c r="BZ46">
        <f t="shared" si="22"/>
        <v>0.1353607392236186</v>
      </c>
      <c r="CA46">
        <f t="shared" si="22"/>
        <v>0.13702217012590368</v>
      </c>
      <c r="CB46">
        <f t="shared" si="22"/>
        <v>0.13875618277631202</v>
      </c>
      <c r="CC46">
        <f t="shared" si="22"/>
        <v>0.14056883038133844</v>
      </c>
      <c r="CD46">
        <f t="shared" si="22"/>
        <v>0.14246694803925861</v>
      </c>
      <c r="CE46">
        <f t="shared" si="22"/>
        <v>0.14445829393705931</v>
      </c>
      <c r="CF46">
        <f t="shared" si="22"/>
        <v>0.14655193891511431</v>
      </c>
      <c r="CG46">
        <f t="shared" si="22"/>
        <v>0.15108711980811682</v>
      </c>
      <c r="CH46">
        <f t="shared" si="22"/>
        <v>0.15617584909267687</v>
      </c>
      <c r="CI46">
        <f t="shared" si="22"/>
        <v>0.16196025781878756</v>
      </c>
      <c r="CJ46">
        <f t="shared" si="22"/>
        <v>0.16864606676415556</v>
      </c>
      <c r="CK46">
        <f t="shared" si="22"/>
        <v>0.1765474278780936</v>
      </c>
      <c r="CL46">
        <f t="shared" si="22"/>
        <v>0.20623949846964168</v>
      </c>
      <c r="CM46">
        <f t="shared" si="17"/>
        <v>0.39609258991997692</v>
      </c>
      <c r="CN46">
        <f t="shared" si="17"/>
        <v>0.37721322081515257</v>
      </c>
      <c r="CO46">
        <f t="shared" si="17"/>
        <v>0.30203372447738025</v>
      </c>
      <c r="CP46">
        <f t="shared" si="17"/>
        <v>0.25342383568940102</v>
      </c>
      <c r="CQ46">
        <f t="shared" si="12"/>
        <v>0.21995270290103588</v>
      </c>
      <c r="CR46">
        <f t="shared" si="12"/>
        <v>0.16856150323706912</v>
      </c>
      <c r="CS46">
        <f t="shared" si="12"/>
        <v>0.13885359733625094</v>
      </c>
      <c r="DD46">
        <v>0.34000000000000014</v>
      </c>
      <c r="DE46">
        <f t="shared" si="23"/>
        <v>9.9921608069546836E-2</v>
      </c>
      <c r="DF46">
        <f t="shared" si="23"/>
        <v>0.10122877499768937</v>
      </c>
      <c r="DG46">
        <f t="shared" si="23"/>
        <v>0.10259083938478956</v>
      </c>
      <c r="DH46">
        <f t="shared" si="23"/>
        <v>0.10401204933664451</v>
      </c>
      <c r="DI46">
        <f t="shared" si="23"/>
        <v>0.10549715215466222</v>
      </c>
      <c r="DJ46">
        <f t="shared" si="23"/>
        <v>0.10705147521602487</v>
      </c>
      <c r="DK46">
        <f t="shared" si="23"/>
        <v>0.10868102392269743</v>
      </c>
      <c r="DL46">
        <f t="shared" si="23"/>
        <v>0.11039260124147811</v>
      </c>
      <c r="DM46">
        <f t="shared" si="23"/>
        <v>0.11219395482373851</v>
      </c>
      <c r="DN46">
        <f t="shared" si="23"/>
        <v>0.11409415499389158</v>
      </c>
      <c r="DO46">
        <f t="shared" si="23"/>
        <v>0.11823249775017781</v>
      </c>
      <c r="DP46">
        <f t="shared" si="23"/>
        <v>0.12291219011181713</v>
      </c>
      <c r="DQ46">
        <f t="shared" si="23"/>
        <v>0.12827838490453167</v>
      </c>
      <c r="DR46">
        <f t="shared" si="23"/>
        <v>0.13454320827243096</v>
      </c>
      <c r="DS46">
        <f t="shared" si="23"/>
        <v>0.14203426322055587</v>
      </c>
      <c r="DT46">
        <f t="shared" si="23"/>
        <v>0.17106128144809696</v>
      </c>
      <c r="DU46" t="e">
        <f t="shared" si="18"/>
        <v>#NUM!</v>
      </c>
      <c r="DV46" t="e">
        <f t="shared" si="18"/>
        <v>#NUM!</v>
      </c>
      <c r="DW46" t="e">
        <f t="shared" si="18"/>
        <v>#NUM!</v>
      </c>
      <c r="DX46" t="e">
        <f t="shared" si="18"/>
        <v>#NUM!</v>
      </c>
      <c r="DY46" t="e">
        <f t="shared" si="13"/>
        <v>#NUM!</v>
      </c>
      <c r="DZ46" t="e">
        <f t="shared" si="13"/>
        <v>#NUM!</v>
      </c>
      <c r="EA46" t="e">
        <f t="shared" si="13"/>
        <v>#NUM!</v>
      </c>
      <c r="EL46">
        <v>0.34000000000000014</v>
      </c>
      <c r="EM46">
        <f t="shared" si="24"/>
        <v>6.7884895620390295E-2</v>
      </c>
      <c r="EN46">
        <f t="shared" si="24"/>
        <v>6.8903129064421337E-2</v>
      </c>
      <c r="EO46">
        <f t="shared" si="24"/>
        <v>6.9967026140466543E-2</v>
      </c>
      <c r="EP46">
        <f t="shared" si="24"/>
        <v>7.108027388222464E-2</v>
      </c>
      <c r="EQ46">
        <f t="shared" si="24"/>
        <v>7.2247006241707892E-2</v>
      </c>
      <c r="ER46">
        <f t="shared" si="24"/>
        <v>7.3471878277822672E-2</v>
      </c>
      <c r="ES46">
        <f t="shared" si="24"/>
        <v>7.4760156315868728E-2</v>
      </c>
      <c r="ET46">
        <f t="shared" si="24"/>
        <v>7.6117828381100192E-2</v>
      </c>
      <c r="EU46">
        <f t="shared" si="24"/>
        <v>7.755174062547672E-2</v>
      </c>
      <c r="EV46">
        <f t="shared" si="24"/>
        <v>7.9069923740448869E-2</v>
      </c>
      <c r="EW46">
        <f t="shared" si="24"/>
        <v>8.2396148007022704E-2</v>
      </c>
      <c r="EX46">
        <f t="shared" si="24"/>
        <v>8.6190312362850657E-2</v>
      </c>
      <c r="EY46">
        <f t="shared" si="24"/>
        <v>9.0584077938033039E-2</v>
      </c>
      <c r="EZ46">
        <f t="shared" si="24"/>
        <v>9.5772050358701885E-2</v>
      </c>
      <c r="FA46">
        <f t="shared" si="24"/>
        <v>0.1020587919894973</v>
      </c>
      <c r="FB46">
        <f t="shared" si="24"/>
        <v>0.12730208541911867</v>
      </c>
      <c r="FC46" t="e">
        <f t="shared" si="19"/>
        <v>#NUM!</v>
      </c>
      <c r="FD46" t="e">
        <f t="shared" si="19"/>
        <v>#NUM!</v>
      </c>
      <c r="FE46" t="e">
        <f t="shared" si="19"/>
        <v>#NUM!</v>
      </c>
      <c r="FF46" t="e">
        <f t="shared" si="19"/>
        <v>#NUM!</v>
      </c>
      <c r="FG46" t="e">
        <f t="shared" si="14"/>
        <v>#NUM!</v>
      </c>
      <c r="FH46" t="e">
        <f t="shared" si="14"/>
        <v>#NUM!</v>
      </c>
      <c r="FI46" t="e">
        <f t="shared" si="14"/>
        <v>#NUM!</v>
      </c>
    </row>
    <row r="47" spans="9:165" x14ac:dyDescent="0.3">
      <c r="I47">
        <v>0.35</v>
      </c>
      <c r="J47">
        <f t="shared" si="20"/>
        <v>0.99675341100461612</v>
      </c>
      <c r="K47">
        <f t="shared" si="20"/>
        <v>0.99323708266455357</v>
      </c>
      <c r="L47">
        <f t="shared" si="20"/>
        <v>0.98941723498893652</v>
      </c>
      <c r="M47">
        <f t="shared" si="20"/>
        <v>0.98525418033640955</v>
      </c>
      <c r="N47">
        <f t="shared" si="20"/>
        <v>0.98070095741268193</v>
      </c>
      <c r="O47">
        <f t="shared" si="20"/>
        <v>0.975701562336037</v>
      </c>
      <c r="P47">
        <f t="shared" si="20"/>
        <v>0.97018862873397327</v>
      </c>
      <c r="Q47">
        <f t="shared" si="20"/>
        <v>0.96408034217904126</v>
      </c>
      <c r="R47">
        <f t="shared" si="20"/>
        <v>0.95727627123183567</v>
      </c>
      <c r="S47">
        <f t="shared" si="15"/>
        <v>0.94965082559225555</v>
      </c>
      <c r="T47">
        <f t="shared" si="20"/>
        <v>0.93126800055490322</v>
      </c>
      <c r="U47">
        <f t="shared" si="20"/>
        <v>0.90703345120954904</v>
      </c>
      <c r="V47">
        <f t="shared" si="20"/>
        <v>0.87353432607704973</v>
      </c>
      <c r="W47">
        <f t="shared" si="20"/>
        <v>0.82377607503291883</v>
      </c>
      <c r="X47">
        <f t="shared" si="20"/>
        <v>0.73974991341155638</v>
      </c>
      <c r="Y47" t="e">
        <f t="shared" si="20"/>
        <v>#NUM!</v>
      </c>
      <c r="Z47" t="e">
        <f t="shared" si="15"/>
        <v>#NUM!</v>
      </c>
      <c r="AA47" t="e">
        <f t="shared" si="15"/>
        <v>#NUM!</v>
      </c>
      <c r="AB47" t="e">
        <f t="shared" si="15"/>
        <v>#NUM!</v>
      </c>
      <c r="AC47" t="e">
        <f t="shared" si="15"/>
        <v>#NUM!</v>
      </c>
      <c r="AD47" t="e">
        <f t="shared" si="10"/>
        <v>#NUM!</v>
      </c>
      <c r="AE47" t="e">
        <f t="shared" si="10"/>
        <v>#NUM!</v>
      </c>
      <c r="AF47" t="e">
        <f t="shared" si="10"/>
        <v>#NUM!</v>
      </c>
      <c r="AO47">
        <v>0.35000000000000014</v>
      </c>
      <c r="AP47">
        <f t="shared" si="21"/>
        <v>0.19531346331751676</v>
      </c>
      <c r="AQ47">
        <f t="shared" si="21"/>
        <v>0.19690621177256062</v>
      </c>
      <c r="AR47">
        <f t="shared" si="21"/>
        <v>0.19855617026933509</v>
      </c>
      <c r="AS47">
        <f t="shared" si="21"/>
        <v>0.20026743992003984</v>
      </c>
      <c r="AT47">
        <f t="shared" si="21"/>
        <v>0.20204458430653569</v>
      </c>
      <c r="AU47">
        <f t="shared" si="21"/>
        <v>0.20389270281016914</v>
      </c>
      <c r="AV47">
        <f t="shared" si="21"/>
        <v>0.20581751927853276</v>
      </c>
      <c r="AW47">
        <f t="shared" si="21"/>
        <v>0.20782549009244525</v>
      </c>
      <c r="AX47">
        <f t="shared" si="21"/>
        <v>0.20992393702326156</v>
      </c>
      <c r="AY47">
        <f t="shared" si="16"/>
        <v>0.21212143710314396</v>
      </c>
      <c r="AZ47">
        <f t="shared" si="21"/>
        <v>0.21685210262901691</v>
      </c>
      <c r="BA47">
        <f t="shared" si="21"/>
        <v>0.22211499119403616</v>
      </c>
      <c r="BB47">
        <f t="shared" si="21"/>
        <v>0.22804427535057006</v>
      </c>
      <c r="BC47">
        <f t="shared" si="21"/>
        <v>0.23483502607853965</v>
      </c>
      <c r="BD47">
        <f t="shared" si="21"/>
        <v>0.2427878072537426</v>
      </c>
      <c r="BE47">
        <f t="shared" si="21"/>
        <v>0.27236424522865371</v>
      </c>
      <c r="BF47" t="e">
        <f t="shared" si="16"/>
        <v>#NUM!</v>
      </c>
      <c r="BG47" t="e">
        <f t="shared" si="16"/>
        <v>#NUM!</v>
      </c>
      <c r="BH47" t="e">
        <f t="shared" si="16"/>
        <v>#NUM!</v>
      </c>
      <c r="BI47" t="e">
        <f t="shared" si="16"/>
        <v>#NUM!</v>
      </c>
      <c r="BJ47" t="e">
        <f t="shared" si="11"/>
        <v>#NUM!</v>
      </c>
      <c r="BK47" t="e">
        <f t="shared" si="11"/>
        <v>#NUM!</v>
      </c>
      <c r="BL47" t="e">
        <f t="shared" si="11"/>
        <v>#NUM!</v>
      </c>
      <c r="BV47">
        <v>0.35000000000000014</v>
      </c>
      <c r="BW47">
        <f t="shared" si="22"/>
        <v>0.13526994631693307</v>
      </c>
      <c r="BX47">
        <f t="shared" si="22"/>
        <v>0.13683826756804418</v>
      </c>
      <c r="BY47">
        <f t="shared" si="22"/>
        <v>0.13847024820040357</v>
      </c>
      <c r="BZ47">
        <f t="shared" si="22"/>
        <v>0.14017077702131994</v>
      </c>
      <c r="CA47">
        <f t="shared" si="22"/>
        <v>0.14194532053329836</v>
      </c>
      <c r="CB47">
        <f t="shared" si="22"/>
        <v>0.14380001782461438</v>
      </c>
      <c r="CC47">
        <f t="shared" si="22"/>
        <v>0.14574179587950428</v>
      </c>
      <c r="CD47">
        <f t="shared" si="22"/>
        <v>0.14777851084957766</v>
      </c>
      <c r="CE47">
        <f t="shared" si="22"/>
        <v>0.14991912267601701</v>
      </c>
      <c r="CF47">
        <f t="shared" si="22"/>
        <v>0.15217414461635165</v>
      </c>
      <c r="CG47">
        <f t="shared" si="22"/>
        <v>0.1570754906228852</v>
      </c>
      <c r="CH47">
        <f t="shared" si="22"/>
        <v>0.16260450806109081</v>
      </c>
      <c r="CI47">
        <f t="shared" si="22"/>
        <v>0.1689318064244329</v>
      </c>
      <c r="CJ47">
        <f t="shared" si="22"/>
        <v>0.17630960469805518</v>
      </c>
      <c r="CK47">
        <f t="shared" si="22"/>
        <v>0.18513431417559797</v>
      </c>
      <c r="CL47">
        <f t="shared" si="22"/>
        <v>0.21988448435701174</v>
      </c>
      <c r="CM47">
        <f t="shared" si="17"/>
        <v>0.41610789632565853</v>
      </c>
      <c r="CN47">
        <f t="shared" si="17"/>
        <v>0.38151735628052846</v>
      </c>
      <c r="CO47">
        <f t="shared" si="17"/>
        <v>0.30475219135171588</v>
      </c>
      <c r="CP47">
        <f t="shared" si="17"/>
        <v>0.25565789287878782</v>
      </c>
      <c r="CQ47">
        <f t="shared" si="12"/>
        <v>0.22190985112450104</v>
      </c>
      <c r="CR47">
        <f t="shared" si="12"/>
        <v>0.17012100436322949</v>
      </c>
      <c r="CS47">
        <f t="shared" si="12"/>
        <v>0.14018249597633151</v>
      </c>
      <c r="DD47">
        <v>0.35000000000000014</v>
      </c>
      <c r="DE47">
        <f t="shared" si="23"/>
        <v>0.10343679034343577</v>
      </c>
      <c r="DF47">
        <f t="shared" si="23"/>
        <v>0.10483036035789725</v>
      </c>
      <c r="DG47">
        <f t="shared" si="23"/>
        <v>0.10628426560606748</v>
      </c>
      <c r="DH47">
        <f t="shared" si="23"/>
        <v>0.10780332603515975</v>
      </c>
      <c r="DI47">
        <f t="shared" si="23"/>
        <v>0.10939294718787709</v>
      </c>
      <c r="DJ47">
        <f t="shared" si="23"/>
        <v>0.11105921845357444</v>
      </c>
      <c r="DK47">
        <f t="shared" si="23"/>
        <v>0.1128090328275196</v>
      </c>
      <c r="DL47">
        <f t="shared" si="23"/>
        <v>0.11465023409984129</v>
      </c>
      <c r="DM47">
        <f t="shared" si="23"/>
        <v>0.11659179939516484</v>
      </c>
      <c r="DN47">
        <f t="shared" si="23"/>
        <v>0.11864427894063062</v>
      </c>
      <c r="DO47">
        <f t="shared" si="23"/>
        <v>0.12313069824334333</v>
      </c>
      <c r="DP47">
        <f t="shared" si="23"/>
        <v>0.12823335976740941</v>
      </c>
      <c r="DQ47">
        <f t="shared" si="23"/>
        <v>0.13412726095363484</v>
      </c>
      <c r="DR47">
        <f t="shared" si="23"/>
        <v>0.14107376622412701</v>
      </c>
      <c r="DS47">
        <f t="shared" si="23"/>
        <v>0.14948864048519145</v>
      </c>
      <c r="DT47">
        <f t="shared" si="23"/>
        <v>0.18379996191481426</v>
      </c>
      <c r="DU47" t="e">
        <f t="shared" si="18"/>
        <v>#NUM!</v>
      </c>
      <c r="DV47" t="e">
        <f t="shared" si="18"/>
        <v>#NUM!</v>
      </c>
      <c r="DW47" t="e">
        <f t="shared" si="18"/>
        <v>#NUM!</v>
      </c>
      <c r="DX47" t="e">
        <f t="shared" si="18"/>
        <v>#NUM!</v>
      </c>
      <c r="DY47" t="e">
        <f t="shared" si="13"/>
        <v>#NUM!</v>
      </c>
      <c r="DZ47" t="e">
        <f t="shared" si="13"/>
        <v>#NUM!</v>
      </c>
      <c r="EA47" t="e">
        <f t="shared" si="13"/>
        <v>#NUM!</v>
      </c>
      <c r="EL47">
        <v>0.35000000000000014</v>
      </c>
      <c r="EM47">
        <f t="shared" si="24"/>
        <v>7.0321325948839927E-2</v>
      </c>
      <c r="EN47">
        <f t="shared" si="24"/>
        <v>7.1408894968655226E-2</v>
      </c>
      <c r="EO47">
        <f t="shared" si="24"/>
        <v>7.2546781064419447E-2</v>
      </c>
      <c r="EP47">
        <f t="shared" si="24"/>
        <v>7.3739180435187554E-2</v>
      </c>
      <c r="EQ47">
        <f t="shared" si="24"/>
        <v>7.4990815334574398E-2</v>
      </c>
      <c r="ER47">
        <f t="shared" si="24"/>
        <v>7.6307024521980377E-2</v>
      </c>
      <c r="ES47">
        <f t="shared" si="24"/>
        <v>7.7693873915701081E-2</v>
      </c>
      <c r="ET47">
        <f t="shared" si="24"/>
        <v>7.9158293105175734E-2</v>
      </c>
      <c r="EU47">
        <f t="shared" si="24"/>
        <v>8.07082453182075E-2</v>
      </c>
      <c r="EV47">
        <f t="shared" si="24"/>
        <v>8.2353110732102885E-2</v>
      </c>
      <c r="EW47">
        <f t="shared" si="24"/>
        <v>8.5971352154312231E-2</v>
      </c>
      <c r="EX47">
        <f t="shared" si="24"/>
        <v>9.0124679713735584E-2</v>
      </c>
      <c r="EY47">
        <f t="shared" si="24"/>
        <v>9.4972667046064788E-2</v>
      </c>
      <c r="EZ47">
        <f t="shared" si="24"/>
        <v>0.10075655097830272</v>
      </c>
      <c r="FA47">
        <f t="shared" si="24"/>
        <v>0.10786560435733118</v>
      </c>
      <c r="FB47">
        <f t="shared" si="24"/>
        <v>0.13805886234654563</v>
      </c>
      <c r="FC47" t="e">
        <f t="shared" si="19"/>
        <v>#NUM!</v>
      </c>
      <c r="FD47" t="e">
        <f t="shared" si="19"/>
        <v>#NUM!</v>
      </c>
      <c r="FE47" t="e">
        <f t="shared" si="19"/>
        <v>#NUM!</v>
      </c>
      <c r="FF47" t="e">
        <f t="shared" si="19"/>
        <v>#NUM!</v>
      </c>
      <c r="FG47" t="e">
        <f t="shared" si="14"/>
        <v>#NUM!</v>
      </c>
      <c r="FH47" t="e">
        <f t="shared" si="14"/>
        <v>#NUM!</v>
      </c>
      <c r="FI47" t="e">
        <f t="shared" si="14"/>
        <v>#NUM!</v>
      </c>
    </row>
    <row r="48" spans="9:165" x14ac:dyDescent="0.3">
      <c r="I48">
        <v>0.36</v>
      </c>
      <c r="J48">
        <f t="shared" si="20"/>
        <v>0.99650860633482607</v>
      </c>
      <c r="K48">
        <f t="shared" si="20"/>
        <v>0.99271692564931635</v>
      </c>
      <c r="L48">
        <f t="shared" si="20"/>
        <v>0.98858596230285944</v>
      </c>
      <c r="M48">
        <f t="shared" si="20"/>
        <v>0.98406963316978946</v>
      </c>
      <c r="N48">
        <f t="shared" si="20"/>
        <v>0.97911306002923226</v>
      </c>
      <c r="O48">
        <f t="shared" si="20"/>
        <v>0.97365033550490498</v>
      </c>
      <c r="P48">
        <f t="shared" si="20"/>
        <v>0.96760155968312844</v>
      </c>
      <c r="Q48">
        <f t="shared" si="20"/>
        <v>0.96086884833383612</v>
      </c>
      <c r="R48">
        <f t="shared" si="20"/>
        <v>0.95333086188597271</v>
      </c>
      <c r="S48">
        <f t="shared" si="15"/>
        <v>0.94483425455377135</v>
      </c>
      <c r="T48">
        <f t="shared" si="20"/>
        <v>0.92413460683086068</v>
      </c>
      <c r="U48">
        <f t="shared" si="20"/>
        <v>0.89635488043381684</v>
      </c>
      <c r="V48">
        <f t="shared" si="20"/>
        <v>0.85694891599684442</v>
      </c>
      <c r="W48">
        <f t="shared" si="20"/>
        <v>0.79586766069836534</v>
      </c>
      <c r="X48">
        <f t="shared" si="20"/>
        <v>0.68263424259840133</v>
      </c>
      <c r="Y48" t="e">
        <f t="shared" si="20"/>
        <v>#NUM!</v>
      </c>
      <c r="Z48" t="e">
        <f t="shared" si="15"/>
        <v>#NUM!</v>
      </c>
      <c r="AA48" t="e">
        <f t="shared" si="15"/>
        <v>#NUM!</v>
      </c>
      <c r="AB48" t="e">
        <f t="shared" si="15"/>
        <v>#NUM!</v>
      </c>
      <c r="AC48" t="e">
        <f t="shared" si="15"/>
        <v>#NUM!</v>
      </c>
      <c r="AD48" t="e">
        <f t="shared" si="10"/>
        <v>#NUM!</v>
      </c>
      <c r="AE48" t="e">
        <f t="shared" si="10"/>
        <v>#NUM!</v>
      </c>
      <c r="AF48" t="e">
        <f t="shared" si="10"/>
        <v>#NUM!</v>
      </c>
      <c r="AO48">
        <v>0.36000000000000015</v>
      </c>
      <c r="AP48">
        <f t="shared" si="21"/>
        <v>0.20162780699948413</v>
      </c>
      <c r="AQ48">
        <f t="shared" si="21"/>
        <v>0.20331378276355774</v>
      </c>
      <c r="AR48">
        <f t="shared" si="21"/>
        <v>0.20506206963127005</v>
      </c>
      <c r="AS48">
        <f t="shared" si="21"/>
        <v>0.20687727356838834</v>
      </c>
      <c r="AT48">
        <f t="shared" si="21"/>
        <v>0.20876453708258091</v>
      </c>
      <c r="AU48">
        <f t="shared" si="21"/>
        <v>0.21072962725598485</v>
      </c>
      <c r="AV48">
        <f t="shared" si="21"/>
        <v>0.2127790428632122</v>
      </c>
      <c r="AW48">
        <f t="shared" si="21"/>
        <v>0.2149201458258414</v>
      </c>
      <c r="AX48">
        <f t="shared" si="21"/>
        <v>0.21716132403869098</v>
      </c>
      <c r="AY48">
        <f t="shared" si="16"/>
        <v>0.21951243605461826</v>
      </c>
      <c r="AZ48">
        <f t="shared" si="21"/>
        <v>0.22458925463499094</v>
      </c>
      <c r="BA48">
        <f t="shared" si="21"/>
        <v>0.2302646943179916</v>
      </c>
      <c r="BB48">
        <f t="shared" si="21"/>
        <v>0.23669848859921436</v>
      </c>
      <c r="BC48">
        <f t="shared" si="21"/>
        <v>0.24412792603432984</v>
      </c>
      <c r="BD48">
        <f t="shared" si="21"/>
        <v>0.25292973255687101</v>
      </c>
      <c r="BE48">
        <f t="shared" si="21"/>
        <v>0.28731453353328085</v>
      </c>
      <c r="BF48" t="e">
        <f t="shared" si="16"/>
        <v>#NUM!</v>
      </c>
      <c r="BG48" t="e">
        <f t="shared" si="16"/>
        <v>#NUM!</v>
      </c>
      <c r="BH48" t="e">
        <f t="shared" si="16"/>
        <v>#NUM!</v>
      </c>
      <c r="BI48" t="e">
        <f t="shared" si="16"/>
        <v>#NUM!</v>
      </c>
      <c r="BJ48" t="e">
        <f t="shared" si="11"/>
        <v>#NUM!</v>
      </c>
      <c r="BK48" t="e">
        <f t="shared" si="11"/>
        <v>#NUM!</v>
      </c>
      <c r="BL48" t="e">
        <f t="shared" si="11"/>
        <v>#NUM!</v>
      </c>
      <c r="BV48">
        <v>0.36000000000000015</v>
      </c>
      <c r="BW48">
        <f t="shared" si="22"/>
        <v>0.13982763247031155</v>
      </c>
      <c r="BX48">
        <f t="shared" si="22"/>
        <v>0.14149383134793223</v>
      </c>
      <c r="BY48">
        <f t="shared" si="22"/>
        <v>0.1432296557368356</v>
      </c>
      <c r="BZ48">
        <f t="shared" si="22"/>
        <v>0.14504061947960037</v>
      </c>
      <c r="CA48">
        <f t="shared" si="22"/>
        <v>0.14693290941287926</v>
      </c>
      <c r="CB48">
        <f t="shared" si="22"/>
        <v>0.14891349974031554</v>
      </c>
      <c r="CC48">
        <f t="shared" si="22"/>
        <v>0.15099029191458468</v>
      </c>
      <c r="CD48">
        <f t="shared" si="22"/>
        <v>0.15317228721713241</v>
      </c>
      <c r="CE48">
        <f t="shared" si="22"/>
        <v>0.15546980171842611</v>
      </c>
      <c r="CF48">
        <f t="shared" si="22"/>
        <v>0.15789498615199163</v>
      </c>
      <c r="CG48">
        <f t="shared" si="22"/>
        <v>0.16318456821581762</v>
      </c>
      <c r="CH48">
        <f t="shared" si="22"/>
        <v>0.16918459984807452</v>
      </c>
      <c r="CI48">
        <f t="shared" si="22"/>
        <v>0.17609952536306225</v>
      </c>
      <c r="CJ48">
        <f t="shared" si="22"/>
        <v>0.18423845035368144</v>
      </c>
      <c r="CK48">
        <f t="shared" si="22"/>
        <v>0.19410260860229603</v>
      </c>
      <c r="CL48">
        <f t="shared" si="22"/>
        <v>0.23523675312768741</v>
      </c>
      <c r="CM48">
        <f t="shared" si="17"/>
        <v>0.42857142857142877</v>
      </c>
      <c r="CN48">
        <f t="shared" si="17"/>
        <v>0.38557163477239864</v>
      </c>
      <c r="CO48">
        <f t="shared" si="17"/>
        <v>0.30740725423163467</v>
      </c>
      <c r="CP48">
        <f t="shared" si="17"/>
        <v>0.257858502837225</v>
      </c>
      <c r="CQ48">
        <f t="shared" si="12"/>
        <v>0.22384527217335082</v>
      </c>
      <c r="CR48">
        <f t="shared" si="12"/>
        <v>0.1716699885164612</v>
      </c>
      <c r="CS48">
        <f t="shared" si="12"/>
        <v>0.14150503571850009</v>
      </c>
      <c r="DD48">
        <v>0.36000000000000015</v>
      </c>
      <c r="DE48">
        <f t="shared" si="23"/>
        <v>0.10699483488534313</v>
      </c>
      <c r="DF48">
        <f t="shared" si="23"/>
        <v>0.10847814670664384</v>
      </c>
      <c r="DG48">
        <f t="shared" si="23"/>
        <v>0.11002760886898542</v>
      </c>
      <c r="DH48">
        <f t="shared" si="23"/>
        <v>0.11164867233822245</v>
      </c>
      <c r="DI48">
        <f t="shared" si="23"/>
        <v>0.1133474722405854</v>
      </c>
      <c r="DJ48">
        <f t="shared" si="23"/>
        <v>0.11513094663757768</v>
      </c>
      <c r="DK48">
        <f t="shared" si="23"/>
        <v>0.1170069822510045</v>
      </c>
      <c r="DL48">
        <f t="shared" si="23"/>
        <v>0.11898459484312715</v>
      </c>
      <c r="DM48">
        <f t="shared" si="23"/>
        <v>0.12107415466395197</v>
      </c>
      <c r="DN48">
        <f t="shared" si="23"/>
        <v>0.1232878992289011</v>
      </c>
      <c r="DO48">
        <f t="shared" si="23"/>
        <v>0.12814510011887834</v>
      </c>
      <c r="DP48">
        <f t="shared" si="23"/>
        <v>0.13370259887299399</v>
      </c>
      <c r="DQ48">
        <f t="shared" si="23"/>
        <v>0.1401710319117464</v>
      </c>
      <c r="DR48">
        <f t="shared" si="23"/>
        <v>0.14787234325765872</v>
      </c>
      <c r="DS48">
        <f t="shared" si="23"/>
        <v>0.15733536303548779</v>
      </c>
      <c r="DT48">
        <f t="shared" si="23"/>
        <v>0.19841105197873776</v>
      </c>
      <c r="DU48" t="e">
        <f t="shared" si="18"/>
        <v>#NUM!</v>
      </c>
      <c r="DV48" t="e">
        <f t="shared" si="18"/>
        <v>#NUM!</v>
      </c>
      <c r="DW48" t="e">
        <f t="shared" si="18"/>
        <v>#NUM!</v>
      </c>
      <c r="DX48" t="e">
        <f t="shared" si="18"/>
        <v>#NUM!</v>
      </c>
      <c r="DY48" t="e">
        <f t="shared" si="13"/>
        <v>#NUM!</v>
      </c>
      <c r="DZ48" t="e">
        <f t="shared" si="13"/>
        <v>#NUM!</v>
      </c>
      <c r="EA48" t="e">
        <f t="shared" si="13"/>
        <v>#NUM!</v>
      </c>
      <c r="EL48">
        <v>0.36000000000000015</v>
      </c>
      <c r="EM48">
        <f t="shared" si="24"/>
        <v>7.2790960385007791E-2</v>
      </c>
      <c r="EN48">
        <f t="shared" si="24"/>
        <v>7.3950766212582036E-2</v>
      </c>
      <c r="EO48">
        <f t="shared" si="24"/>
        <v>7.5165884267950303E-2</v>
      </c>
      <c r="EP48">
        <f t="shared" si="24"/>
        <v>7.6441074924767274E-2</v>
      </c>
      <c r="EQ48">
        <f t="shared" si="24"/>
        <v>7.7781715280027683E-2</v>
      </c>
      <c r="ER48">
        <f t="shared" si="24"/>
        <v>7.9193908904952884E-2</v>
      </c>
      <c r="ES48">
        <f t="shared" si="24"/>
        <v>8.0684621007959256E-2</v>
      </c>
      <c r="ET48">
        <f t="shared" si="24"/>
        <v>8.2261846400615707E-2</v>
      </c>
      <c r="EU48">
        <f t="shared" si="24"/>
        <v>8.3934820293123644E-2</v>
      </c>
      <c r="EV48">
        <f t="shared" si="24"/>
        <v>8.5714469391576134E-2</v>
      </c>
      <c r="EW48">
        <f t="shared" si="24"/>
        <v>8.9645365571389551E-2</v>
      </c>
      <c r="EX48">
        <f t="shared" si="24"/>
        <v>9.418715178565748E-2</v>
      </c>
      <c r="EY48">
        <f t="shared" si="24"/>
        <v>9.9532944656538905E-2</v>
      </c>
      <c r="EZ48">
        <f t="shared" si="24"/>
        <v>0.10598176031863003</v>
      </c>
      <c r="FA48">
        <f t="shared" si="24"/>
        <v>0.11403239301571785</v>
      </c>
      <c r="FB48">
        <f t="shared" si="24"/>
        <v>0.15067114603638213</v>
      </c>
      <c r="FC48" t="e">
        <f t="shared" si="19"/>
        <v>#NUM!</v>
      </c>
      <c r="FD48" t="e">
        <f t="shared" si="19"/>
        <v>#NUM!</v>
      </c>
      <c r="FE48" t="e">
        <f t="shared" si="19"/>
        <v>#NUM!</v>
      </c>
      <c r="FF48" t="e">
        <f t="shared" si="19"/>
        <v>#NUM!</v>
      </c>
      <c r="FG48" t="e">
        <f t="shared" si="14"/>
        <v>#NUM!</v>
      </c>
      <c r="FH48" t="e">
        <f t="shared" si="14"/>
        <v>#NUM!</v>
      </c>
      <c r="FI48" t="e">
        <f t="shared" si="14"/>
        <v>#NUM!</v>
      </c>
    </row>
    <row r="49" spans="9:165" x14ac:dyDescent="0.3">
      <c r="I49">
        <v>0.37</v>
      </c>
      <c r="J49">
        <f t="shared" si="20"/>
        <v>0.99625024965107545</v>
      </c>
      <c r="K49">
        <f t="shared" si="20"/>
        <v>0.99216685667964222</v>
      </c>
      <c r="L49">
        <f t="shared" si="20"/>
        <v>0.98770491833587093</v>
      </c>
      <c r="M49">
        <f t="shared" si="20"/>
        <v>0.98281105458534213</v>
      </c>
      <c r="N49">
        <f t="shared" si="20"/>
        <v>0.97742128068582312</v>
      </c>
      <c r="O49">
        <f t="shared" si="20"/>
        <v>0.97145819439807424</v>
      </c>
      <c r="P49">
        <f t="shared" si="20"/>
        <v>0.96482720080593798</v>
      </c>
      <c r="Q49">
        <f t="shared" si="20"/>
        <v>0.95741135932704979</v>
      </c>
      <c r="R49">
        <f t="shared" si="20"/>
        <v>0.9490642144555308</v>
      </c>
      <c r="S49">
        <f t="shared" si="15"/>
        <v>0.93959859122394185</v>
      </c>
      <c r="T49">
        <f t="shared" si="20"/>
        <v>0.91627808387325715</v>
      </c>
      <c r="U49">
        <f t="shared" si="20"/>
        <v>0.88436762069048191</v>
      </c>
      <c r="V49">
        <f t="shared" si="20"/>
        <v>0.83775387490960662</v>
      </c>
      <c r="W49">
        <f t="shared" si="20"/>
        <v>0.76160495044037446</v>
      </c>
      <c r="X49">
        <f t="shared" si="20"/>
        <v>0.59772547063410975</v>
      </c>
      <c r="Y49" t="e">
        <f t="shared" si="20"/>
        <v>#NUM!</v>
      </c>
      <c r="Z49" t="e">
        <f t="shared" si="15"/>
        <v>#NUM!</v>
      </c>
      <c r="AA49" t="e">
        <f t="shared" si="15"/>
        <v>#NUM!</v>
      </c>
      <c r="AB49" t="e">
        <f t="shared" si="15"/>
        <v>#NUM!</v>
      </c>
      <c r="AC49" t="e">
        <f t="shared" si="15"/>
        <v>#NUM!</v>
      </c>
      <c r="AD49" t="e">
        <f t="shared" si="10"/>
        <v>#NUM!</v>
      </c>
      <c r="AE49" t="e">
        <f t="shared" si="10"/>
        <v>#NUM!</v>
      </c>
      <c r="AF49" t="e">
        <f t="shared" si="10"/>
        <v>#NUM!</v>
      </c>
      <c r="AO49">
        <v>0.37000000000000016</v>
      </c>
      <c r="AP49">
        <f t="shared" si="21"/>
        <v>0.20799334445618345</v>
      </c>
      <c r="AQ49">
        <f t="shared" si="21"/>
        <v>0.20977516365930673</v>
      </c>
      <c r="AR49">
        <f t="shared" si="21"/>
        <v>0.21162468745952123</v>
      </c>
      <c r="AS49">
        <f t="shared" si="21"/>
        <v>0.2135470724460832</v>
      </c>
      <c r="AT49">
        <f t="shared" si="21"/>
        <v>0.21554809524732241</v>
      </c>
      <c r="AU49">
        <f t="shared" si="21"/>
        <v>0.2176342577226682</v>
      </c>
      <c r="AV49">
        <f t="shared" si="21"/>
        <v>0.21981291577771625</v>
      </c>
      <c r="AW49">
        <f t="shared" si="21"/>
        <v>0.22209243854750194</v>
      </c>
      <c r="AX49">
        <f t="shared" si="21"/>
        <v>0.22448240707658312</v>
      </c>
      <c r="AY49">
        <f t="shared" si="16"/>
        <v>0.2269941226727859</v>
      </c>
      <c r="AZ49">
        <f t="shared" si="21"/>
        <v>0.23243475273828657</v>
      </c>
      <c r="BA49">
        <f t="shared" si="21"/>
        <v>0.23854753644043428</v>
      </c>
      <c r="BB49">
        <f t="shared" si="21"/>
        <v>0.24552234851461049</v>
      </c>
      <c r="BC49">
        <f t="shared" si="21"/>
        <v>0.25364779842308466</v>
      </c>
      <c r="BD49">
        <f t="shared" si="21"/>
        <v>0.26339728898364562</v>
      </c>
      <c r="BE49">
        <f t="shared" si="21"/>
        <v>0.30393372769210064</v>
      </c>
      <c r="BF49" t="e">
        <f t="shared" si="16"/>
        <v>#NUM!</v>
      </c>
      <c r="BG49" t="e">
        <f t="shared" si="16"/>
        <v>#NUM!</v>
      </c>
      <c r="BH49" t="e">
        <f t="shared" si="16"/>
        <v>#NUM!</v>
      </c>
      <c r="BI49" t="e">
        <f t="shared" si="16"/>
        <v>#NUM!</v>
      </c>
      <c r="BJ49" t="e">
        <f t="shared" si="11"/>
        <v>#NUM!</v>
      </c>
      <c r="BK49" t="e">
        <f t="shared" si="11"/>
        <v>#NUM!</v>
      </c>
      <c r="BL49" t="e">
        <f t="shared" si="11"/>
        <v>#NUM!</v>
      </c>
      <c r="BV49">
        <v>0.37000000000000016</v>
      </c>
      <c r="BW49">
        <f t="shared" si="22"/>
        <v>0.1444351348724974</v>
      </c>
      <c r="BX49">
        <f t="shared" si="22"/>
        <v>0.14620259998676796</v>
      </c>
      <c r="BY49">
        <f t="shared" si="22"/>
        <v>0.14804603796757673</v>
      </c>
      <c r="BZ49">
        <f t="shared" si="22"/>
        <v>0.14997164821928288</v>
      </c>
      <c r="CA49">
        <f t="shared" si="22"/>
        <v>0.15198641111982383</v>
      </c>
      <c r="CB49">
        <f t="shared" si="22"/>
        <v>0.15409822523968958</v>
      </c>
      <c r="CC49">
        <f t="shared" si="22"/>
        <v>0.15631607625837005</v>
      </c>
      <c r="CD49">
        <f t="shared" si="22"/>
        <v>0.15865024684736506</v>
      </c>
      <c r="CE49">
        <f t="shared" si="22"/>
        <v>0.1611125801330823</v>
      </c>
      <c r="CF49">
        <f t="shared" si="22"/>
        <v>0.16371708219743106</v>
      </c>
      <c r="CG49">
        <f t="shared" si="22"/>
        <v>0.16941812108800106</v>
      </c>
      <c r="CH49">
        <f t="shared" si="22"/>
        <v>0.17592200006902908</v>
      </c>
      <c r="CI49">
        <f t="shared" si="22"/>
        <v>0.18347335673356244</v>
      </c>
      <c r="CJ49">
        <f t="shared" si="22"/>
        <v>0.19245102020603039</v>
      </c>
      <c r="CK49">
        <f t="shared" si="22"/>
        <v>0.2034905528804189</v>
      </c>
      <c r="CL49">
        <f t="shared" si="22"/>
        <v>0.25301257287798751</v>
      </c>
      <c r="CM49">
        <f t="shared" si="17"/>
        <v>0.43803197816319095</v>
      </c>
      <c r="CN49">
        <f t="shared" si="17"/>
        <v>0.38941766550079238</v>
      </c>
      <c r="CO49">
        <f t="shared" si="17"/>
        <v>0.31000648571608652</v>
      </c>
      <c r="CP49">
        <f t="shared" si="17"/>
        <v>0.26002974551869174</v>
      </c>
      <c r="CQ49">
        <f t="shared" si="12"/>
        <v>0.22576186359690328</v>
      </c>
      <c r="CR49">
        <f t="shared" si="12"/>
        <v>0.17321028073755584</v>
      </c>
      <c r="CS49">
        <f t="shared" si="12"/>
        <v>0.14282262485940414</v>
      </c>
      <c r="DD49">
        <v>0.37000000000000016</v>
      </c>
      <c r="DE49">
        <f t="shared" si="23"/>
        <v>0.11059688608425668</v>
      </c>
      <c r="DF49">
        <f t="shared" si="23"/>
        <v>0.11217333958595981</v>
      </c>
      <c r="DG49">
        <f t="shared" si="23"/>
        <v>0.11382215227018253</v>
      </c>
      <c r="DH49">
        <f t="shared" si="23"/>
        <v>0.11554946976318015</v>
      </c>
      <c r="DI49">
        <f t="shared" si="23"/>
        <v>0.11736223393838155</v>
      </c>
      <c r="DJ49">
        <f t="shared" si="23"/>
        <v>0.11926832584493394</v>
      </c>
      <c r="DK49">
        <f t="shared" si="23"/>
        <v>0.12127674222674036</v>
      </c>
      <c r="DL49">
        <f t="shared" si="23"/>
        <v>0.12339781559772063</v>
      </c>
      <c r="DM49">
        <f t="shared" si="23"/>
        <v>0.12564349147984788</v>
      </c>
      <c r="DN49">
        <f t="shared" si="23"/>
        <v>0.12802792753654865</v>
      </c>
      <c r="DO49">
        <f t="shared" si="23"/>
        <v>0.13327995917309746</v>
      </c>
      <c r="DP49">
        <f t="shared" si="23"/>
        <v>0.13932658187225982</v>
      </c>
      <c r="DQ49">
        <f t="shared" si="23"/>
        <v>0.14642098804694537</v>
      </c>
      <c r="DR49">
        <f t="shared" si="23"/>
        <v>0.15495979944518315</v>
      </c>
      <c r="DS49">
        <f t="shared" si="23"/>
        <v>0.16561769231409482</v>
      </c>
      <c r="DT49">
        <f t="shared" si="23"/>
        <v>0.21572936962942291</v>
      </c>
      <c r="DU49" t="e">
        <f t="shared" si="18"/>
        <v>#NUM!</v>
      </c>
      <c r="DV49" t="e">
        <f t="shared" si="18"/>
        <v>#NUM!</v>
      </c>
      <c r="DW49" t="e">
        <f t="shared" si="18"/>
        <v>#NUM!</v>
      </c>
      <c r="DX49" t="e">
        <f t="shared" si="18"/>
        <v>#NUM!</v>
      </c>
      <c r="DY49" t="e">
        <f t="shared" si="13"/>
        <v>#NUM!</v>
      </c>
      <c r="DZ49" t="e">
        <f t="shared" si="13"/>
        <v>#NUM!</v>
      </c>
      <c r="EA49" t="e">
        <f t="shared" si="13"/>
        <v>#NUM!</v>
      </c>
      <c r="EL49">
        <v>0.37000000000000016</v>
      </c>
      <c r="EM49">
        <f t="shared" si="24"/>
        <v>7.5294738884339116E-2</v>
      </c>
      <c r="EN49">
        <f t="shared" si="24"/>
        <v>7.6529753951150789E-2</v>
      </c>
      <c r="EO49">
        <f t="shared" si="24"/>
        <v>7.7825435167136706E-2</v>
      </c>
      <c r="EP49">
        <f t="shared" si="24"/>
        <v>7.9187166592716685E-2</v>
      </c>
      <c r="EQ49">
        <f t="shared" si="24"/>
        <v>8.062105257300857E-2</v>
      </c>
      <c r="ER49">
        <f t="shared" si="24"/>
        <v>8.2134050304545236E-2</v>
      </c>
      <c r="ES49">
        <f t="shared" si="24"/>
        <v>8.3734134200864244E-2</v>
      </c>
      <c r="ET49">
        <f t="shared" si="24"/>
        <v>8.5430501655780769E-2</v>
      </c>
      <c r="EU49">
        <f t="shared" si="24"/>
        <v>8.7233833363067156E-2</v>
      </c>
      <c r="EV49">
        <f t="shared" si="24"/>
        <v>8.9156825237015555E-2</v>
      </c>
      <c r="EW49">
        <f t="shared" si="24"/>
        <v>9.3422396275818345E-2</v>
      </c>
      <c r="EX49">
        <f t="shared" si="24"/>
        <v>9.838440449445135E-2</v>
      </c>
      <c r="EY49">
        <f t="shared" si="24"/>
        <v>0.10427627924238231</v>
      </c>
      <c r="EZ49">
        <f t="shared" si="24"/>
        <v>0.1114687813880097</v>
      </c>
      <c r="FA49">
        <f t="shared" si="24"/>
        <v>0.12060316696169866</v>
      </c>
      <c r="FB49">
        <f t="shared" si="24"/>
        <v>0.16602723172422074</v>
      </c>
      <c r="FC49" t="e">
        <f t="shared" si="19"/>
        <v>#NUM!</v>
      </c>
      <c r="FD49" t="e">
        <f t="shared" si="19"/>
        <v>#NUM!</v>
      </c>
      <c r="FE49" t="e">
        <f t="shared" si="19"/>
        <v>#NUM!</v>
      </c>
      <c r="FF49" t="e">
        <f t="shared" si="19"/>
        <v>#NUM!</v>
      </c>
      <c r="FG49" t="e">
        <f t="shared" si="14"/>
        <v>#NUM!</v>
      </c>
      <c r="FH49" t="e">
        <f t="shared" si="14"/>
        <v>#NUM!</v>
      </c>
      <c r="FI49" t="e">
        <f t="shared" si="14"/>
        <v>#NUM!</v>
      </c>
    </row>
    <row r="50" spans="9:165" x14ac:dyDescent="0.3">
      <c r="I50">
        <v>0.38</v>
      </c>
      <c r="J50">
        <f t="shared" si="20"/>
        <v>0.99597767708205198</v>
      </c>
      <c r="K50">
        <f t="shared" si="20"/>
        <v>0.99158532275565303</v>
      </c>
      <c r="L50">
        <f t="shared" si="20"/>
        <v>0.98677135340646827</v>
      </c>
      <c r="M50">
        <f t="shared" si="20"/>
        <v>0.98147407392603647</v>
      </c>
      <c r="N50">
        <f t="shared" si="20"/>
        <v>0.97561903540564388</v>
      </c>
      <c r="O50">
        <f t="shared" si="20"/>
        <v>0.96911550342499586</v>
      </c>
      <c r="P50">
        <f t="shared" si="20"/>
        <v>0.96185165981836174</v>
      </c>
      <c r="Q50">
        <f t="shared" si="20"/>
        <v>0.95368796224406094</v>
      </c>
      <c r="R50">
        <f t="shared" si="20"/>
        <v>0.94444775863099961</v>
      </c>
      <c r="S50">
        <f t="shared" si="15"/>
        <v>0.93390256652879311</v>
      </c>
      <c r="T50">
        <f t="shared" si="20"/>
        <v>0.90760861294430351</v>
      </c>
      <c r="U50">
        <f t="shared" si="20"/>
        <v>0.87085540506174475</v>
      </c>
      <c r="V50">
        <f t="shared" si="20"/>
        <v>0.81532042952719597</v>
      </c>
      <c r="W50">
        <f t="shared" si="20"/>
        <v>0.71824223432042911</v>
      </c>
      <c r="X50">
        <f t="shared" si="20"/>
        <v>0.4151020124042068</v>
      </c>
      <c r="Y50" t="e">
        <f t="shared" si="20"/>
        <v>#NUM!</v>
      </c>
      <c r="Z50" t="e">
        <f t="shared" si="15"/>
        <v>#NUM!</v>
      </c>
      <c r="AA50" t="e">
        <f t="shared" si="15"/>
        <v>#NUM!</v>
      </c>
      <c r="AB50" t="e">
        <f t="shared" si="15"/>
        <v>#NUM!</v>
      </c>
      <c r="AC50" t="e">
        <f t="shared" si="15"/>
        <v>#NUM!</v>
      </c>
      <c r="AD50" t="e">
        <f t="shared" si="10"/>
        <v>#NUM!</v>
      </c>
      <c r="AE50" t="e">
        <f t="shared" si="10"/>
        <v>#NUM!</v>
      </c>
      <c r="AF50" t="e">
        <f t="shared" si="10"/>
        <v>#NUM!</v>
      </c>
      <c r="AO50">
        <v>0.38000000000000017</v>
      </c>
      <c r="AP50">
        <f t="shared" si="21"/>
        <v>0.21441122380691544</v>
      </c>
      <c r="AQ50">
        <f t="shared" si="21"/>
        <v>0.21629148849289276</v>
      </c>
      <c r="AR50">
        <f t="shared" si="21"/>
        <v>0.21824515091832103</v>
      </c>
      <c r="AS50">
        <f t="shared" si="21"/>
        <v>0.22027796677008118</v>
      </c>
      <c r="AT50">
        <f t="shared" si="21"/>
        <v>0.22239640560224214</v>
      </c>
      <c r="AU50">
        <f t="shared" si="21"/>
        <v>0.22460777597862386</v>
      </c>
      <c r="AV50">
        <f t="shared" si="21"/>
        <v>0.22692037970671333</v>
      </c>
      <c r="AW50">
        <f t="shared" si="21"/>
        <v>0.22934370377805052</v>
      </c>
      <c r="AX50">
        <f t="shared" si="21"/>
        <v>0.23188866179407638</v>
      </c>
      <c r="AY50">
        <f t="shared" si="16"/>
        <v>0.23456817634358537</v>
      </c>
      <c r="AZ50">
        <f t="shared" si="21"/>
        <v>0.24039098324988017</v>
      </c>
      <c r="BA50">
        <f t="shared" si="21"/>
        <v>0.24696733592124079</v>
      </c>
      <c r="BB50">
        <f t="shared" si="21"/>
        <v>0.25452265455499407</v>
      </c>
      <c r="BC50">
        <f t="shared" si="21"/>
        <v>0.26340807541969191</v>
      </c>
      <c r="BD50">
        <f t="shared" si="21"/>
        <v>0.27422052212512599</v>
      </c>
      <c r="BE50">
        <f t="shared" si="21"/>
        <v>0.32311052211114155</v>
      </c>
      <c r="BF50" t="e">
        <f t="shared" si="16"/>
        <v>#NUM!</v>
      </c>
      <c r="BG50" t="e">
        <f t="shared" si="16"/>
        <v>#NUM!</v>
      </c>
      <c r="BH50" t="e">
        <f t="shared" si="16"/>
        <v>#NUM!</v>
      </c>
      <c r="BI50" t="e">
        <f t="shared" si="16"/>
        <v>#NUM!</v>
      </c>
      <c r="BJ50" t="e">
        <f t="shared" si="11"/>
        <v>#NUM!</v>
      </c>
      <c r="BK50" t="e">
        <f t="shared" si="11"/>
        <v>#NUM!</v>
      </c>
      <c r="BL50" t="e">
        <f t="shared" si="11"/>
        <v>#NUM!</v>
      </c>
      <c r="BV50">
        <v>0.38000000000000017</v>
      </c>
      <c r="BW50">
        <f t="shared" si="22"/>
        <v>0.14909372533645052</v>
      </c>
      <c r="BX50">
        <f t="shared" si="22"/>
        <v>0.15096588413017251</v>
      </c>
      <c r="BY50">
        <f t="shared" si="22"/>
        <v>0.15292075820167211</v>
      </c>
      <c r="BZ50">
        <f t="shared" si="22"/>
        <v>0.15496529715824278</v>
      </c>
      <c r="CA50">
        <f t="shared" si="22"/>
        <v>0.15710735355437594</v>
      </c>
      <c r="CB50">
        <f t="shared" si="22"/>
        <v>0.15935584680055728</v>
      </c>
      <c r="CC50">
        <f t="shared" si="22"/>
        <v>0.16172096626063456</v>
      </c>
      <c r="CD50">
        <f t="shared" si="22"/>
        <v>0.16421442542173106</v>
      </c>
      <c r="CE50">
        <f t="shared" si="22"/>
        <v>0.16684978347652576</v>
      </c>
      <c r="CF50">
        <f t="shared" si="22"/>
        <v>0.16964314492785929</v>
      </c>
      <c r="CG50">
        <f t="shared" si="22"/>
        <v>0.17578008255687941</v>
      </c>
      <c r="CH50">
        <f t="shared" si="22"/>
        <v>0.18282293381597803</v>
      </c>
      <c r="CI50">
        <f t="shared" si="22"/>
        <v>0.19106408973830261</v>
      </c>
      <c r="CJ50">
        <f t="shared" si="22"/>
        <v>0.20096803616728251</v>
      </c>
      <c r="CK50">
        <f t="shared" si="22"/>
        <v>0.21334364195414779</v>
      </c>
      <c r="CL50">
        <f t="shared" si="22"/>
        <v>0.27464672931631673</v>
      </c>
      <c r="CM50">
        <f t="shared" si="17"/>
        <v>0.44582157782459231</v>
      </c>
      <c r="CN50">
        <f t="shared" si="17"/>
        <v>0.39308793010774351</v>
      </c>
      <c r="CO50">
        <f t="shared" si="17"/>
        <v>0.31255654381582337</v>
      </c>
      <c r="CP50">
        <f t="shared" si="17"/>
        <v>0.26217532936084431</v>
      </c>
      <c r="CQ50">
        <f t="shared" si="12"/>
        <v>0.22766230435142007</v>
      </c>
      <c r="CR50">
        <f t="shared" si="12"/>
        <v>0.17474360403025394</v>
      </c>
      <c r="CS50">
        <f t="shared" si="12"/>
        <v>0.14413660634715611</v>
      </c>
      <c r="DD50">
        <v>0.38000000000000017</v>
      </c>
      <c r="DE50">
        <f t="shared" si="23"/>
        <v>0.11424413776587569</v>
      </c>
      <c r="DF50">
        <f t="shared" si="23"/>
        <v>0.11591719550999877</v>
      </c>
      <c r="DG50">
        <f t="shared" si="23"/>
        <v>0.11766923180378455</v>
      </c>
      <c r="DH50">
        <f t="shared" si="23"/>
        <v>0.11950715526811548</v>
      </c>
      <c r="DI50">
        <f t="shared" si="23"/>
        <v>0.12143879785276296</v>
      </c>
      <c r="DJ50">
        <f t="shared" si="23"/>
        <v>0.12347308608507589</v>
      </c>
      <c r="DK50">
        <f t="shared" si="23"/>
        <v>0.12562025397620769</v>
      </c>
      <c r="DL50">
        <f t="shared" si="23"/>
        <v>0.12789211040199472</v>
      </c>
      <c r="DM50">
        <f t="shared" si="23"/>
        <v>0.13030237864194888</v>
      </c>
      <c r="DN50">
        <f t="shared" si="23"/>
        <v>0.13286739767447914</v>
      </c>
      <c r="DO50">
        <f t="shared" si="23"/>
        <v>0.13853974709733974</v>
      </c>
      <c r="DP50">
        <f t="shared" si="23"/>
        <v>0.1451124274503941</v>
      </c>
      <c r="DQ50">
        <f t="shared" si="23"/>
        <v>0.1528894579508161</v>
      </c>
      <c r="DR50">
        <f t="shared" si="23"/>
        <v>0.16235974215071014</v>
      </c>
      <c r="DS50">
        <f t="shared" si="23"/>
        <v>0.17438739686212487</v>
      </c>
      <c r="DT50">
        <f t="shared" si="23"/>
        <v>0.23745669671254932</v>
      </c>
      <c r="DU50" t="e">
        <f t="shared" si="18"/>
        <v>#NUM!</v>
      </c>
      <c r="DV50" t="e">
        <f t="shared" si="18"/>
        <v>#NUM!</v>
      </c>
      <c r="DW50" t="e">
        <f t="shared" si="18"/>
        <v>#NUM!</v>
      </c>
      <c r="DX50" t="e">
        <f t="shared" si="18"/>
        <v>#NUM!</v>
      </c>
      <c r="DY50" t="e">
        <f t="shared" si="13"/>
        <v>#NUM!</v>
      </c>
      <c r="DZ50" t="e">
        <f t="shared" si="13"/>
        <v>#NUM!</v>
      </c>
      <c r="EA50" t="e">
        <f t="shared" si="13"/>
        <v>#NUM!</v>
      </c>
      <c r="EL50">
        <v>0.38000000000000017</v>
      </c>
      <c r="EM50">
        <f t="shared" si="24"/>
        <v>7.7833643440014352E-2</v>
      </c>
      <c r="EN50">
        <f t="shared" si="24"/>
        <v>7.9146913889977383E-2</v>
      </c>
      <c r="EO50">
        <f t="shared" si="24"/>
        <v>8.052658085477099E-2</v>
      </c>
      <c r="EP50">
        <f t="shared" si="24"/>
        <v>8.197871637177831E-2</v>
      </c>
      <c r="EQ50">
        <f t="shared" si="24"/>
        <v>8.3510230705404254E-2</v>
      </c>
      <c r="ER50">
        <f t="shared" si="24"/>
        <v>8.5129031788529944E-2</v>
      </c>
      <c r="ES50">
        <f t="shared" si="24"/>
        <v>8.6844224258176908E-2</v>
      </c>
      <c r="ET50">
        <f t="shared" si="24"/>
        <v>8.8666360482194936E-2</v>
      </c>
      <c r="EU50">
        <f t="shared" si="24"/>
        <v>9.0607760752471067E-2</v>
      </c>
      <c r="EV50">
        <f t="shared" si="24"/>
        <v>9.2683141586828319E-2</v>
      </c>
      <c r="EW50">
        <f t="shared" si="24"/>
        <v>9.7306898900051952E-2</v>
      </c>
      <c r="EX50">
        <f t="shared" si="24"/>
        <v>0.1027236147811639</v>
      </c>
      <c r="EY50">
        <f t="shared" si="24"/>
        <v>0.10921518520368999</v>
      </c>
      <c r="EZ50">
        <f t="shared" si="24"/>
        <v>0.11724169193766738</v>
      </c>
      <c r="FA50">
        <f t="shared" si="24"/>
        <v>0.1276310465085069</v>
      </c>
      <c r="FB50">
        <f t="shared" si="24"/>
        <v>0.18597748647664936</v>
      </c>
      <c r="FC50" t="e">
        <f t="shared" si="19"/>
        <v>#NUM!</v>
      </c>
      <c r="FD50" t="e">
        <f t="shared" si="19"/>
        <v>#NUM!</v>
      </c>
      <c r="FE50" t="e">
        <f t="shared" si="19"/>
        <v>#NUM!</v>
      </c>
      <c r="FF50" t="e">
        <f t="shared" si="19"/>
        <v>#NUM!</v>
      </c>
      <c r="FG50" t="e">
        <f t="shared" si="14"/>
        <v>#NUM!</v>
      </c>
      <c r="FH50" t="e">
        <f t="shared" si="14"/>
        <v>#NUM!</v>
      </c>
      <c r="FI50" t="e">
        <f t="shared" si="14"/>
        <v>#NUM!</v>
      </c>
    </row>
    <row r="51" spans="9:165" x14ac:dyDescent="0.3">
      <c r="I51">
        <v>0.39</v>
      </c>
      <c r="J51">
        <f t="shared" si="20"/>
        <v>0.99569018182965174</v>
      </c>
      <c r="K51">
        <f t="shared" si="20"/>
        <v>0.9909706661881873</v>
      </c>
      <c r="L51">
        <f t="shared" si="20"/>
        <v>0.98578232289240852</v>
      </c>
      <c r="M51">
        <f t="shared" si="20"/>
        <v>0.98005399166971352</v>
      </c>
      <c r="N51">
        <f t="shared" si="20"/>
        <v>0.97369920945595079</v>
      </c>
      <c r="O51">
        <f t="shared" si="20"/>
        <v>0.96661178674858628</v>
      </c>
      <c r="P51">
        <f t="shared" si="20"/>
        <v>0.95865972097199059</v>
      </c>
      <c r="Q51">
        <f t="shared" si="20"/>
        <v>0.94967665052039174</v>
      </c>
      <c r="R51">
        <f t="shared" si="20"/>
        <v>0.93944957339395319</v>
      </c>
      <c r="S51">
        <f t="shared" si="15"/>
        <v>0.92769945086587791</v>
      </c>
      <c r="T51">
        <f t="shared" si="20"/>
        <v>0.89802063560670553</v>
      </c>
      <c r="U51">
        <f t="shared" si="20"/>
        <v>0.85554804311968136</v>
      </c>
      <c r="V51">
        <f t="shared" si="20"/>
        <v>0.78876636042652981</v>
      </c>
      <c r="W51">
        <f t="shared" si="20"/>
        <v>0.66053291822114513</v>
      </c>
      <c r="X51" t="e">
        <f t="shared" si="20"/>
        <v>#NUM!</v>
      </c>
      <c r="Y51" t="e">
        <f t="shared" si="20"/>
        <v>#NUM!</v>
      </c>
      <c r="Z51" t="e">
        <f t="shared" si="15"/>
        <v>#NUM!</v>
      </c>
      <c r="AA51" t="e">
        <f t="shared" si="15"/>
        <v>#NUM!</v>
      </c>
      <c r="AB51" t="e">
        <f t="shared" si="15"/>
        <v>#NUM!</v>
      </c>
      <c r="AC51" t="e">
        <f t="shared" si="15"/>
        <v>#NUM!</v>
      </c>
      <c r="AD51" t="e">
        <f t="shared" si="10"/>
        <v>#NUM!</v>
      </c>
      <c r="AE51" t="e">
        <f t="shared" si="10"/>
        <v>#NUM!</v>
      </c>
      <c r="AF51" t="e">
        <f t="shared" si="10"/>
        <v>#NUM!</v>
      </c>
      <c r="AO51">
        <v>0.39000000000000018</v>
      </c>
      <c r="AP51">
        <f t="shared" si="21"/>
        <v>0.22088263884621587</v>
      </c>
      <c r="AQ51">
        <f t="shared" si="21"/>
        <v>0.22286393514239267</v>
      </c>
      <c r="AR51">
        <f t="shared" si="21"/>
        <v>0.22492462897855459</v>
      </c>
      <c r="AS51">
        <f t="shared" si="21"/>
        <v>0.22707112638399965</v>
      </c>
      <c r="AT51">
        <f t="shared" si="21"/>
        <v>0.2293106523799274</v>
      </c>
      <c r="AU51">
        <f t="shared" si="21"/>
        <v>0.23165139923386682</v>
      </c>
      <c r="AV51">
        <f t="shared" si="21"/>
        <v>0.23410271036750874</v>
      </c>
      <c r="AW51">
        <f t="shared" si="21"/>
        <v>0.23667531086213661</v>
      </c>
      <c r="AX51">
        <f t="shared" si="21"/>
        <v>0.23938159968082312</v>
      </c>
      <c r="AY51">
        <f t="shared" si="16"/>
        <v>0.2422363182428777</v>
      </c>
      <c r="AZ51">
        <f t="shared" si="21"/>
        <v>0.24846041042509251</v>
      </c>
      <c r="BA51">
        <f t="shared" si="21"/>
        <v>0.25552810639935941</v>
      </c>
      <c r="BB51">
        <f t="shared" si="21"/>
        <v>0.26370676043110192</v>
      </c>
      <c r="BC51">
        <f t="shared" si="21"/>
        <v>0.27342389980457521</v>
      </c>
      <c r="BD51">
        <f t="shared" si="21"/>
        <v>0.28543550374762</v>
      </c>
      <c r="BE51">
        <f t="shared" si="21"/>
        <v>0.347132320652561</v>
      </c>
      <c r="BF51" t="e">
        <f t="shared" si="16"/>
        <v>#NUM!</v>
      </c>
      <c r="BG51" t="e">
        <f t="shared" si="16"/>
        <v>#NUM!</v>
      </c>
      <c r="BH51" t="e">
        <f t="shared" si="16"/>
        <v>#NUM!</v>
      </c>
      <c r="BI51" t="e">
        <f t="shared" si="16"/>
        <v>#NUM!</v>
      </c>
      <c r="BJ51" t="e">
        <f t="shared" si="11"/>
        <v>#NUM!</v>
      </c>
      <c r="BK51" t="e">
        <f t="shared" si="11"/>
        <v>#NUM!</v>
      </c>
      <c r="BL51" t="e">
        <f t="shared" si="11"/>
        <v>#NUM!</v>
      </c>
      <c r="BV51">
        <v>0.39000000000000018</v>
      </c>
      <c r="BW51">
        <f t="shared" si="22"/>
        <v>0.1538047296570248</v>
      </c>
      <c r="BX51">
        <f t="shared" si="22"/>
        <v>0.15578504862668299</v>
      </c>
      <c r="BY51">
        <f t="shared" si="22"/>
        <v>0.1578552342989131</v>
      </c>
      <c r="BZ51">
        <f t="shared" si="22"/>
        <v>0.16002305540626358</v>
      </c>
      <c r="CA51">
        <f t="shared" si="22"/>
        <v>0.16229732100989644</v>
      </c>
      <c r="CB51">
        <f t="shared" si="22"/>
        <v>0.16468807547744624</v>
      </c>
      <c r="CC51">
        <f t="shared" si="22"/>
        <v>0.16720684167949637</v>
      </c>
      <c r="CD51">
        <f t="shared" si="22"/>
        <v>0.16986692755939631</v>
      </c>
      <c r="CE51">
        <f t="shared" si="22"/>
        <v>0.17268381713305997</v>
      </c>
      <c r="CF51">
        <f t="shared" si="22"/>
        <v>0.17567598429632969</v>
      </c>
      <c r="CG51">
        <f t="shared" si="22"/>
        <v>0.1822745604749848</v>
      </c>
      <c r="CH51">
        <f t="shared" si="22"/>
        <v>0.18989400657492644</v>
      </c>
      <c r="CI51">
        <f t="shared" si="22"/>
        <v>0.19888347318529009</v>
      </c>
      <c r="CJ51">
        <f t="shared" si="22"/>
        <v>0.20981298022651446</v>
      </c>
      <c r="CK51">
        <f t="shared" si="22"/>
        <v>0.2237168037369465</v>
      </c>
      <c r="CL51">
        <f t="shared" si="22"/>
        <v>0.3040167365391272</v>
      </c>
      <c r="CM51">
        <f t="shared" si="17"/>
        <v>0.45253330335036218</v>
      </c>
      <c r="CN51">
        <f t="shared" si="17"/>
        <v>0.39660834888829821</v>
      </c>
      <c r="CO51">
        <f t="shared" si="17"/>
        <v>0.31506333543918735</v>
      </c>
      <c r="CP51">
        <f t="shared" si="17"/>
        <v>0.26429865011535786</v>
      </c>
      <c r="CQ51">
        <f t="shared" si="12"/>
        <v>0.22954908831373641</v>
      </c>
      <c r="CR51">
        <f t="shared" si="12"/>
        <v>0.17627159542881743</v>
      </c>
      <c r="CS51">
        <f t="shared" si="12"/>
        <v>0.14544826869722799</v>
      </c>
      <c r="DD51">
        <v>0.39000000000000018</v>
      </c>
      <c r="DE51">
        <f t="shared" si="23"/>
        <v>0.11793783617259659</v>
      </c>
      <c r="DF51">
        <f t="shared" si="23"/>
        <v>0.11971102499767612</v>
      </c>
      <c r="DG51">
        <f t="shared" si="23"/>
        <v>0.12157023945216011</v>
      </c>
      <c r="DH51">
        <f t="shared" si="23"/>
        <v>0.12352322441308436</v>
      </c>
      <c r="DI51">
        <f t="shared" si="23"/>
        <v>0.12557879175941203</v>
      </c>
      <c r="DJ51">
        <f t="shared" si="23"/>
        <v>0.1277470247093826</v>
      </c>
      <c r="DK51">
        <f t="shared" si="23"/>
        <v>0.13003953357495407</v>
      </c>
      <c r="DL51">
        <f t="shared" si="23"/>
        <v>0.13246977932975604</v>
      </c>
      <c r="DM51">
        <f t="shared" si="23"/>
        <v>0.13505348785311716</v>
      </c>
      <c r="DN51">
        <f t="shared" si="23"/>
        <v>0.13780947214908287</v>
      </c>
      <c r="DO51">
        <f t="shared" si="23"/>
        <v>0.14392916588195187</v>
      </c>
      <c r="DP51">
        <f t="shared" si="23"/>
        <v>0.15106774027585984</v>
      </c>
      <c r="DQ51">
        <f t="shared" si="23"/>
        <v>0.15958995016908487</v>
      </c>
      <c r="DR51">
        <f t="shared" si="23"/>
        <v>0.17009907650857722</v>
      </c>
      <c r="DS51">
        <f t="shared" si="23"/>
        <v>0.18370734767545915</v>
      </c>
      <c r="DT51">
        <f t="shared" si="23"/>
        <v>0.26831486005199323</v>
      </c>
      <c r="DU51" t="e">
        <f t="shared" si="18"/>
        <v>#NUM!</v>
      </c>
      <c r="DV51" t="e">
        <f t="shared" si="18"/>
        <v>#NUM!</v>
      </c>
      <c r="DW51" t="e">
        <f t="shared" si="18"/>
        <v>#NUM!</v>
      </c>
      <c r="DX51" t="e">
        <f t="shared" si="18"/>
        <v>#NUM!</v>
      </c>
      <c r="DY51" t="e">
        <f t="shared" si="13"/>
        <v>#NUM!</v>
      </c>
      <c r="DZ51" t="e">
        <f t="shared" si="13"/>
        <v>#NUM!</v>
      </c>
      <c r="EA51" t="e">
        <f t="shared" si="13"/>
        <v>#NUM!</v>
      </c>
      <c r="EL51">
        <v>0.39000000000000018</v>
      </c>
      <c r="EM51">
        <f t="shared" si="24"/>
        <v>8.0408700679417452E-2</v>
      </c>
      <c r="EN51">
        <f t="shared" si="24"/>
        <v>8.1803349008239989E-2</v>
      </c>
      <c r="EO51">
        <f t="shared" si="24"/>
        <v>8.3270518974354252E-2</v>
      </c>
      <c r="EP51">
        <f t="shared" si="24"/>
        <v>8.4817039948807446E-2</v>
      </c>
      <c r="EQ51">
        <f t="shared" si="24"/>
        <v>8.6450713479475749E-2</v>
      </c>
      <c r="ER51">
        <f t="shared" si="24"/>
        <v>8.818050427957673E-2</v>
      </c>
      <c r="ES51">
        <f t="shared" si="24"/>
        <v>9.0016780286179529E-2</v>
      </c>
      <c r="ET51">
        <f t="shared" si="24"/>
        <v>9.197161771475286E-2</v>
      </c>
      <c r="EU51">
        <f t="shared" si="24"/>
        <v>9.4059193413254513E-2</v>
      </c>
      <c r="EV51">
        <f t="shared" si="24"/>
        <v>9.6296528125078579E-2</v>
      </c>
      <c r="EW51">
        <f t="shared" si="24"/>
        <v>0.10130359344340567</v>
      </c>
      <c r="EX51">
        <f t="shared" si="24"/>
        <v>0.10721251184486813</v>
      </c>
      <c r="EY51">
        <f t="shared" si="24"/>
        <v>0.11436348727527092</v>
      </c>
      <c r="EZ51">
        <f t="shared" si="24"/>
        <v>0.12332816063242638</v>
      </c>
      <c r="FA51">
        <f t="shared" si="24"/>
        <v>0.13518111740361169</v>
      </c>
      <c r="FB51">
        <f t="shared" si="24"/>
        <v>0.2158190872899042</v>
      </c>
      <c r="FC51" t="e">
        <f t="shared" si="19"/>
        <v>#NUM!</v>
      </c>
      <c r="FD51" t="e">
        <f t="shared" si="19"/>
        <v>#NUM!</v>
      </c>
      <c r="FE51" t="e">
        <f t="shared" si="19"/>
        <v>#NUM!</v>
      </c>
      <c r="FF51" t="e">
        <f t="shared" si="19"/>
        <v>#NUM!</v>
      </c>
      <c r="FG51" t="e">
        <f t="shared" si="14"/>
        <v>#NUM!</v>
      </c>
      <c r="FH51" t="e">
        <f t="shared" si="14"/>
        <v>#NUM!</v>
      </c>
      <c r="FI51" t="e">
        <f t="shared" si="14"/>
        <v>#NUM!</v>
      </c>
    </row>
    <row r="52" spans="9:165" x14ac:dyDescent="0.3">
      <c r="I52">
        <v>0.4</v>
      </c>
      <c r="J52">
        <f t="shared" si="20"/>
        <v>0.99538701062637081</v>
      </c>
      <c r="K52">
        <f t="shared" si="20"/>
        <v>0.99032111560767888</v>
      </c>
      <c r="L52">
        <f t="shared" si="20"/>
        <v>0.98473466963806655</v>
      </c>
      <c r="M52">
        <f t="shared" si="20"/>
        <v>0.97854574789857862</v>
      </c>
      <c r="N52">
        <f t="shared" si="20"/>
        <v>0.97165410263621865</v>
      </c>
      <c r="O52">
        <f t="shared" si="20"/>
        <v>0.96393563398397109</v>
      </c>
      <c r="P52">
        <f t="shared" si="20"/>
        <v>0.95523468124883837</v>
      </c>
      <c r="Q52">
        <f t="shared" si="20"/>
        <v>0.94535303442968854</v>
      </c>
      <c r="R52">
        <f t="shared" si="20"/>
        <v>0.93403386248002074</v>
      </c>
      <c r="S52">
        <f t="shared" si="15"/>
        <v>0.92093607265203148</v>
      </c>
      <c r="T52">
        <f t="shared" si="20"/>
        <v>0.88738894985131289</v>
      </c>
      <c r="U52">
        <f t="shared" si="20"/>
        <v>0.83810128267952433</v>
      </c>
      <c r="V52">
        <f t="shared" si="20"/>
        <v>0.7567871901189015</v>
      </c>
      <c r="W52">
        <f t="shared" si="20"/>
        <v>0.57544873314024869</v>
      </c>
      <c r="X52" t="e">
        <f t="shared" si="20"/>
        <v>#NUM!</v>
      </c>
      <c r="Y52" t="e">
        <f t="shared" si="20"/>
        <v>#DIV/0!</v>
      </c>
      <c r="Z52" t="e">
        <f t="shared" si="15"/>
        <v>#NUM!</v>
      </c>
      <c r="AA52" t="e">
        <f t="shared" si="15"/>
        <v>#NUM!</v>
      </c>
      <c r="AB52" t="e">
        <f t="shared" si="15"/>
        <v>#NUM!</v>
      </c>
      <c r="AC52" t="e">
        <f t="shared" si="15"/>
        <v>#NUM!</v>
      </c>
      <c r="AD52" t="e">
        <f t="shared" si="10"/>
        <v>#NUM!</v>
      </c>
      <c r="AE52" t="e">
        <f t="shared" si="10"/>
        <v>#NUM!</v>
      </c>
      <c r="AF52" t="e">
        <f t="shared" si="10"/>
        <v>#NUM!</v>
      </c>
      <c r="AO52">
        <v>0.40000000000000019</v>
      </c>
      <c r="AP52">
        <f t="shared" si="21"/>
        <v>0.22740883165998962</v>
      </c>
      <c r="AQ52">
        <f t="shared" si="21"/>
        <v>0.22949372782118907</v>
      </c>
      <c r="AR52">
        <f t="shared" si="21"/>
        <v>0.23166433475983231</v>
      </c>
      <c r="AS52">
        <f t="shared" si="21"/>
        <v>0.23392776292584358</v>
      </c>
      <c r="AT52">
        <f t="shared" si="21"/>
        <v>0.23629205920957641</v>
      </c>
      <c r="AU52">
        <f t="shared" si="21"/>
        <v>0.23876638187840798</v>
      </c>
      <c r="AV52">
        <f t="shared" si="21"/>
        <v>0.2413612190097186</v>
      </c>
      <c r="AW52">
        <f t="shared" si="21"/>
        <v>0.24408866425212683</v>
      </c>
      <c r="AX52">
        <f t="shared" si="21"/>
        <v>0.24696276922520286</v>
      </c>
      <c r="AY52">
        <f t="shared" si="16"/>
        <v>0.25000031250614063</v>
      </c>
      <c r="AZ52">
        <f t="shared" si="21"/>
        <v>0.25664558037746682</v>
      </c>
      <c r="BA52">
        <f t="shared" si="21"/>
        <v>0.26423407437684532</v>
      </c>
      <c r="BB52">
        <f t="shared" si="21"/>
        <v>0.27308265227301554</v>
      </c>
      <c r="BC52">
        <f t="shared" si="21"/>
        <v>0.28371248527000792</v>
      </c>
      <c r="BD52">
        <f t="shared" si="21"/>
        <v>0.29708629022101141</v>
      </c>
      <c r="BE52" t="e">
        <f t="shared" si="21"/>
        <v>#NUM!</v>
      </c>
      <c r="BF52" t="e">
        <f t="shared" si="16"/>
        <v>#NUM!</v>
      </c>
      <c r="BG52" t="e">
        <f t="shared" si="16"/>
        <v>#NUM!</v>
      </c>
      <c r="BH52" t="e">
        <f t="shared" si="16"/>
        <v>#NUM!</v>
      </c>
      <c r="BI52" t="e">
        <f t="shared" si="16"/>
        <v>#NUM!</v>
      </c>
      <c r="BJ52" t="e">
        <f t="shared" si="11"/>
        <v>#NUM!</v>
      </c>
      <c r="BK52" t="e">
        <f t="shared" si="11"/>
        <v>#NUM!</v>
      </c>
      <c r="BL52" t="e">
        <f t="shared" si="11"/>
        <v>#NUM!</v>
      </c>
      <c r="BV52">
        <v>0.40000000000000019</v>
      </c>
      <c r="BW52">
        <f t="shared" si="22"/>
        <v>0.15856953084247349</v>
      </c>
      <c r="BX52">
        <f t="shared" si="22"/>
        <v>0.16066151572930132</v>
      </c>
      <c r="BY52">
        <f t="shared" si="22"/>
        <v>0.16285094183007509</v>
      </c>
      <c r="BZ52">
        <f t="shared" si="22"/>
        <v>0.16514647037376345</v>
      </c>
      <c r="CA52">
        <f t="shared" si="22"/>
        <v>0.16755795722598724</v>
      </c>
      <c r="CB52">
        <f t="shared" si="22"/>
        <v>0.17009668391113131</v>
      </c>
      <c r="CC52">
        <f t="shared" si="22"/>
        <v>0.1727756476948443</v>
      </c>
      <c r="CD52">
        <f t="shared" si="22"/>
        <v>0.17560992995428298</v>
      </c>
      <c r="CE52">
        <f t="shared" si="22"/>
        <v>0.17861716983693157</v>
      </c>
      <c r="CF52">
        <f t="shared" si="22"/>
        <v>0.181818512396588</v>
      </c>
      <c r="CG52">
        <f t="shared" si="22"/>
        <v>0.18890584771442126</v>
      </c>
      <c r="CH52">
        <f t="shared" si="22"/>
        <v>0.19714223904242792</v>
      </c>
      <c r="CI52">
        <f t="shared" si="22"/>
        <v>0.20694434919093652</v>
      </c>
      <c r="CJ52">
        <f t="shared" si="22"/>
        <v>0.21901267526063495</v>
      </c>
      <c r="CK52">
        <f t="shared" si="22"/>
        <v>0.23467751232994732</v>
      </c>
      <c r="CL52">
        <f t="shared" si="22"/>
        <v>0.40000217094753099</v>
      </c>
      <c r="CM52">
        <f t="shared" si="17"/>
        <v>0.45848785119142216</v>
      </c>
      <c r="CN52">
        <f t="shared" si="17"/>
        <v>0.40000000000000008</v>
      </c>
      <c r="CO52">
        <f t="shared" si="17"/>
        <v>0.31753214625552889</v>
      </c>
      <c r="CP52">
        <f t="shared" si="17"/>
        <v>0.26640283974540102</v>
      </c>
      <c r="CQ52">
        <f t="shared" si="12"/>
        <v>0.23142455279302182</v>
      </c>
      <c r="CR52">
        <f t="shared" si="12"/>
        <v>0.17779582008544642</v>
      </c>
      <c r="CS52">
        <f t="shared" si="12"/>
        <v>0.14675885571405092</v>
      </c>
      <c r="DD52">
        <v>0.40000000000000019</v>
      </c>
      <c r="DE52">
        <f t="shared" si="23"/>
        <v>0.12167928317550325</v>
      </c>
      <c r="DF52">
        <f t="shared" si="23"/>
        <v>0.12355619583945655</v>
      </c>
      <c r="DG52">
        <f t="shared" si="23"/>
        <v>0.12552662651259663</v>
      </c>
      <c r="DH52">
        <f t="shared" si="23"/>
        <v>0.12759923475866433</v>
      </c>
      <c r="DI52">
        <f t="shared" si="23"/>
        <v>0.12978390913509097</v>
      </c>
      <c r="DJ52">
        <f t="shared" si="23"/>
        <v>0.13209201006147528</v>
      </c>
      <c r="DK52">
        <f t="shared" si="23"/>
        <v>0.13453667586583895</v>
      </c>
      <c r="DL52">
        <f t="shared" si="23"/>
        <v>0.13713321287794522</v>
      </c>
      <c r="DM52">
        <f t="shared" si="23"/>
        <v>0.13989959898307569</v>
      </c>
      <c r="DN52">
        <f t="shared" si="23"/>
        <v>0.14285744897950783</v>
      </c>
      <c r="DO52">
        <f t="shared" si="23"/>
        <v>0.14945316345219758</v>
      </c>
      <c r="DP52">
        <f t="shared" si="23"/>
        <v>0.15720065808325237</v>
      </c>
      <c r="DQ52">
        <f t="shared" si="23"/>
        <v>0.16653732160125381</v>
      </c>
      <c r="DR52">
        <f t="shared" si="23"/>
        <v>0.17820870960688959</v>
      </c>
      <c r="DS52">
        <f t="shared" si="23"/>
        <v>0.19365523710831176</v>
      </c>
      <c r="DT52" t="e">
        <f t="shared" si="23"/>
        <v>#NUM!</v>
      </c>
      <c r="DU52" t="e">
        <f t="shared" si="18"/>
        <v>#NUM!</v>
      </c>
      <c r="DV52" t="e">
        <f t="shared" si="18"/>
        <v>#NUM!</v>
      </c>
      <c r="DW52" t="e">
        <f t="shared" si="18"/>
        <v>#NUM!</v>
      </c>
      <c r="DX52" t="e">
        <f t="shared" si="18"/>
        <v>#NUM!</v>
      </c>
      <c r="DY52" t="e">
        <f t="shared" si="13"/>
        <v>#NUM!</v>
      </c>
      <c r="DZ52" t="e">
        <f t="shared" si="13"/>
        <v>#NUM!</v>
      </c>
      <c r="EA52" t="e">
        <f t="shared" si="13"/>
        <v>#NUM!</v>
      </c>
      <c r="EL52">
        <v>0.40000000000000019</v>
      </c>
      <c r="EM52">
        <f t="shared" si="24"/>
        <v>8.3020984666616157E-2</v>
      </c>
      <c r="EN52">
        <f t="shared" si="24"/>
        <v>8.4500212496042254E-2</v>
      </c>
      <c r="EO52">
        <f t="shared" si="24"/>
        <v>8.6058500818207567E-2</v>
      </c>
      <c r="EP52">
        <f t="shared" si="24"/>
        <v>8.7703511063475154E-2</v>
      </c>
      <c r="EQ52">
        <f t="shared" si="24"/>
        <v>8.9444028571356568E-2</v>
      </c>
      <c r="ER52">
        <f t="shared" si="24"/>
        <v>9.1290190490323997E-2</v>
      </c>
      <c r="ES52">
        <f t="shared" si="24"/>
        <v>9.3253774221701155E-2</v>
      </c>
      <c r="ET52">
        <f t="shared" si="24"/>
        <v>9.5348566765594292E-2</v>
      </c>
      <c r="EU52">
        <f t="shared" si="24"/>
        <v>9.7590843791188611E-2</v>
      </c>
      <c r="EV52">
        <f t="shared" si="24"/>
        <v>0.10000024999995123</v>
      </c>
      <c r="EW52">
        <f t="shared" si="24"/>
        <v>0.10541748581129522</v>
      </c>
      <c r="EX52">
        <f t="shared" si="24"/>
        <v>0.11185943525162664</v>
      </c>
      <c r="EY52">
        <f t="shared" si="24"/>
        <v>0.1197365167346111</v>
      </c>
      <c r="EZ52">
        <f t="shared" si="24"/>
        <v>0.129760238254752</v>
      </c>
      <c r="FA52">
        <f t="shared" si="24"/>
        <v>0.14333454220968306</v>
      </c>
      <c r="FB52" t="e">
        <f t="shared" si="24"/>
        <v>#NUM!</v>
      </c>
      <c r="FC52" t="e">
        <f t="shared" si="19"/>
        <v>#NUM!</v>
      </c>
      <c r="FD52" t="e">
        <f t="shared" si="19"/>
        <v>#NUM!</v>
      </c>
      <c r="FE52" t="e">
        <f t="shared" si="19"/>
        <v>#NUM!</v>
      </c>
      <c r="FF52" t="e">
        <f t="shared" si="19"/>
        <v>#NUM!</v>
      </c>
      <c r="FG52" t="e">
        <f t="shared" si="14"/>
        <v>#NUM!</v>
      </c>
      <c r="FH52" t="e">
        <f t="shared" si="14"/>
        <v>#NUM!</v>
      </c>
      <c r="FI52" t="e">
        <f t="shared" si="14"/>
        <v>#NUM!</v>
      </c>
    </row>
    <row r="53" spans="9:165" x14ac:dyDescent="0.3">
      <c r="I53">
        <v>0.41</v>
      </c>
      <c r="J53">
        <f t="shared" si="20"/>
        <v>0.99506735983354722</v>
      </c>
      <c r="K53">
        <f t="shared" si="20"/>
        <v>0.98963477602243888</v>
      </c>
      <c r="L53">
        <f t="shared" si="20"/>
        <v>0.98362500440004685</v>
      </c>
      <c r="M53">
        <f t="shared" si="20"/>
        <v>0.97694388701208024</v>
      </c>
      <c r="N53">
        <f t="shared" si="20"/>
        <v>0.96947536750256658</v>
      </c>
      <c r="O53">
        <f t="shared" si="20"/>
        <v>0.96107459250915594</v>
      </c>
      <c r="P53">
        <f t="shared" si="20"/>
        <v>0.95155816060634935</v>
      </c>
      <c r="Q53">
        <f t="shared" si="20"/>
        <v>0.94068999965432787</v>
      </c>
      <c r="R53">
        <f t="shared" si="20"/>
        <v>0.92816032184028219</v>
      </c>
      <c r="S53">
        <f t="shared" si="15"/>
        <v>0.91355160201825569</v>
      </c>
      <c r="T53">
        <f t="shared" si="20"/>
        <v>0.87556346809220353</v>
      </c>
      <c r="U53">
        <f t="shared" si="20"/>
        <v>0.81806574148432953</v>
      </c>
      <c r="V53">
        <f t="shared" si="20"/>
        <v>0.71730485990166437</v>
      </c>
      <c r="W53">
        <f t="shared" si="20"/>
        <v>0.3878383410802228</v>
      </c>
      <c r="X53" t="e">
        <f t="shared" si="20"/>
        <v>#NUM!</v>
      </c>
      <c r="Y53" t="e">
        <f t="shared" si="20"/>
        <v>#NUM!</v>
      </c>
      <c r="Z53" t="e">
        <f t="shared" si="15"/>
        <v>#NUM!</v>
      </c>
      <c r="AA53" t="e">
        <f t="shared" si="15"/>
        <v>#NUM!</v>
      </c>
      <c r="AB53" t="e">
        <f t="shared" si="15"/>
        <v>#NUM!</v>
      </c>
      <c r="AC53" t="e">
        <f t="shared" si="15"/>
        <v>#NUM!</v>
      </c>
      <c r="AD53" t="e">
        <f t="shared" si="10"/>
        <v>#NUM!</v>
      </c>
      <c r="AE53" t="e">
        <f t="shared" si="10"/>
        <v>#NUM!</v>
      </c>
      <c r="AF53" t="e">
        <f t="shared" si="10"/>
        <v>#NUM!</v>
      </c>
      <c r="AO53">
        <v>0.4100000000000002</v>
      </c>
      <c r="AP53">
        <f t="shared" si="21"/>
        <v>0.23399109543812463</v>
      </c>
      <c r="AQ53">
        <f t="shared" si="21"/>
        <v>0.23618213975478403</v>
      </c>
      <c r="AR53">
        <f t="shared" si="21"/>
        <v>0.23846552804738014</v>
      </c>
      <c r="AS53">
        <f t="shared" si="21"/>
        <v>0.24084913215666129</v>
      </c>
      <c r="AT53">
        <f t="shared" si="21"/>
        <v>0.24334189122669592</v>
      </c>
      <c r="AU53">
        <f t="shared" si="21"/>
        <v>0.24595401734469102</v>
      </c>
      <c r="AV53">
        <f t="shared" si="21"/>
        <v>0.24869725401534834</v>
      </c>
      <c r="AW53">
        <f t="shared" si="21"/>
        <v>0.25158520486646974</v>
      </c>
      <c r="AX53">
        <f t="shared" si="21"/>
        <v>0.2546337571329374</v>
      </c>
      <c r="AY53">
        <f t="shared" si="16"/>
        <v>0.25786196768862768</v>
      </c>
      <c r="AZ53">
        <f t="shared" si="21"/>
        <v>0.26494912530664683</v>
      </c>
      <c r="BA53">
        <f t="shared" si="21"/>
        <v>0.27308969923540694</v>
      </c>
      <c r="BB53">
        <f t="shared" si="21"/>
        <v>0.28265904260303953</v>
      </c>
      <c r="BC53">
        <f t="shared" si="21"/>
        <v>0.29429358324880617</v>
      </c>
      <c r="BD53">
        <f t="shared" si="21"/>
        <v>0.30922779140550188</v>
      </c>
      <c r="BE53" t="e">
        <f t="shared" si="21"/>
        <v>#NUM!</v>
      </c>
      <c r="BF53" t="e">
        <f t="shared" si="16"/>
        <v>#NUM!</v>
      </c>
      <c r="BG53" t="e">
        <f t="shared" si="16"/>
        <v>#NUM!</v>
      </c>
      <c r="BH53" t="e">
        <f t="shared" si="16"/>
        <v>#NUM!</v>
      </c>
      <c r="BI53" t="e">
        <f t="shared" si="16"/>
        <v>#NUM!</v>
      </c>
      <c r="BJ53" t="e">
        <f t="shared" si="11"/>
        <v>#NUM!</v>
      </c>
      <c r="BK53" t="e">
        <f t="shared" si="11"/>
        <v>#NUM!</v>
      </c>
      <c r="BL53" t="e">
        <f t="shared" si="11"/>
        <v>#NUM!</v>
      </c>
      <c r="BV53">
        <v>0.4100000000000002</v>
      </c>
      <c r="BW53">
        <f t="shared" si="22"/>
        <v>0.16338957259718273</v>
      </c>
      <c r="BX53">
        <f t="shared" si="22"/>
        <v>0.16559676854405489</v>
      </c>
      <c r="BY53">
        <f t="shared" si="22"/>
        <v>0.16790941747846741</v>
      </c>
      <c r="BZ53">
        <f t="shared" si="22"/>
        <v>0.17033715111421879</v>
      </c>
      <c r="CA53">
        <f t="shared" si="22"/>
        <v>0.17289096866543588</v>
      </c>
      <c r="CB53">
        <f t="shared" si="22"/>
        <v>0.17558350954987575</v>
      </c>
      <c r="CC53">
        <f t="shared" si="22"/>
        <v>0.17842939812036779</v>
      </c>
      <c r="CD53">
        <f t="shared" si="22"/>
        <v>0.18144568470099126</v>
      </c>
      <c r="CE53">
        <f t="shared" si="22"/>
        <v>0.18465241738895016</v>
      </c>
      <c r="CF53">
        <f t="shared" si="22"/>
        <v>0.18807374821566369</v>
      </c>
      <c r="CG53">
        <f t="shared" si="22"/>
        <v>0.19567843349745351</v>
      </c>
      <c r="CH53">
        <f t="shared" si="22"/>
        <v>0.20457510650078603</v>
      </c>
      <c r="CI53">
        <f t="shared" si="22"/>
        <v>0.21526081333028213</v>
      </c>
      <c r="CJ53">
        <f t="shared" si="22"/>
        <v>0.22859803808047463</v>
      </c>
      <c r="CK53">
        <f t="shared" si="22"/>
        <v>0.24631037560310404</v>
      </c>
      <c r="CL53">
        <f t="shared" si="22"/>
        <v>0.47343077776147052</v>
      </c>
      <c r="CM53">
        <f t="shared" si="17"/>
        <v>0.46388005845443941</v>
      </c>
      <c r="CN53">
        <f t="shared" si="17"/>
        <v>0.40328030847661001</v>
      </c>
      <c r="CO53">
        <f t="shared" si="17"/>
        <v>0.31996774511475801</v>
      </c>
      <c r="CP53">
        <f t="shared" si="17"/>
        <v>0.2684908074736681</v>
      </c>
      <c r="CQ53">
        <f t="shared" si="12"/>
        <v>0.23329090302268496</v>
      </c>
      <c r="CR53">
        <f t="shared" si="12"/>
        <v>0.17931778374793061</v>
      </c>
      <c r="CS53">
        <f t="shared" si="12"/>
        <v>0.14806957524231726</v>
      </c>
      <c r="DD53">
        <v>0.4100000000000002</v>
      </c>
      <c r="DE53">
        <f t="shared" si="23"/>
        <v>0.12546983974063408</v>
      </c>
      <c r="DF53">
        <f t="shared" si="23"/>
        <v>0.12745413662063224</v>
      </c>
      <c r="DG53">
        <f t="shared" si="23"/>
        <v>0.12953990718224137</v>
      </c>
      <c r="DH53">
        <f t="shared" si="23"/>
        <v>0.13173680952404687</v>
      </c>
      <c r="DI53">
        <f t="shared" si="23"/>
        <v>0.13405591291512198</v>
      </c>
      <c r="DJ53">
        <f t="shared" si="23"/>
        <v>0.13650998538998499</v>
      </c>
      <c r="DK53">
        <f t="shared" si="23"/>
        <v>0.13911385864050665</v>
      </c>
      <c r="DL53">
        <f t="shared" si="23"/>
        <v>0.14188489663977702</v>
      </c>
      <c r="DM53">
        <f t="shared" si="23"/>
        <v>0.14484360566332974</v>
      </c>
      <c r="DN53">
        <f t="shared" si="23"/>
        <v>0.14801476906383823</v>
      </c>
      <c r="DO53">
        <f t="shared" si="23"/>
        <v>0.15511695066936257</v>
      </c>
      <c r="DP53">
        <f t="shared" si="23"/>
        <v>0.16351990499190061</v>
      </c>
      <c r="DQ53">
        <f t="shared" si="23"/>
        <v>0.17374797927930929</v>
      </c>
      <c r="DR53">
        <f t="shared" si="23"/>
        <v>0.18672446478863544</v>
      </c>
      <c r="DS53">
        <f t="shared" si="23"/>
        <v>0.2043290790077413</v>
      </c>
      <c r="DT53" t="e">
        <f t="shared" si="23"/>
        <v>#NUM!</v>
      </c>
      <c r="DU53" t="e">
        <f t="shared" si="18"/>
        <v>#NUM!</v>
      </c>
      <c r="DV53" t="e">
        <f t="shared" si="18"/>
        <v>#NUM!</v>
      </c>
      <c r="DW53" t="e">
        <f t="shared" si="18"/>
        <v>#NUM!</v>
      </c>
      <c r="DX53" t="e">
        <f t="shared" si="18"/>
        <v>#NUM!</v>
      </c>
      <c r="DY53" t="e">
        <f t="shared" si="13"/>
        <v>#NUM!</v>
      </c>
      <c r="DZ53" t="e">
        <f t="shared" si="13"/>
        <v>#NUM!</v>
      </c>
      <c r="EA53" t="e">
        <f t="shared" si="13"/>
        <v>#NUM!</v>
      </c>
      <c r="EL53">
        <v>0.4100000000000002</v>
      </c>
      <c r="EM53">
        <f t="shared" si="24"/>
        <v>8.5671619930937262E-2</v>
      </c>
      <c r="EN53">
        <f t="shared" si="24"/>
        <v>8.7238710927032656E-2</v>
      </c>
      <c r="EO53">
        <f t="shared" si="24"/>
        <v>8.8891834671273401E-2</v>
      </c>
      <c r="EP53">
        <f t="shared" si="24"/>
        <v>9.0639565064982677E-2</v>
      </c>
      <c r="EQ53">
        <f t="shared" si="24"/>
        <v>9.249177136808108E-2</v>
      </c>
      <c r="ER53">
        <f t="shared" si="24"/>
        <v>9.4459889153380272E-2</v>
      </c>
      <c r="ES53">
        <f t="shared" si="24"/>
        <v>9.6557265648003959E-2</v>
      </c>
      <c r="ET53">
        <f t="shared" si="24"/>
        <v>9.8799605362123552E-2</v>
      </c>
      <c r="EU53">
        <f t="shared" si="24"/>
        <v>0.10120555308102545</v>
      </c>
      <c r="EV53">
        <f t="shared" si="24"/>
        <v>0.1037977377078375</v>
      </c>
      <c r="EW53">
        <f t="shared" si="24"/>
        <v>0.10965389035067008</v>
      </c>
      <c r="EX53">
        <f t="shared" si="24"/>
        <v>0.11667340109399008</v>
      </c>
      <c r="EY53">
        <f t="shared" si="24"/>
        <v>0.12535134734185299</v>
      </c>
      <c r="EZ53">
        <f t="shared" si="24"/>
        <v>0.1365753889242686</v>
      </c>
      <c r="FA53">
        <f t="shared" si="24"/>
        <v>0.15219467540879122</v>
      </c>
      <c r="FB53" t="e">
        <f t="shared" si="24"/>
        <v>#NUM!</v>
      </c>
      <c r="FC53" t="e">
        <f t="shared" si="19"/>
        <v>#NUM!</v>
      </c>
      <c r="FD53" t="e">
        <f t="shared" si="19"/>
        <v>#NUM!</v>
      </c>
      <c r="FE53" t="e">
        <f t="shared" si="19"/>
        <v>#NUM!</v>
      </c>
      <c r="FF53" t="e">
        <f t="shared" si="19"/>
        <v>#NUM!</v>
      </c>
      <c r="FG53" t="e">
        <f t="shared" si="14"/>
        <v>#NUM!</v>
      </c>
      <c r="FH53" t="e">
        <f t="shared" si="14"/>
        <v>#NUM!</v>
      </c>
      <c r="FI53" t="e">
        <f t="shared" si="14"/>
        <v>#NUM!</v>
      </c>
    </row>
    <row r="54" spans="9:165" x14ac:dyDescent="0.3">
      <c r="I54">
        <v>0.42</v>
      </c>
      <c r="J54">
        <f t="shared" si="20"/>
        <v>0.99473037113698748</v>
      </c>
      <c r="K54">
        <f t="shared" si="20"/>
        <v>0.98890961780596576</v>
      </c>
      <c r="L54">
        <f t="shared" si="20"/>
        <v>0.98244968406761646</v>
      </c>
      <c r="M54">
        <f t="shared" si="20"/>
        <v>0.97524251813999574</v>
      </c>
      <c r="N54">
        <f t="shared" si="20"/>
        <v>0.96715393941083561</v>
      </c>
      <c r="O54">
        <f t="shared" si="20"/>
        <v>0.95801504403185134</v>
      </c>
      <c r="P54">
        <f t="shared" si="20"/>
        <v>0.94760988111586075</v>
      </c>
      <c r="Q54">
        <f t="shared" si="20"/>
        <v>0.93565730211709774</v>
      </c>
      <c r="R54">
        <f t="shared" si="20"/>
        <v>0.921783370520453</v>
      </c>
      <c r="S54">
        <f t="shared" si="15"/>
        <v>0.90547602536116512</v>
      </c>
      <c r="T54">
        <f t="shared" si="20"/>
        <v>0.86236202213707258</v>
      </c>
      <c r="U54">
        <f t="shared" si="20"/>
        <v>0.79483653087058759</v>
      </c>
      <c r="V54">
        <f t="shared" si="20"/>
        <v>0.66660898083819098</v>
      </c>
      <c r="W54" t="e">
        <f t="shared" si="20"/>
        <v>#NUM!</v>
      </c>
      <c r="X54" t="e">
        <f t="shared" si="20"/>
        <v>#NUM!</v>
      </c>
      <c r="Y54" t="e">
        <f t="shared" si="20"/>
        <v>#NUM!</v>
      </c>
      <c r="Z54" t="e">
        <f t="shared" si="15"/>
        <v>#NUM!</v>
      </c>
      <c r="AA54" t="e">
        <f t="shared" si="15"/>
        <v>#NUM!</v>
      </c>
      <c r="AB54" t="e">
        <f t="shared" si="15"/>
        <v>#NUM!</v>
      </c>
      <c r="AC54" t="e">
        <f t="shared" si="15"/>
        <v>#NUM!</v>
      </c>
      <c r="AD54" t="e">
        <f t="shared" si="10"/>
        <v>#NUM!</v>
      </c>
      <c r="AE54" t="e">
        <f t="shared" si="10"/>
        <v>#NUM!</v>
      </c>
      <c r="AF54" t="e">
        <f t="shared" si="10"/>
        <v>#NUM!</v>
      </c>
      <c r="AO54">
        <v>0.42000000000000021</v>
      </c>
      <c r="AP54">
        <f t="shared" si="21"/>
        <v>0.24063077750195161</v>
      </c>
      <c r="AQ54">
        <f t="shared" si="21"/>
        <v>0.24293049606151515</v>
      </c>
      <c r="AR54">
        <f t="shared" si="21"/>
        <v>0.24532951800005617</v>
      </c>
      <c r="AS54">
        <f t="shared" si="21"/>
        <v>0.24783653646513229</v>
      </c>
      <c r="AT54">
        <f t="shared" si="21"/>
        <v>0.25046145734045128</v>
      </c>
      <c r="AU54">
        <f t="shared" si="21"/>
        <v>0.25321564010562414</v>
      </c>
      <c r="AV54">
        <f t="shared" si="21"/>
        <v>0.25611220260843631</v>
      </c>
      <c r="AW54">
        <f t="shared" si="21"/>
        <v>0.25916641152907671</v>
      </c>
      <c r="AX54">
        <f t="shared" si="21"/>
        <v>0.26239618960155131</v>
      </c>
      <c r="AY54">
        <f t="shared" si="16"/>
        <v>0.26582313812236519</v>
      </c>
      <c r="AZ54">
        <f t="shared" si="21"/>
        <v>0.27337376807808084</v>
      </c>
      <c r="BA54">
        <f t="shared" si="21"/>
        <v>0.28209969613473473</v>
      </c>
      <c r="BB54">
        <f t="shared" si="21"/>
        <v>0.29244548425669764</v>
      </c>
      <c r="BC54">
        <f t="shared" si="21"/>
        <v>0.30519009754126863</v>
      </c>
      <c r="BD54">
        <f t="shared" si="21"/>
        <v>0.32193012766918716</v>
      </c>
      <c r="BE54" t="e">
        <f t="shared" si="21"/>
        <v>#NUM!</v>
      </c>
      <c r="BF54" t="e">
        <f t="shared" si="16"/>
        <v>#NUM!</v>
      </c>
      <c r="BG54" t="e">
        <f t="shared" si="16"/>
        <v>#NUM!</v>
      </c>
      <c r="BH54" t="e">
        <f t="shared" si="16"/>
        <v>#NUM!</v>
      </c>
      <c r="BI54" t="e">
        <f t="shared" si="16"/>
        <v>#NUM!</v>
      </c>
      <c r="BJ54" t="e">
        <f t="shared" si="11"/>
        <v>#NUM!</v>
      </c>
      <c r="BK54" t="e">
        <f t="shared" si="11"/>
        <v>#NUM!</v>
      </c>
      <c r="BL54" t="e">
        <f t="shared" si="11"/>
        <v>#NUM!</v>
      </c>
      <c r="BV54">
        <v>0.42000000000000021</v>
      </c>
      <c r="BW54">
        <f t="shared" si="22"/>
        <v>0.16826636307979703</v>
      </c>
      <c r="BX54">
        <f t="shared" si="22"/>
        <v>0.17059235474920012</v>
      </c>
      <c r="BY54">
        <f t="shared" si="22"/>
        <v>0.17303226270573507</v>
      </c>
      <c r="BZ54">
        <f t="shared" si="22"/>
        <v>0.17559677192233147</v>
      </c>
      <c r="CA54">
        <f t="shared" si="22"/>
        <v>0.1782981280358111</v>
      </c>
      <c r="CB54">
        <f t="shared" si="22"/>
        <v>0.18115045810161032</v>
      </c>
      <c r="CC54">
        <f t="shared" si="22"/>
        <v>0.18417017883136319</v>
      </c>
      <c r="CD54">
        <f t="shared" si="22"/>
        <v>0.18737652282450115</v>
      </c>
      <c r="CE54">
        <f t="shared" si="22"/>
        <v>0.19079222658089703</v>
      </c>
      <c r="CF54">
        <f t="shared" si="22"/>
        <v>0.19444482252967291</v>
      </c>
      <c r="CG54">
        <f t="shared" si="22"/>
        <v>0.20259701566457855</v>
      </c>
      <c r="CH54">
        <f t="shared" si="22"/>
        <v>0.2122005835523407</v>
      </c>
      <c r="CI54">
        <f t="shared" si="22"/>
        <v>0.22384840810490345</v>
      </c>
      <c r="CJ54">
        <f t="shared" si="22"/>
        <v>0.23860507210118345</v>
      </c>
      <c r="CK54">
        <f t="shared" si="22"/>
        <v>0.25872415173074659</v>
      </c>
      <c r="CL54">
        <f t="shared" si="22"/>
        <v>0.49010015560577574</v>
      </c>
      <c r="CM54">
        <f t="shared" si="17"/>
        <v>0.46883798559183837</v>
      </c>
      <c r="CN54">
        <f t="shared" si="17"/>
        <v>0.40646389122373888</v>
      </c>
      <c r="CO54">
        <f t="shared" si="17"/>
        <v>0.32237446897827277</v>
      </c>
      <c r="CP54">
        <f t="shared" si="17"/>
        <v>0.27056527458399604</v>
      </c>
      <c r="CQ54">
        <f t="shared" si="12"/>
        <v>0.23515023340866326</v>
      </c>
      <c r="CR54">
        <f t="shared" si="12"/>
        <v>0.18083894393035033</v>
      </c>
      <c r="CS54">
        <f t="shared" si="12"/>
        <v>0.14938160713435322</v>
      </c>
      <c r="DD54">
        <v>0.42000000000000021</v>
      </c>
      <c r="DE54">
        <f t="shared" si="23"/>
        <v>0.12931092967434743</v>
      </c>
      <c r="DF54">
        <f t="shared" si="23"/>
        <v>0.13140634052599171</v>
      </c>
      <c r="DG54">
        <f t="shared" si="23"/>
        <v>0.13361166242618316</v>
      </c>
      <c r="DH54">
        <f t="shared" si="23"/>
        <v>0.13593764152941445</v>
      </c>
      <c r="DI54">
        <f t="shared" si="23"/>
        <v>0.13839663953590026</v>
      </c>
      <c r="DJ54">
        <f t="shared" si="23"/>
        <v>0.14100297304774367</v>
      </c>
      <c r="DK54">
        <f t="shared" si="23"/>
        <v>0.14377334711247819</v>
      </c>
      <c r="DL54">
        <f t="shared" si="23"/>
        <v>0.14672741628658698</v>
      </c>
      <c r="DM54">
        <f t="shared" si="23"/>
        <v>0.14988852123923868</v>
      </c>
      <c r="DN54">
        <f t="shared" si="23"/>
        <v>0.15328502397905575</v>
      </c>
      <c r="DO54">
        <f t="shared" si="23"/>
        <v>0.16092601984834945</v>
      </c>
      <c r="DP54">
        <f t="shared" si="23"/>
        <v>0.17003485214339575</v>
      </c>
      <c r="DQ54">
        <f t="shared" si="23"/>
        <v>0.18124012417889956</v>
      </c>
      <c r="DR54">
        <f t="shared" si="23"/>
        <v>0.19568828875402711</v>
      </c>
      <c r="DS54">
        <f t="shared" si="23"/>
        <v>0.21585565580086943</v>
      </c>
      <c r="DT54" t="e">
        <f t="shared" si="23"/>
        <v>#NUM!</v>
      </c>
      <c r="DU54" t="e">
        <f t="shared" si="18"/>
        <v>#NUM!</v>
      </c>
      <c r="DV54" t="e">
        <f t="shared" si="18"/>
        <v>#NUM!</v>
      </c>
      <c r="DW54" t="e">
        <f t="shared" si="18"/>
        <v>#NUM!</v>
      </c>
      <c r="DX54" t="e">
        <f t="shared" si="18"/>
        <v>#NUM!</v>
      </c>
      <c r="DY54" t="e">
        <f t="shared" si="13"/>
        <v>#NUM!</v>
      </c>
      <c r="DZ54" t="e">
        <f t="shared" si="13"/>
        <v>#NUM!</v>
      </c>
      <c r="EA54" t="e">
        <f t="shared" si="13"/>
        <v>#NUM!</v>
      </c>
      <c r="EL54">
        <v>0.42000000000000021</v>
      </c>
      <c r="EM54">
        <f t="shared" si="24"/>
        <v>8.836178474405805E-2</v>
      </c>
      <c r="EN54">
        <f t="shared" si="24"/>
        <v>9.0020107689485943E-2</v>
      </c>
      <c r="EO54">
        <f t="shared" si="24"/>
        <v>9.1771889424658915E-2</v>
      </c>
      <c r="EP54">
        <f t="shared" si="24"/>
        <v>9.3626702751805305E-2</v>
      </c>
      <c r="EQ54">
        <f t="shared" si="24"/>
        <v>9.5595609104266496E-2</v>
      </c>
      <c r="ER54">
        <f t="shared" si="24"/>
        <v>9.7691479573795259E-2</v>
      </c>
      <c r="ES54">
        <f t="shared" si="24"/>
        <v>9.9929406968199561E-2</v>
      </c>
      <c r="ET54">
        <f t="shared" si="24"/>
        <v>0.10232724170282419</v>
      </c>
      <c r="EU54">
        <f t="shared" si="24"/>
        <v>0.10490629901260216</v>
      </c>
      <c r="EV54">
        <f t="shared" si="24"/>
        <v>0.10769259763295025</v>
      </c>
      <c r="EW54">
        <f t="shared" si="24"/>
        <v>0.11401845462007924</v>
      </c>
      <c r="EX54">
        <f t="shared" si="24"/>
        <v>0.12166417762365338</v>
      </c>
      <c r="EY54">
        <f t="shared" si="24"/>
        <v>0.13122708140868519</v>
      </c>
      <c r="EZ54">
        <f t="shared" si="24"/>
        <v>0.14381785686751841</v>
      </c>
      <c r="FA54">
        <f t="shared" si="24"/>
        <v>0.16189651267366884</v>
      </c>
      <c r="FB54" t="e">
        <f t="shared" si="24"/>
        <v>#NUM!</v>
      </c>
      <c r="FC54" t="e">
        <f t="shared" si="19"/>
        <v>#NUM!</v>
      </c>
      <c r="FD54" t="e">
        <f t="shared" si="19"/>
        <v>#NUM!</v>
      </c>
      <c r="FE54" t="e">
        <f t="shared" si="19"/>
        <v>#NUM!</v>
      </c>
      <c r="FF54" t="e">
        <f t="shared" si="19"/>
        <v>#NUM!</v>
      </c>
      <c r="FG54" t="e">
        <f t="shared" si="14"/>
        <v>#NUM!</v>
      </c>
      <c r="FH54" t="e">
        <f t="shared" si="14"/>
        <v>#NUM!</v>
      </c>
      <c r="FI54" t="e">
        <f t="shared" si="14"/>
        <v>#NUM!</v>
      </c>
    </row>
    <row r="55" spans="9:165" x14ac:dyDescent="0.3">
      <c r="I55">
        <v>0.43</v>
      </c>
      <c r="J55">
        <f t="shared" si="20"/>
        <v>0.99437512679033802</v>
      </c>
      <c r="K55">
        <f t="shared" si="20"/>
        <v>0.98814346447500201</v>
      </c>
      <c r="L55">
        <f t="shared" si="20"/>
        <v>0.98120478735275862</v>
      </c>
      <c r="M55">
        <f t="shared" si="20"/>
        <v>0.97343527061909696</v>
      </c>
      <c r="N55">
        <f t="shared" si="20"/>
        <v>0.96467995704797882</v>
      </c>
      <c r="O55">
        <f t="shared" si="20"/>
        <v>0.95474206255269878</v>
      </c>
      <c r="P55">
        <f t="shared" si="20"/>
        <v>0.94336740857857371</v>
      </c>
      <c r="Q55">
        <f t="shared" si="20"/>
        <v>0.93022108391038616</v>
      </c>
      <c r="R55">
        <f t="shared" si="20"/>
        <v>0.91485120689181088</v>
      </c>
      <c r="S55">
        <f t="shared" si="15"/>
        <v>0.89662820867667126</v>
      </c>
      <c r="T55">
        <f t="shared" si="20"/>
        <v>0.8475602313569931</v>
      </c>
      <c r="U55">
        <f t="shared" si="20"/>
        <v>0.76756626620508328</v>
      </c>
      <c r="V55">
        <f t="shared" si="20"/>
        <v>0.59662672365069203</v>
      </c>
      <c r="W55" t="e">
        <f t="shared" si="20"/>
        <v>#NUM!</v>
      </c>
      <c r="X55" t="e">
        <f t="shared" si="20"/>
        <v>#NUM!</v>
      </c>
      <c r="Y55" t="e">
        <f t="shared" si="20"/>
        <v>#NUM!</v>
      </c>
      <c r="Z55" t="e">
        <f t="shared" si="15"/>
        <v>#NUM!</v>
      </c>
      <c r="AA55" t="e">
        <f t="shared" si="15"/>
        <v>#NUM!</v>
      </c>
      <c r="AB55" t="e">
        <f t="shared" si="15"/>
        <v>#NUM!</v>
      </c>
      <c r="AC55" t="e">
        <f t="shared" si="15"/>
        <v>#NUM!</v>
      </c>
      <c r="AD55" t="e">
        <f t="shared" si="10"/>
        <v>#NUM!</v>
      </c>
      <c r="AE55" t="e">
        <f t="shared" si="10"/>
        <v>#NUM!</v>
      </c>
      <c r="AF55" t="e">
        <f t="shared" si="10"/>
        <v>#NUM!</v>
      </c>
      <c r="AO55">
        <v>0.43000000000000022</v>
      </c>
      <c r="AP55">
        <f t="shared" si="21"/>
        <v>0.24732928256697845</v>
      </c>
      <c r="AQ55">
        <f t="shared" si="21"/>
        <v>0.24974017685653876</v>
      </c>
      <c r="AR55">
        <f t="shared" si="21"/>
        <v>0.25225766606762934</v>
      </c>
      <c r="AS55">
        <f t="shared" si="21"/>
        <v>0.25489132756479432</v>
      </c>
      <c r="AT55">
        <f t="shared" si="21"/>
        <v>0.25765211267363208</v>
      </c>
      <c r="AU55">
        <f t="shared" si="21"/>
        <v>0.26055262782104854</v>
      </c>
      <c r="AV55">
        <f t="shared" si="21"/>
        <v>0.26360749268447853</v>
      </c>
      <c r="AW55">
        <f t="shared" si="21"/>
        <v>0.26683380249674804</v>
      </c>
      <c r="AX55">
        <f t="shared" si="21"/>
        <v>0.27025173365446253</v>
      </c>
      <c r="AY55">
        <f t="shared" si="16"/>
        <v>0.27388572539177414</v>
      </c>
      <c r="AZ55">
        <f t="shared" si="21"/>
        <v>0.28192232719846444</v>
      </c>
      <c r="BA55">
        <f t="shared" si="21"/>
        <v>0.29126906234441796</v>
      </c>
      <c r="BB55">
        <f t="shared" si="21"/>
        <v>0.30245250973884241</v>
      </c>
      <c r="BC55">
        <f t="shared" si="21"/>
        <v>0.31642890832795362</v>
      </c>
      <c r="BD55">
        <f t="shared" si="21"/>
        <v>0.33528554306705138</v>
      </c>
      <c r="BE55" t="e">
        <f t="shared" si="21"/>
        <v>#NUM!</v>
      </c>
      <c r="BF55" t="e">
        <f t="shared" si="16"/>
        <v>#NUM!</v>
      </c>
      <c r="BG55" t="e">
        <f t="shared" si="16"/>
        <v>#NUM!</v>
      </c>
      <c r="BH55" t="e">
        <f t="shared" si="16"/>
        <v>#NUM!</v>
      </c>
      <c r="BI55" t="e">
        <f t="shared" si="16"/>
        <v>#NUM!</v>
      </c>
      <c r="BJ55" t="e">
        <f t="shared" si="11"/>
        <v>#NUM!</v>
      </c>
      <c r="BK55" t="e">
        <f t="shared" si="11"/>
        <v>#NUM!</v>
      </c>
      <c r="BL55" t="e">
        <f t="shared" si="11"/>
        <v>#NUM!</v>
      </c>
      <c r="BV55">
        <v>0.43000000000000022</v>
      </c>
      <c r="BW55">
        <f t="shared" si="22"/>
        <v>0.17320147896368626</v>
      </c>
      <c r="BX55">
        <f t="shared" si="22"/>
        <v>0.17564989061142627</v>
      </c>
      <c r="BY55">
        <f t="shared" si="22"/>
        <v>0.17822114770749781</v>
      </c>
      <c r="BZ55">
        <f t="shared" si="22"/>
        <v>0.18092707621248355</v>
      </c>
      <c r="CA55">
        <f t="shared" si="22"/>
        <v>0.18378127807889999</v>
      </c>
      <c r="CB55">
        <f t="shared" si="22"/>
        <v>0.18679950723840991</v>
      </c>
      <c r="CC55">
        <f t="shared" si="22"/>
        <v>0.19000015142736848</v>
      </c>
      <c r="CD55">
        <f t="shared" si="22"/>
        <v>0.19340485803003452</v>
      </c>
      <c r="CE55">
        <f t="shared" si="22"/>
        <v>0.19703935934217962</v>
      </c>
      <c r="CF55">
        <f t="shared" si="22"/>
        <v>0.2009349831933798</v>
      </c>
      <c r="CG55">
        <f t="shared" si="22"/>
        <v>0.20966651398440037</v>
      </c>
      <c r="CH55">
        <f t="shared" si="22"/>
        <v>0.22002719519087263</v>
      </c>
      <c r="CI55">
        <f t="shared" si="22"/>
        <v>0.23272435883201681</v>
      </c>
      <c r="CJ55">
        <f t="shared" si="22"/>
        <v>0.24907620061069075</v>
      </c>
      <c r="CK55">
        <f t="shared" si="22"/>
        <v>0.27206297642509153</v>
      </c>
      <c r="CL55">
        <f t="shared" ref="CL55:CS70" si="25">IF(CL$10&lt;&gt;1,(1 - (((1-CL$10*$BV55)/(1 - $BV55)))^(1/$BW$9))/(CL$10 - (((1-CL$10*$BV55)/(1 - $BV55)))^(1/$BW$9)), $BV55/(1+$BW$9*$BV55-$BV55))</f>
        <v>0.50143294554696072</v>
      </c>
      <c r="CM55">
        <f t="shared" si="25"/>
        <v>0.47345075072976101</v>
      </c>
      <c r="CN55">
        <f t="shared" si="25"/>
        <v>0.409563171851965</v>
      </c>
      <c r="CO55">
        <f t="shared" si="25"/>
        <v>0.32475629276275891</v>
      </c>
      <c r="CP55">
        <f t="shared" si="25"/>
        <v>0.27262880422411478</v>
      </c>
      <c r="CQ55">
        <f t="shared" si="25"/>
        <v>0.23700454615428604</v>
      </c>
      <c r="CR55">
        <f t="shared" si="25"/>
        <v>0.18236072002723389</v>
      </c>
      <c r="CS55">
        <f t="shared" si="25"/>
        <v>0.15069611059059002</v>
      </c>
      <c r="DD55">
        <v>0.43000000000000022</v>
      </c>
      <c r="DE55">
        <f t="shared" si="23"/>
        <v>0.13320404367550942</v>
      </c>
      <c r="DF55">
        <f t="shared" si="23"/>
        <v>0.13541436945366073</v>
      </c>
      <c r="DG55">
        <f t="shared" si="23"/>
        <v>0.13774354415643228</v>
      </c>
      <c r="DH55">
        <f t="shared" si="23"/>
        <v>0.14020349745018287</v>
      </c>
      <c r="DI55">
        <f t="shared" si="23"/>
        <v>0.14280800328964105</v>
      </c>
      <c r="DJ55">
        <f t="shared" si="23"/>
        <v>0.14557307900401992</v>
      </c>
      <c r="DK55">
        <f t="shared" si="23"/>
        <v>0.14851749870777656</v>
      </c>
      <c r="DL55">
        <f t="shared" si="23"/>
        <v>0.15166346288401758</v>
      </c>
      <c r="DM55">
        <f t="shared" si="23"/>
        <v>0.15503748510679896</v>
      </c>
      <c r="DN55">
        <f t="shared" si="23"/>
        <v>0.15867196436937453</v>
      </c>
      <c r="DO55">
        <f t="shared" si="23"/>
        <v>0.16688616496409922</v>
      </c>
      <c r="DP55">
        <f t="shared" si="23"/>
        <v>0.17675558697802765</v>
      </c>
      <c r="DQ55">
        <f t="shared" si="23"/>
        <v>0.18903404852831124</v>
      </c>
      <c r="DR55">
        <f t="shared" si="23"/>
        <v>0.20514987561660111</v>
      </c>
      <c r="DS55">
        <f t="shared" si="23"/>
        <v>0.22840409898274511</v>
      </c>
      <c r="DT55" t="e">
        <f t="shared" ref="DT55:EA70" si="26">IF(DT$10&lt;&gt;1,(1 - (((1-DT$10*$DD55)/(1 - $DD55)))^(1/$DE$9))/(DT$10 - (((1-DT$10*$DD55)/(1 - $DD55)))^(1/$DE$9)), $DD55/(1+$DE$9*$DD55-$DD55))</f>
        <v>#NUM!</v>
      </c>
      <c r="DU55" t="e">
        <f t="shared" si="26"/>
        <v>#NUM!</v>
      </c>
      <c r="DV55" t="e">
        <f t="shared" si="26"/>
        <v>#NUM!</v>
      </c>
      <c r="DW55" t="e">
        <f t="shared" si="26"/>
        <v>#NUM!</v>
      </c>
      <c r="DX55" t="e">
        <f t="shared" si="26"/>
        <v>#NUM!</v>
      </c>
      <c r="DY55" t="e">
        <f t="shared" si="26"/>
        <v>#NUM!</v>
      </c>
      <c r="DZ55" t="e">
        <f t="shared" si="26"/>
        <v>#NUM!</v>
      </c>
      <c r="EA55" t="e">
        <f t="shared" si="26"/>
        <v>#NUM!</v>
      </c>
      <c r="EL55">
        <v>0.43000000000000022</v>
      </c>
      <c r="EM55">
        <f t="shared" si="24"/>
        <v>9.1092714670682542E-2</v>
      </c>
      <c r="EN55">
        <f t="shared" si="24"/>
        <v>9.2845726701776946E-2</v>
      </c>
      <c r="EO55">
        <f t="shared" si="24"/>
        <v>9.4700098485800827E-2</v>
      </c>
      <c r="EP55">
        <f t="shared" si="24"/>
        <v>9.6666494522374108E-2</v>
      </c>
      <c r="EQ55">
        <f t="shared" si="24"/>
        <v>9.8757285327560437E-2</v>
      </c>
      <c r="ER55">
        <f t="shared" si="24"/>
        <v>0.10098692653463878</v>
      </c>
      <c r="ES55">
        <f t="shared" si="24"/>
        <v>0.10337244896914355</v>
      </c>
      <c r="ET55">
        <f t="shared" si="24"/>
        <v>0.10593410106803222</v>
      </c>
      <c r="EU55">
        <f t="shared" si="24"/>
        <v>0.10869620421431153</v>
      </c>
      <c r="EV55">
        <f t="shared" si="24"/>
        <v>0.11168862355039555</v>
      </c>
      <c r="EW55">
        <f t="shared" si="24"/>
        <v>0.11851718666728664</v>
      </c>
      <c r="EX55">
        <f t="shared" si="24"/>
        <v>0.12684237209154917</v>
      </c>
      <c r="EY55">
        <f t="shared" si="24"/>
        <v>0.13738519978985084</v>
      </c>
      <c r="EZ55">
        <f t="shared" si="24"/>
        <v>0.15154051265692112</v>
      </c>
      <c r="FA55">
        <f t="shared" si="24"/>
        <v>0.17262198509923496</v>
      </c>
      <c r="FB55" t="e">
        <f t="shared" ref="FB55:FI70" si="27">IF(FB$10&lt;&gt;1,(1 - (((1-FB$10*$EL55)/(1 - $EL55)))^(1/$EM$9))/(FB$10 - (((1-FB$10*$EL55)/(1 - $EL55)))^(1/$EM$9)), $EL55/(1+$EM$9*$EL55-$EL55))</f>
        <v>#NUM!</v>
      </c>
      <c r="FC55" t="e">
        <f t="shared" si="27"/>
        <v>#NUM!</v>
      </c>
      <c r="FD55" t="e">
        <f t="shared" si="27"/>
        <v>#NUM!</v>
      </c>
      <c r="FE55" t="e">
        <f t="shared" si="27"/>
        <v>#NUM!</v>
      </c>
      <c r="FF55" t="e">
        <f t="shared" si="27"/>
        <v>#NUM!</v>
      </c>
      <c r="FG55" t="e">
        <f t="shared" si="27"/>
        <v>#NUM!</v>
      </c>
      <c r="FH55" t="e">
        <f t="shared" si="27"/>
        <v>#NUM!</v>
      </c>
      <c r="FI55" t="e">
        <f t="shared" si="27"/>
        <v>#NUM!</v>
      </c>
    </row>
    <row r="56" spans="9:165" x14ac:dyDescent="0.3">
      <c r="I56">
        <v>0.44</v>
      </c>
      <c r="J56">
        <f t="shared" si="20"/>
        <v>0.9940006443494307</v>
      </c>
      <c r="K56">
        <f t="shared" si="20"/>
        <v>0.98733397909912557</v>
      </c>
      <c r="L56">
        <f t="shared" si="20"/>
        <v>0.97988608759521334</v>
      </c>
      <c r="M56">
        <f t="shared" si="20"/>
        <v>0.97151524378435894</v>
      </c>
      <c r="N56">
        <f t="shared" si="20"/>
        <v>0.96204267186090142</v>
      </c>
      <c r="O56">
        <f t="shared" si="20"/>
        <v>0.95123925023230094</v>
      </c>
      <c r="P56">
        <f t="shared" si="20"/>
        <v>0.93880584857271876</v>
      </c>
      <c r="Q56">
        <f t="shared" si="20"/>
        <v>0.9243432906677882</v>
      </c>
      <c r="R56">
        <f t="shared" si="20"/>
        <v>0.90730463881792189</v>
      </c>
      <c r="S56">
        <f t="shared" si="15"/>
        <v>0.88691340337405011</v>
      </c>
      <c r="T56">
        <f t="shared" si="20"/>
        <v>0.83087679771037903</v>
      </c>
      <c r="U56">
        <f t="shared" si="20"/>
        <v>0.73500198886514001</v>
      </c>
      <c r="V56">
        <f>(SQRT(V$10^2+1)*LN((1-$I56)/(1-V$10*$I56)))/((V$10-1)*LN((2-$I56*(V$10+1-SQRT(V$10^2+1)))/(2-$I56*(V$10+1+SQRT(V$10^2+1)))))</f>
        <v>0.4797163863829948</v>
      </c>
      <c r="W56" t="e">
        <f t="shared" si="20"/>
        <v>#NUM!</v>
      </c>
      <c r="X56" t="e">
        <f t="shared" si="20"/>
        <v>#NUM!</v>
      </c>
      <c r="Y56" t="e">
        <f t="shared" si="20"/>
        <v>#NUM!</v>
      </c>
      <c r="Z56" t="e">
        <f t="shared" si="15"/>
        <v>#NUM!</v>
      </c>
      <c r="AA56" t="e">
        <f t="shared" si="15"/>
        <v>#NUM!</v>
      </c>
      <c r="AB56" t="e">
        <f t="shared" si="15"/>
        <v>#NUM!</v>
      </c>
      <c r="AC56" t="e">
        <f t="shared" si="15"/>
        <v>#NUM!</v>
      </c>
      <c r="AD56" t="e">
        <f t="shared" si="10"/>
        <v>#NUM!</v>
      </c>
      <c r="AE56" t="e">
        <f t="shared" si="10"/>
        <v>#NUM!</v>
      </c>
      <c r="AF56" t="e">
        <f t="shared" si="10"/>
        <v>#NUM!</v>
      </c>
      <c r="AO56">
        <v>0.44000000000000022</v>
      </c>
      <c r="AP56">
        <f t="shared" si="21"/>
        <v>0.25408807626366836</v>
      </c>
      <c r="AQ56">
        <f t="shared" si="21"/>
        <v>0.25661262060065354</v>
      </c>
      <c r="AR56">
        <f t="shared" si="21"/>
        <v>0.25925138913752666</v>
      </c>
      <c r="AS56">
        <f t="shared" si="21"/>
        <v>0.26201490940251559</v>
      </c>
      <c r="AT56">
        <f t="shared" si="21"/>
        <v>0.2649152611919281</v>
      </c>
      <c r="AU56">
        <f t="shared" si="21"/>
        <v>0.26796640364697305</v>
      </c>
      <c r="AV56">
        <f t="shared" si="21"/>
        <v>0.27118459477102186</v>
      </c>
      <c r="AW56">
        <f t="shared" si="21"/>
        <v>0.27458893708250381</v>
      </c>
      <c r="AX56">
        <f t="shared" si="21"/>
        <v>0.27820209853881211</v>
      </c>
      <c r="AY56">
        <f t="shared" si="16"/>
        <v>0.28205167982173773</v>
      </c>
      <c r="AZ56">
        <f t="shared" si="21"/>
        <v>0.2905977222380936</v>
      </c>
      <c r="BA56">
        <f t="shared" si="21"/>
        <v>0.30060310769166948</v>
      </c>
      <c r="BB56">
        <f t="shared" si="21"/>
        <v>0.31269180337553654</v>
      </c>
      <c r="BC56">
        <f t="shared" si="21"/>
        <v>0.32804199993863342</v>
      </c>
      <c r="BD56">
        <f t="shared" si="21"/>
        <v>0.34941998682249359</v>
      </c>
      <c r="BE56" t="e">
        <f t="shared" si="21"/>
        <v>#NUM!</v>
      </c>
      <c r="BF56" t="e">
        <f t="shared" si="16"/>
        <v>#NUM!</v>
      </c>
      <c r="BG56" t="e">
        <f t="shared" si="16"/>
        <v>#NUM!</v>
      </c>
      <c r="BH56" t="e">
        <f t="shared" si="16"/>
        <v>#NUM!</v>
      </c>
      <c r="BI56" t="e">
        <f t="shared" si="16"/>
        <v>#NUM!</v>
      </c>
      <c r="BJ56" t="e">
        <f t="shared" si="11"/>
        <v>#NUM!</v>
      </c>
      <c r="BK56" t="e">
        <f t="shared" si="11"/>
        <v>#NUM!</v>
      </c>
      <c r="BL56" t="e">
        <f t="shared" si="11"/>
        <v>#NUM!</v>
      </c>
      <c r="BV56">
        <v>0.44000000000000022</v>
      </c>
      <c r="BW56">
        <f t="shared" ref="BW56:CL71" si="28">IF(BW$10&lt;&gt;1,(1 - (((1-BW$10*$BV56)/(1 - $BV56)))^(1/$BW$9))/(BW$10 - (((1-BW$10*$BV56)/(1 - $BV56)))^(1/$BW$9)), $BV56/(1+$BW$9*$BV56-$BV56))</f>
        <v>0.17819656982986087</v>
      </c>
      <c r="BX56">
        <f t="shared" si="28"/>
        <v>0.18077106532848791</v>
      </c>
      <c r="BY56">
        <f t="shared" si="28"/>
        <v>0.18347781568736732</v>
      </c>
      <c r="BZ56">
        <f t="shared" si="28"/>
        <v>0.18632988070488221</v>
      </c>
      <c r="CA56">
        <f t="shared" si="28"/>
        <v>0.18934233565383368</v>
      </c>
      <c r="CB56">
        <f t="shared" si="28"/>
        <v>0.19253271057708421</v>
      </c>
      <c r="CC56">
        <f t="shared" si="28"/>
        <v>0.1959215571507758</v>
      </c>
      <c r="CD56">
        <f t="shared" si="28"/>
        <v>0.19953319069115388</v>
      </c>
      <c r="CE56">
        <f t="shared" si="28"/>
        <v>0.20339667712445106</v>
      </c>
      <c r="CF56">
        <f t="shared" si="28"/>
        <v>0.20754760057181806</v>
      </c>
      <c r="CG56">
        <f t="shared" si="28"/>
        <v>0.21689208462489179</v>
      </c>
      <c r="CH56">
        <f t="shared" si="28"/>
        <v>0.2280640754134724</v>
      </c>
      <c r="CI56">
        <f t="shared" si="28"/>
        <v>0.24190786417485297</v>
      </c>
      <c r="CJ56">
        <f t="shared" si="28"/>
        <v>0.26006209609762626</v>
      </c>
      <c r="CK56">
        <f t="shared" si="28"/>
        <v>0.28652536338124168</v>
      </c>
      <c r="CL56">
        <f t="shared" si="28"/>
        <v>0.51030385016305169</v>
      </c>
      <c r="CM56">
        <f t="shared" si="25"/>
        <v>0.47778313650093951</v>
      </c>
      <c r="CN56">
        <f t="shared" si="25"/>
        <v>0.41258883739643332</v>
      </c>
      <c r="CO56">
        <f t="shared" si="25"/>
        <v>0.32711688739529882</v>
      </c>
      <c r="CP56">
        <f t="shared" si="25"/>
        <v>0.2746838271913109</v>
      </c>
      <c r="CQ56">
        <f t="shared" si="25"/>
        <v>0.23885576776267131</v>
      </c>
      <c r="CR56">
        <f t="shared" si="25"/>
        <v>0.18388450258083214</v>
      </c>
      <c r="CS56">
        <f t="shared" si="25"/>
        <v>0.15201423100729783</v>
      </c>
      <c r="DD56">
        <v>0.44000000000000022</v>
      </c>
      <c r="DE56">
        <f t="shared" ref="DE56:DT71" si="29">IF(DE$10&lt;&gt;1,(1 - (((1-DE$10*$DD56)/(1 - $DD56)))^(1/$DE$9))/(DE$10 - (((1-DE$10*$DD56)/(1 - $DD56)))^(1/$DE$9)), $DD56/(1+$DE$9*$DD56-$DD56))</f>
        <v>0.13715074372551819</v>
      </c>
      <c r="DF56">
        <f t="shared" si="29"/>
        <v>0.13947985846919503</v>
      </c>
      <c r="DG56">
        <f t="shared" si="29"/>
        <v>0.14193727975281703</v>
      </c>
      <c r="DH56">
        <f t="shared" si="29"/>
        <v>0.14453622241390671</v>
      </c>
      <c r="DI56">
        <f t="shared" si="29"/>
        <v>0.14729200102172449</v>
      </c>
      <c r="DJ56">
        <f t="shared" si="29"/>
        <v>0.15022249769944537</v>
      </c>
      <c r="DK56">
        <f t="shared" si="29"/>
        <v>0.15334876820183899</v>
      </c>
      <c r="DL56">
        <f t="shared" si="29"/>
        <v>0.15669583857076338</v>
      </c>
      <c r="DM56">
        <f t="shared" si="29"/>
        <v>0.16029376946428572</v>
      </c>
      <c r="DN56">
        <f t="shared" si="29"/>
        <v>0.16417950880496177</v>
      </c>
      <c r="DO56">
        <f t="shared" si="29"/>
        <v>0.17300350374383069</v>
      </c>
      <c r="DP56">
        <f t="shared" si="29"/>
        <v>0.18369299276987058</v>
      </c>
      <c r="DQ56">
        <f t="shared" si="29"/>
        <v>0.1971525020065118</v>
      </c>
      <c r="DR56">
        <f t="shared" si="29"/>
        <v>0.21516889951762536</v>
      </c>
      <c r="DS56">
        <f t="shared" si="29"/>
        <v>0.24220899917149694</v>
      </c>
      <c r="DT56" t="e">
        <f t="shared" si="29"/>
        <v>#NUM!</v>
      </c>
      <c r="DU56" t="e">
        <f t="shared" si="26"/>
        <v>#NUM!</v>
      </c>
      <c r="DV56" t="e">
        <f t="shared" si="26"/>
        <v>#NUM!</v>
      </c>
      <c r="DW56" t="e">
        <f t="shared" si="26"/>
        <v>#NUM!</v>
      </c>
      <c r="DX56" t="e">
        <f t="shared" si="26"/>
        <v>#NUM!</v>
      </c>
      <c r="DY56" t="e">
        <f t="shared" si="26"/>
        <v>#NUM!</v>
      </c>
      <c r="DZ56" t="e">
        <f t="shared" si="26"/>
        <v>#NUM!</v>
      </c>
      <c r="EA56" t="e">
        <f t="shared" si="26"/>
        <v>#NUM!</v>
      </c>
      <c r="EL56">
        <v>0.44000000000000022</v>
      </c>
      <c r="EM56">
        <f t="shared" ref="EM56:FB71" si="30">IF(EM$10&lt;&gt;1,(1 - (((1-EM$10*$EL56)/(1 - $EL56)))^(1/$EM$9))/(EM$10 - (((1-EM$10*$EL56)/(1 - $EL56)))^(1/$EM$9)), $EL56/(1+$EM$9*$EL56-$EL56))</f>
        <v>9.3865706420892689E-2</v>
      </c>
      <c r="EN56">
        <f t="shared" si="30"/>
        <v>9.5716956441288706E-2</v>
      </c>
      <c r="EO56">
        <f t="shared" si="30"/>
        <v>9.7677964015321167E-2</v>
      </c>
      <c r="EP56">
        <f t="shared" si="30"/>
        <v>9.9760584867911839E-2</v>
      </c>
      <c r="EQ56">
        <f t="shared" si="30"/>
        <v>0.10197862472537871</v>
      </c>
      <c r="ER56">
        <f t="shared" si="30"/>
        <v>0.10434828558986116</v>
      </c>
      <c r="ES56">
        <f t="shared" si="30"/>
        <v>0.1068887468124101</v>
      </c>
      <c r="ET56">
        <f t="shared" si="30"/>
        <v>0.10962293292680884</v>
      </c>
      <c r="EU56">
        <f t="shared" si="30"/>
        <v>0.11257854520519507</v>
      </c>
      <c r="EV56">
        <f t="shared" si="30"/>
        <v>0.11578980886992377</v>
      </c>
      <c r="EW56">
        <f t="shared" si="30"/>
        <v>0.1231564851277976</v>
      </c>
      <c r="EX56">
        <f t="shared" si="30"/>
        <v>0.13221953092385111</v>
      </c>
      <c r="EY56">
        <f t="shared" si="30"/>
        <v>0.14384999433983151</v>
      </c>
      <c r="EZ56">
        <f t="shared" si="30"/>
        <v>0.15980740181324987</v>
      </c>
      <c r="FA56">
        <f t="shared" si="30"/>
        <v>0.18462618162836289</v>
      </c>
      <c r="FB56" t="e">
        <f t="shared" si="30"/>
        <v>#NUM!</v>
      </c>
      <c r="FC56" t="e">
        <f t="shared" si="27"/>
        <v>#NUM!</v>
      </c>
      <c r="FD56" t="e">
        <f t="shared" si="27"/>
        <v>#NUM!</v>
      </c>
      <c r="FE56" t="e">
        <f t="shared" si="27"/>
        <v>#NUM!</v>
      </c>
      <c r="FF56" t="e">
        <f t="shared" si="27"/>
        <v>#NUM!</v>
      </c>
      <c r="FG56" t="e">
        <f t="shared" si="27"/>
        <v>#NUM!</v>
      </c>
      <c r="FH56" t="e">
        <f t="shared" si="27"/>
        <v>#NUM!</v>
      </c>
      <c r="FI56" t="e">
        <f t="shared" si="27"/>
        <v>#NUM!</v>
      </c>
    </row>
    <row r="57" spans="9:165" x14ac:dyDescent="0.3">
      <c r="I57">
        <v>0.45</v>
      </c>
      <c r="J57">
        <f t="shared" ref="J57:Y73" si="31">(SQRT(J$10^2+1)*LN((1-$I57)/(1-J$10*$I57)))/((J$10-1)*LN((2-$I57*(J$10+1-SQRT(J$10^2+1)))/(2-$I57*(J$10+1+SQRT(J$10^2+1)))))</f>
        <v>0.9936058708324863</v>
      </c>
      <c r="K57">
        <f t="shared" si="31"/>
        <v>0.9864786491580162</v>
      </c>
      <c r="L57">
        <f t="shared" si="31"/>
        <v>0.97848902226908041</v>
      </c>
      <c r="M57">
        <f t="shared" si="31"/>
        <v>0.96947495019009844</v>
      </c>
      <c r="N57">
        <f t="shared" si="31"/>
        <v>0.95923034447077726</v>
      </c>
      <c r="O57">
        <f t="shared" si="31"/>
        <v>0.94748854686896655</v>
      </c>
      <c r="P57">
        <f t="shared" si="31"/>
        <v>0.93389748675490336</v>
      </c>
      <c r="Q57">
        <f t="shared" si="31"/>
        <v>0.91798096460947876</v>
      </c>
      <c r="R57">
        <f t="shared" si="31"/>
        <v>0.89907561722869811</v>
      </c>
      <c r="S57">
        <f t="shared" si="15"/>
        <v>0.87621998290428071</v>
      </c>
      <c r="T57">
        <f t="shared" si="31"/>
        <v>0.81195137805157602</v>
      </c>
      <c r="U57">
        <f t="shared" si="31"/>
        <v>0.69514314924824394</v>
      </c>
      <c r="V57" t="e">
        <f t="shared" si="31"/>
        <v>#NUM!</v>
      </c>
      <c r="W57" t="e">
        <f t="shared" si="31"/>
        <v>#NUM!</v>
      </c>
      <c r="X57" t="e">
        <f t="shared" si="31"/>
        <v>#NUM!</v>
      </c>
      <c r="Y57" t="e">
        <f t="shared" si="31"/>
        <v>#NUM!</v>
      </c>
      <c r="Z57" t="e">
        <f t="shared" si="15"/>
        <v>#NUM!</v>
      </c>
      <c r="AA57" t="e">
        <f t="shared" si="15"/>
        <v>#NUM!</v>
      </c>
      <c r="AB57" t="e">
        <f t="shared" si="15"/>
        <v>#NUM!</v>
      </c>
      <c r="AC57" t="e">
        <f t="shared" si="15"/>
        <v>#NUM!</v>
      </c>
      <c r="AD57" t="e">
        <f t="shared" si="10"/>
        <v>#NUM!</v>
      </c>
      <c r="AE57" t="e">
        <f t="shared" si="10"/>
        <v>#NUM!</v>
      </c>
      <c r="AF57" t="e">
        <f t="shared" si="10"/>
        <v>#NUM!</v>
      </c>
      <c r="AO57">
        <v>0.45000000000000023</v>
      </c>
      <c r="AP57">
        <f t="shared" ref="AP57:BE73" si="32">IF(AP$10&lt;&gt;1,(1 - (((1-AP$10*$AO57)/(1 - $AO57)))^(1/$AP$9))/(AP$10 - (((1-AP$10*$AO57)/(1 - $AO57)))^(1/$AP$9)), $AO57/(1+$AP$9*$AO57-$AO57))</f>
        <v>0.26090868894167735</v>
      </c>
      <c r="AQ57">
        <f t="shared" si="32"/>
        <v>0.26354932771805439</v>
      </c>
      <c r="AR57">
        <f t="shared" si="32"/>
        <v>0.26631216293361748</v>
      </c>
      <c r="AS57">
        <f t="shared" si="32"/>
        <v>0.26920874129898975</v>
      </c>
      <c r="AT57">
        <f t="shared" si="32"/>
        <v>0.27225235854115321</v>
      </c>
      <c r="AU57">
        <f t="shared" si="32"/>
        <v>0.27545843872358244</v>
      </c>
      <c r="AV57">
        <f t="shared" si="32"/>
        <v>0.27884502413216161</v>
      </c>
      <c r="AW57">
        <f t="shared" si="32"/>
        <v>0.28243341738357447</v>
      </c>
      <c r="AX57">
        <f t="shared" si="32"/>
        <v>0.28624903719161032</v>
      </c>
      <c r="AY57">
        <f t="shared" si="16"/>
        <v>0.29032300208510903</v>
      </c>
      <c r="AZ57">
        <f t="shared" si="32"/>
        <v>0.2994029797600174</v>
      </c>
      <c r="BA57">
        <f t="shared" si="32"/>
        <v>0.31010748997423848</v>
      </c>
      <c r="BB57">
        <f t="shared" si="32"/>
        <v>0.32317641627288768</v>
      </c>
      <c r="BC57">
        <f t="shared" si="32"/>
        <v>0.34006804145482833</v>
      </c>
      <c r="BD57">
        <f t="shared" si="32"/>
        <v>0.36451391048039489</v>
      </c>
      <c r="BE57" t="e">
        <f t="shared" si="32"/>
        <v>#NUM!</v>
      </c>
      <c r="BF57" t="e">
        <f t="shared" si="16"/>
        <v>#NUM!</v>
      </c>
      <c r="BG57" t="e">
        <f t="shared" si="16"/>
        <v>#NUM!</v>
      </c>
      <c r="BH57" t="e">
        <f t="shared" si="16"/>
        <v>#NUM!</v>
      </c>
      <c r="BI57" t="e">
        <f t="shared" si="16"/>
        <v>#NUM!</v>
      </c>
      <c r="BJ57" t="e">
        <f t="shared" si="11"/>
        <v>#NUM!</v>
      </c>
      <c r="BK57" t="e">
        <f t="shared" si="11"/>
        <v>#NUM!</v>
      </c>
      <c r="BL57" t="e">
        <f t="shared" si="11"/>
        <v>#NUM!</v>
      </c>
      <c r="BV57">
        <v>0.45000000000000023</v>
      </c>
      <c r="BW57">
        <f t="shared" si="28"/>
        <v>0.18325336292604333</v>
      </c>
      <c r="BX57">
        <f t="shared" si="28"/>
        <v>0.18595764573119686</v>
      </c>
      <c r="BY57">
        <f t="shared" si="28"/>
        <v>0.1888040874812858</v>
      </c>
      <c r="BZ57">
        <f t="shared" si="28"/>
        <v>0.19180707995001042</v>
      </c>
      <c r="CA57">
        <f t="shared" si="28"/>
        <v>0.19498329614279372</v>
      </c>
      <c r="CB57">
        <f t="shared" si="28"/>
        <v>0.19835220196243458</v>
      </c>
      <c r="CC57">
        <f t="shared" si="28"/>
        <v>0.20193672108497357</v>
      </c>
      <c r="CD57">
        <f t="shared" si="28"/>
        <v>0.20576411209610557</v>
      </c>
      <c r="CE57">
        <f t="shared" si="28"/>
        <v>0.20986714554134384</v>
      </c>
      <c r="CF57">
        <f t="shared" si="28"/>
        <v>0.21428617347306583</v>
      </c>
      <c r="CG57">
        <f t="shared" si="28"/>
        <v>0.2242791359236862</v>
      </c>
      <c r="CH57">
        <f t="shared" si="28"/>
        <v>0.23632103486441505</v>
      </c>
      <c r="CI57">
        <f t="shared" si="28"/>
        <v>0.25142045795193396</v>
      </c>
      <c r="CJ57">
        <f t="shared" si="28"/>
        <v>0.27162425255700057</v>
      </c>
      <c r="CK57">
        <f t="shared" si="28"/>
        <v>0.30239874762714491</v>
      </c>
      <c r="CL57">
        <f t="shared" si="28"/>
        <v>0.51772539577172649</v>
      </c>
      <c r="CM57">
        <f t="shared" si="25"/>
        <v>0.48188389252849018</v>
      </c>
      <c r="CN57">
        <f t="shared" si="25"/>
        <v>0.41555018389022413</v>
      </c>
      <c r="CO57">
        <f t="shared" si="25"/>
        <v>0.32945966858392872</v>
      </c>
      <c r="CP57">
        <f t="shared" si="25"/>
        <v>0.27673266448229755</v>
      </c>
      <c r="CQ57">
        <f t="shared" si="25"/>
        <v>0.24070576382598299</v>
      </c>
      <c r="CR57">
        <f t="shared" si="25"/>
        <v>0.18541166187948899</v>
      </c>
      <c r="CS57">
        <f t="shared" si="25"/>
        <v>0.15333710644803314</v>
      </c>
      <c r="DD57">
        <v>0.45000000000000023</v>
      </c>
      <c r="DE57">
        <f t="shared" si="29"/>
        <v>0.14115266785092867</v>
      </c>
      <c r="DF57">
        <f t="shared" si="29"/>
        <v>0.14360452063473564</v>
      </c>
      <c r="DG57">
        <f t="shared" si="29"/>
        <v>0.14619467696053318</v>
      </c>
      <c r="DH57">
        <f t="shared" si="29"/>
        <v>0.14893774497431697</v>
      </c>
      <c r="DI57">
        <f t="shared" si="29"/>
        <v>0.15185071720456833</v>
      </c>
      <c r="DJ57">
        <f t="shared" si="29"/>
        <v>0.15495351727670931</v>
      </c>
      <c r="DK57">
        <f t="shared" si="29"/>
        <v>0.15826971323469155</v>
      </c>
      <c r="DL57">
        <f t="shared" si="29"/>
        <v>0.16182746263110728</v>
      </c>
      <c r="DM57">
        <f t="shared" si="29"/>
        <v>0.16566078651169142</v>
      </c>
      <c r="DN57">
        <f t="shared" si="29"/>
        <v>0.16981175329915268</v>
      </c>
      <c r="DO57">
        <f t="shared" si="29"/>
        <v>0.17928450187108272</v>
      </c>
      <c r="DP57">
        <f t="shared" si="29"/>
        <v>0.19085884042281082</v>
      </c>
      <c r="DQ57">
        <f t="shared" si="29"/>
        <v>0.20562114778991752</v>
      </c>
      <c r="DR57">
        <f t="shared" si="29"/>
        <v>0.22581816094443266</v>
      </c>
      <c r="DS57">
        <f t="shared" si="29"/>
        <v>0.25761269606216991</v>
      </c>
      <c r="DT57" t="e">
        <f t="shared" si="29"/>
        <v>#NUM!</v>
      </c>
      <c r="DU57" t="e">
        <f t="shared" si="26"/>
        <v>#NUM!</v>
      </c>
      <c r="DV57" t="e">
        <f t="shared" si="26"/>
        <v>#NUM!</v>
      </c>
      <c r="DW57" t="e">
        <f t="shared" si="26"/>
        <v>#NUM!</v>
      </c>
      <c r="DX57" t="e">
        <f t="shared" si="26"/>
        <v>#NUM!</v>
      </c>
      <c r="DY57" t="e">
        <f t="shared" si="26"/>
        <v>#NUM!</v>
      </c>
      <c r="DZ57" t="e">
        <f t="shared" si="26"/>
        <v>#NUM!</v>
      </c>
      <c r="EA57" t="e">
        <f t="shared" si="26"/>
        <v>#NUM!</v>
      </c>
      <c r="EL57">
        <v>0.45000000000000023</v>
      </c>
      <c r="EM57">
        <f t="shared" si="30"/>
        <v>9.6682122035706322E-2</v>
      </c>
      <c r="EN57">
        <f t="shared" si="30"/>
        <v>9.8635254319344445E-2</v>
      </c>
      <c r="EO57">
        <f t="shared" si="30"/>
        <v>0.10070706152430987</v>
      </c>
      <c r="EP57">
        <f t="shared" si="30"/>
        <v>0.10291069724240638</v>
      </c>
      <c r="EQ57">
        <f t="shared" si="30"/>
        <v>0.1052615383493329</v>
      </c>
      <c r="ER57">
        <f t="shared" si="30"/>
        <v>0.10777770878259314</v>
      </c>
      <c r="ES57">
        <f t="shared" si="30"/>
        <v>0.11048076649312794</v>
      </c>
      <c r="ET57">
        <f t="shared" si="30"/>
        <v>0.11339661858553804</v>
      </c>
      <c r="EU57">
        <f t="shared" si="30"/>
        <v>0.1165567620721676</v>
      </c>
      <c r="EV57">
        <f t="shared" si="30"/>
        <v>0.12000036000265363</v>
      </c>
      <c r="EW57">
        <f t="shared" si="30"/>
        <v>0.12794317250529053</v>
      </c>
      <c r="EX57">
        <f t="shared" si="30"/>
        <v>0.13780825586505105</v>
      </c>
      <c r="EY57">
        <f t="shared" si="30"/>
        <v>0.15064910812258761</v>
      </c>
      <c r="EZ57">
        <f t="shared" si="30"/>
        <v>0.16869735210865891</v>
      </c>
      <c r="FA57">
        <f t="shared" si="30"/>
        <v>0.19828574631345514</v>
      </c>
      <c r="FB57" t="e">
        <f t="shared" si="30"/>
        <v>#NUM!</v>
      </c>
      <c r="FC57" t="e">
        <f t="shared" si="27"/>
        <v>#NUM!</v>
      </c>
      <c r="FD57" t="e">
        <f t="shared" si="27"/>
        <v>#NUM!</v>
      </c>
      <c r="FE57" t="e">
        <f t="shared" si="27"/>
        <v>#NUM!</v>
      </c>
      <c r="FF57" t="e">
        <f t="shared" si="27"/>
        <v>#NUM!</v>
      </c>
      <c r="FG57" t="e">
        <f t="shared" si="27"/>
        <v>#NUM!</v>
      </c>
      <c r="FH57" t="e">
        <f t="shared" si="27"/>
        <v>#NUM!</v>
      </c>
      <c r="FI57" t="e">
        <f t="shared" si="27"/>
        <v>#NUM!</v>
      </c>
    </row>
    <row r="58" spans="9:165" x14ac:dyDescent="0.3">
      <c r="I58">
        <v>0.46</v>
      </c>
      <c r="J58">
        <f t="shared" si="31"/>
        <v>0.99318967623128662</v>
      </c>
      <c r="K58">
        <f t="shared" si="31"/>
        <v>0.98557476963351376</v>
      </c>
      <c r="L58">
        <f t="shared" si="31"/>
        <v>0.97700865870745113</v>
      </c>
      <c r="M58">
        <f t="shared" si="31"/>
        <v>0.96730625121189928</v>
      </c>
      <c r="N58">
        <f t="shared" si="31"/>
        <v>0.95623012576287791</v>
      </c>
      <c r="O58">
        <f t="shared" si="31"/>
        <v>0.94347000767346823</v>
      </c>
      <c r="P58">
        <f t="shared" si="31"/>
        <v>0.92861136042440073</v>
      </c>
      <c r="Q58">
        <f t="shared" si="31"/>
        <v>0.91108537905477471</v>
      </c>
      <c r="R58">
        <f t="shared" si="31"/>
        <v>0.8900853746864591</v>
      </c>
      <c r="S58">
        <f t="shared" si="15"/>
        <v>0.86441509408319539</v>
      </c>
      <c r="T58">
        <f t="shared" si="31"/>
        <v>0.79030979065409779</v>
      </c>
      <c r="U58">
        <f t="shared" si="31"/>
        <v>0.64439659643324587</v>
      </c>
      <c r="V58" t="e">
        <f t="shared" si="31"/>
        <v>#NUM!</v>
      </c>
      <c r="W58" t="e">
        <f t="shared" si="31"/>
        <v>#NUM!</v>
      </c>
      <c r="X58" t="e">
        <f t="shared" si="31"/>
        <v>#NUM!</v>
      </c>
      <c r="Y58" t="e">
        <f t="shared" si="31"/>
        <v>#NUM!</v>
      </c>
      <c r="Z58" t="e">
        <f t="shared" si="15"/>
        <v>#NUM!</v>
      </c>
      <c r="AA58" t="e">
        <f t="shared" si="15"/>
        <v>#NUM!</v>
      </c>
      <c r="AB58" t="e">
        <f t="shared" si="15"/>
        <v>#NUM!</v>
      </c>
      <c r="AC58" t="e">
        <f t="shared" si="15"/>
        <v>#NUM!</v>
      </c>
      <c r="AD58" t="e">
        <f t="shared" si="10"/>
        <v>#NUM!</v>
      </c>
      <c r="AE58" t="e">
        <f t="shared" si="10"/>
        <v>#NUM!</v>
      </c>
      <c r="AF58" t="e">
        <f t="shared" si="10"/>
        <v>#NUM!</v>
      </c>
      <c r="AO58">
        <v>0.46000000000000024</v>
      </c>
      <c r="AP58">
        <f t="shared" si="32"/>
        <v>0.26779271978598884</v>
      </c>
      <c r="AQ58">
        <f t="shared" si="32"/>
        <v>0.27055186450995722</v>
      </c>
      <c r="AR58">
        <f t="shared" si="32"/>
        <v>0.27344152569226193</v>
      </c>
      <c r="AS58">
        <f t="shared" si="32"/>
        <v>0.27647434134450011</v>
      </c>
      <c r="AT58">
        <f t="shared" si="32"/>
        <v>0.27966491511327557</v>
      </c>
      <c r="AU58">
        <f t="shared" si="32"/>
        <v>0.2830302548599507</v>
      </c>
      <c r="AV58">
        <f t="shared" si="32"/>
        <v>0.28659034303122066</v>
      </c>
      <c r="AW58">
        <f t="shared" si="32"/>
        <v>0.29036889012386274</v>
      </c>
      <c r="AX58">
        <f t="shared" si="32"/>
        <v>0.29439434777924522</v>
      </c>
      <c r="AY58">
        <f t="shared" si="16"/>
        <v>0.29870174481277434</v>
      </c>
      <c r="AZ58">
        <f t="shared" si="32"/>
        <v>0.30834123982641987</v>
      </c>
      <c r="BA58">
        <f t="shared" si="32"/>
        <v>0.3197882564039396</v>
      </c>
      <c r="BB58">
        <f t="shared" si="32"/>
        <v>0.33392103790705263</v>
      </c>
      <c r="BC58">
        <f t="shared" si="32"/>
        <v>0.35255466410709607</v>
      </c>
      <c r="BD58">
        <f t="shared" si="32"/>
        <v>0.38084322264025749</v>
      </c>
      <c r="BE58" t="e">
        <f t="shared" si="32"/>
        <v>#NUM!</v>
      </c>
      <c r="BF58" t="e">
        <f t="shared" si="16"/>
        <v>#NUM!</v>
      </c>
      <c r="BG58" t="e">
        <f t="shared" si="16"/>
        <v>#NUM!</v>
      </c>
      <c r="BH58" t="e">
        <f t="shared" si="16"/>
        <v>#NUM!</v>
      </c>
      <c r="BI58" t="e">
        <f t="shared" si="16"/>
        <v>#NUM!</v>
      </c>
      <c r="BJ58" t="e">
        <f t="shared" si="11"/>
        <v>#NUM!</v>
      </c>
      <c r="BK58" t="e">
        <f t="shared" si="11"/>
        <v>#NUM!</v>
      </c>
      <c r="BL58" t="e">
        <f t="shared" si="11"/>
        <v>#NUM!</v>
      </c>
      <c r="BV58">
        <v>0.46000000000000024</v>
      </c>
      <c r="BW58">
        <f t="shared" si="28"/>
        <v>0.18837366832969352</v>
      </c>
      <c r="BX58">
        <f t="shared" si="28"/>
        <v>0.19121148138169752</v>
      </c>
      <c r="BY58">
        <f t="shared" si="28"/>
        <v>0.19420186656796429</v>
      </c>
      <c r="BZ58">
        <f t="shared" si="28"/>
        <v>0.19736065122568983</v>
      </c>
      <c r="CA58">
        <f t="shared" si="28"/>
        <v>0.20070623821162054</v>
      </c>
      <c r="CB58">
        <f t="shared" si="28"/>
        <v>0.20426020008288512</v>
      </c>
      <c r="CC58">
        <f t="shared" si="28"/>
        <v>0.20804805665827517</v>
      </c>
      <c r="CD58">
        <f t="shared" si="28"/>
        <v>0.21210030897453852</v>
      </c>
      <c r="CE58">
        <f t="shared" si="28"/>
        <v>0.21645383928198361</v>
      </c>
      <c r="CF58">
        <f t="shared" si="28"/>
        <v>0.22115433524913736</v>
      </c>
      <c r="CG58">
        <f t="shared" si="28"/>
        <v>0.23183334561656724</v>
      </c>
      <c r="CH58">
        <f t="shared" si="28"/>
        <v>0.24480863937434866</v>
      </c>
      <c r="CI58">
        <f t="shared" si="28"/>
        <v>0.26128646523287907</v>
      </c>
      <c r="CJ58">
        <f t="shared" si="28"/>
        <v>0.28383870734874006</v>
      </c>
      <c r="CK58">
        <f t="shared" si="28"/>
        <v>0.32012856021322295</v>
      </c>
      <c r="CL58">
        <f t="shared" si="28"/>
        <v>0.52418382350129766</v>
      </c>
      <c r="CM58">
        <f t="shared" si="25"/>
        <v>0.48579075518392134</v>
      </c>
      <c r="CN58">
        <f t="shared" si="25"/>
        <v>0.41845538221700096</v>
      </c>
      <c r="CO58">
        <f t="shared" si="25"/>
        <v>0.3317878382284643</v>
      </c>
      <c r="CP58">
        <f t="shared" si="25"/>
        <v>0.27877754723618214</v>
      </c>
      <c r="CQ58">
        <f t="shared" si="25"/>
        <v>0.24255635244017235</v>
      </c>
      <c r="CR58">
        <f t="shared" si="25"/>
        <v>0.18694355604055279</v>
      </c>
      <c r="CS58">
        <f t="shared" si="25"/>
        <v>0.15466587384167343</v>
      </c>
      <c r="DD58">
        <v>0.46000000000000024</v>
      </c>
      <c r="DE58">
        <f t="shared" si="29"/>
        <v>0.14521153529772374</v>
      </c>
      <c r="DF58">
        <f t="shared" si="29"/>
        <v>0.1477901522523106</v>
      </c>
      <c r="DG58">
        <f t="shared" si="29"/>
        <v>0.15051762920331302</v>
      </c>
      <c r="DH58">
        <f t="shared" si="29"/>
        <v>0.15341008250112537</v>
      </c>
      <c r="DI58">
        <f t="shared" si="29"/>
        <v>0.156486329426027</v>
      </c>
      <c r="DJ58">
        <f t="shared" si="29"/>
        <v>0.15976852522400109</v>
      </c>
      <c r="DK58">
        <f t="shared" si="29"/>
        <v>0.16328300024001166</v>
      </c>
      <c r="DL58">
        <f t="shared" si="29"/>
        <v>0.16706137799576279</v>
      </c>
      <c r="DM58">
        <f t="shared" si="29"/>
        <v>0.17114209613414863</v>
      </c>
      <c r="DN58">
        <f t="shared" si="29"/>
        <v>0.1755729814706479</v>
      </c>
      <c r="DO58">
        <f t="shared" si="29"/>
        <v>0.18573599956186812</v>
      </c>
      <c r="DP58">
        <f t="shared" si="29"/>
        <v>0.19826589502229927</v>
      </c>
      <c r="DQ58">
        <f t="shared" si="29"/>
        <v>0.21446913744354146</v>
      </c>
      <c r="DR58">
        <f t="shared" si="29"/>
        <v>0.23718815074040528</v>
      </c>
      <c r="DS58">
        <f t="shared" si="29"/>
        <v>0.27515051603476925</v>
      </c>
      <c r="DT58" t="e">
        <f t="shared" si="29"/>
        <v>#NUM!</v>
      </c>
      <c r="DU58" t="e">
        <f t="shared" si="26"/>
        <v>#NUM!</v>
      </c>
      <c r="DV58" t="e">
        <f t="shared" si="26"/>
        <v>#NUM!</v>
      </c>
      <c r="DW58" t="e">
        <f t="shared" si="26"/>
        <v>#NUM!</v>
      </c>
      <c r="DX58" t="e">
        <f t="shared" si="26"/>
        <v>#NUM!</v>
      </c>
      <c r="DY58" t="e">
        <f t="shared" si="26"/>
        <v>#NUM!</v>
      </c>
      <c r="DZ58" t="e">
        <f t="shared" si="26"/>
        <v>#NUM!</v>
      </c>
      <c r="EA58" t="e">
        <f t="shared" si="26"/>
        <v>#NUM!</v>
      </c>
      <c r="EL58">
        <v>0.46000000000000024</v>
      </c>
      <c r="EM58">
        <f t="shared" si="30"/>
        <v>9.9543393441305E-2</v>
      </c>
      <c r="EN58">
        <f t="shared" si="30"/>
        <v>0.10160215143879238</v>
      </c>
      <c r="EO58">
        <f t="shared" si="30"/>
        <v>0.1037890448699177</v>
      </c>
      <c r="EP58">
        <f t="shared" si="30"/>
        <v>0.1061186393489832</v>
      </c>
      <c r="EQ58">
        <f t="shared" si="30"/>
        <v>0.10860802927816168</v>
      </c>
      <c r="ER58">
        <f t="shared" si="30"/>
        <v>0.11127745083160463</v>
      </c>
      <c r="ES58">
        <f t="shared" si="30"/>
        <v>0.11415109181216933</v>
      </c>
      <c r="ET58">
        <f t="shared" si="30"/>
        <v>0.11725817942890658</v>
      </c>
      <c r="EU58">
        <f t="shared" si="30"/>
        <v>0.12063446889493473</v>
      </c>
      <c r="EV58">
        <f t="shared" si="30"/>
        <v>0.12432471074183032</v>
      </c>
      <c r="EW58">
        <f t="shared" si="30"/>
        <v>0.13288453205125808</v>
      </c>
      <c r="EX58">
        <f t="shared" si="30"/>
        <v>0.14362233936584526</v>
      </c>
      <c r="EY58">
        <f t="shared" si="30"/>
        <v>0.15781421841211796</v>
      </c>
      <c r="EZ58">
        <f t="shared" si="30"/>
        <v>0.17830923057054895</v>
      </c>
      <c r="FA58">
        <f t="shared" si="30"/>
        <v>0.21419740520304442</v>
      </c>
      <c r="FB58" t="e">
        <f t="shared" si="30"/>
        <v>#NUM!</v>
      </c>
      <c r="FC58" t="e">
        <f t="shared" si="27"/>
        <v>#NUM!</v>
      </c>
      <c r="FD58" t="e">
        <f t="shared" si="27"/>
        <v>#NUM!</v>
      </c>
      <c r="FE58" t="e">
        <f t="shared" si="27"/>
        <v>#NUM!</v>
      </c>
      <c r="FF58" t="e">
        <f t="shared" si="27"/>
        <v>#NUM!</v>
      </c>
      <c r="FG58" t="e">
        <f t="shared" si="27"/>
        <v>#NUM!</v>
      </c>
      <c r="FH58" t="e">
        <f t="shared" si="27"/>
        <v>#NUM!</v>
      </c>
      <c r="FI58" t="e">
        <f t="shared" si="27"/>
        <v>#NUM!</v>
      </c>
    </row>
    <row r="59" spans="9:165" x14ac:dyDescent="0.3">
      <c r="I59">
        <v>0.47</v>
      </c>
      <c r="J59">
        <f t="shared" si="31"/>
        <v>0.99275084628703159</v>
      </c>
      <c r="K59">
        <f t="shared" si="31"/>
        <v>0.98461942408925385</v>
      </c>
      <c r="L59">
        <f t="shared" si="31"/>
        <v>0.97543965547757228</v>
      </c>
      <c r="M59">
        <f t="shared" si="31"/>
        <v>0.96500028377973657</v>
      </c>
      <c r="N59">
        <f t="shared" si="31"/>
        <v>0.9530279198453937</v>
      </c>
      <c r="O59">
        <f t="shared" si="31"/>
        <v>0.93916154271497132</v>
      </c>
      <c r="P59">
        <f t="shared" si="31"/>
        <v>0.92291274460073813</v>
      </c>
      <c r="Q59">
        <f t="shared" si="31"/>
        <v>0.90360096837119541</v>
      </c>
      <c r="R59">
        <f t="shared" si="31"/>
        <v>0.88024202897521719</v>
      </c>
      <c r="S59">
        <f t="shared" si="15"/>
        <v>0.85133873999541843</v>
      </c>
      <c r="T59">
        <f t="shared" si="31"/>
        <v>0.76530623666732001</v>
      </c>
      <c r="U59">
        <f t="shared" si="31"/>
        <v>0.57484443810365249</v>
      </c>
      <c r="V59" t="e">
        <f t="shared" si="31"/>
        <v>#NUM!</v>
      </c>
      <c r="W59" t="e">
        <f t="shared" si="31"/>
        <v>#NUM!</v>
      </c>
      <c r="X59" t="e">
        <f t="shared" si="31"/>
        <v>#NUM!</v>
      </c>
      <c r="Y59" t="e">
        <f t="shared" si="31"/>
        <v>#NUM!</v>
      </c>
      <c r="Z59" t="e">
        <f t="shared" si="15"/>
        <v>#NUM!</v>
      </c>
      <c r="AA59" t="e">
        <f t="shared" si="15"/>
        <v>#NUM!</v>
      </c>
      <c r="AB59" t="e">
        <f t="shared" si="15"/>
        <v>#NUM!</v>
      </c>
      <c r="AC59" t="e">
        <f t="shared" si="15"/>
        <v>#NUM!</v>
      </c>
      <c r="AD59" t="e">
        <f t="shared" si="10"/>
        <v>#NUM!</v>
      </c>
      <c r="AE59" t="e">
        <f t="shared" si="10"/>
        <v>#NUM!</v>
      </c>
      <c r="AF59" t="e">
        <f t="shared" si="10"/>
        <v>#NUM!</v>
      </c>
      <c r="AO59">
        <v>0.47000000000000025</v>
      </c>
      <c r="AP59">
        <f t="shared" si="32"/>
        <v>0.27474184127681356</v>
      </c>
      <c r="AQ59">
        <f t="shared" si="32"/>
        <v>0.27762186739428657</v>
      </c>
      <c r="AR59">
        <f t="shared" si="32"/>
        <v>0.28064108214391226</v>
      </c>
      <c r="AS59">
        <f t="shared" si="32"/>
        <v>0.28381329007600131</v>
      </c>
      <c r="AT59">
        <f t="shared" si="32"/>
        <v>0.28715449936463761</v>
      </c>
      <c r="AU59">
        <f t="shared" si="32"/>
        <v>0.2906834274355698</v>
      </c>
      <c r="AV59">
        <f t="shared" si="32"/>
        <v>0.29442216316763353</v>
      </c>
      <c r="AW59">
        <f t="shared" si="32"/>
        <v>0.29839704862189559</v>
      </c>
      <c r="AX59">
        <f t="shared" si="32"/>
        <v>0.3026398753159153</v>
      </c>
      <c r="AY59">
        <f t="shared" si="16"/>
        <v>0.30719001431394921</v>
      </c>
      <c r="AZ59">
        <f t="shared" si="32"/>
        <v>0.31741576316540931</v>
      </c>
      <c r="BA59">
        <f t="shared" si="32"/>
        <v>0.32965189242792059</v>
      </c>
      <c r="BB59">
        <f t="shared" si="32"/>
        <v>0.34494234375786326</v>
      </c>
      <c r="BC59">
        <f t="shared" si="32"/>
        <v>0.36556185158698057</v>
      </c>
      <c r="BD59">
        <f t="shared" si="32"/>
        <v>0.3988710946595781</v>
      </c>
      <c r="BE59" t="e">
        <f t="shared" si="32"/>
        <v>#NUM!</v>
      </c>
      <c r="BF59" t="e">
        <f t="shared" si="16"/>
        <v>#NUM!</v>
      </c>
      <c r="BG59" t="e">
        <f t="shared" si="16"/>
        <v>#NUM!</v>
      </c>
      <c r="BH59" t="e">
        <f t="shared" si="16"/>
        <v>#NUM!</v>
      </c>
      <c r="BI59" t="e">
        <f t="shared" si="16"/>
        <v>#NUM!</v>
      </c>
      <c r="BJ59" t="e">
        <f t="shared" si="11"/>
        <v>#NUM!</v>
      </c>
      <c r="BK59" t="e">
        <f t="shared" si="11"/>
        <v>#NUM!</v>
      </c>
      <c r="BL59" t="e">
        <f t="shared" si="11"/>
        <v>#NUM!</v>
      </c>
      <c r="BV59">
        <v>0.47000000000000025</v>
      </c>
      <c r="BW59">
        <f t="shared" si="28"/>
        <v>0.19355938455747335</v>
      </c>
      <c r="BX59">
        <f t="shared" si="28"/>
        <v>0.19653451010949957</v>
      </c>
      <c r="BY59">
        <f t="shared" si="28"/>
        <v>0.19967314450561019</v>
      </c>
      <c r="BZ59">
        <f t="shared" si="28"/>
        <v>0.20299265984525502</v>
      </c>
      <c r="CA59">
        <f t="shared" si="28"/>
        <v>0.20651332896159752</v>
      </c>
      <c r="CB59">
        <f t="shared" si="28"/>
        <v>0.21025901345176565</v>
      </c>
      <c r="CC59">
        <f t="shared" si="28"/>
        <v>0.21425807048298842</v>
      </c>
      <c r="CD59">
        <f t="shared" si="28"/>
        <v>0.21854456832920302</v>
      </c>
      <c r="CE59">
        <f t="shared" si="28"/>
        <v>0.22315994731870792</v>
      </c>
      <c r="CF59">
        <f t="shared" si="28"/>
        <v>0.22815586036086341</v>
      </c>
      <c r="CG59">
        <f t="shared" si="28"/>
        <v>0.23956067970906217</v>
      </c>
      <c r="CH59">
        <f t="shared" si="28"/>
        <v>0.25353830174214376</v>
      </c>
      <c r="CI59">
        <f t="shared" si="28"/>
        <v>0.27153358508917247</v>
      </c>
      <c r="CJ59">
        <f t="shared" si="28"/>
        <v>0.29680161099568209</v>
      </c>
      <c r="CK59">
        <f t="shared" si="28"/>
        <v>0.34047614317491548</v>
      </c>
      <c r="CL59">
        <f t="shared" si="28"/>
        <v>0.52995355318445059</v>
      </c>
      <c r="CM59">
        <f t="shared" si="25"/>
        <v>0.48953363612535294</v>
      </c>
      <c r="CN59">
        <f t="shared" si="25"/>
        <v>0.42131168576114109</v>
      </c>
      <c r="CO59">
        <f t="shared" si="25"/>
        <v>0.33410441996905654</v>
      </c>
      <c r="CP59">
        <f t="shared" si="25"/>
        <v>0.2808206345828857</v>
      </c>
      <c r="CQ59">
        <f t="shared" si="25"/>
        <v>0.24440931652917697</v>
      </c>
      <c r="CR59">
        <f t="shared" si="25"/>
        <v>0.18848153871245127</v>
      </c>
      <c r="CS59">
        <f t="shared" si="25"/>
        <v>0.1560016749997403</v>
      </c>
      <c r="DD59">
        <v>0.47000000000000025</v>
      </c>
      <c r="DE59">
        <f t="shared" si="29"/>
        <v>0.14932915216117668</v>
      </c>
      <c r="DF59">
        <f t="shared" si="29"/>
        <v>0.15203863856524957</v>
      </c>
      <c r="DG59">
        <f t="shared" si="29"/>
        <v>0.15490812135602894</v>
      </c>
      <c r="DH59">
        <f t="shared" si="29"/>
        <v>0.15795534702900607</v>
      </c>
      <c r="DI59">
        <f t="shared" si="29"/>
        <v>0.16120111433496806</v>
      </c>
      <c r="DJ59">
        <f t="shared" si="29"/>
        <v>0.16467001447262891</v>
      </c>
      <c r="DK59">
        <f t="shared" si="29"/>
        <v>0.16839141082786135</v>
      </c>
      <c r="DL59">
        <f t="shared" si="29"/>
        <v>0.17240075820933243</v>
      </c>
      <c r="DM59">
        <f t="shared" si="29"/>
        <v>0.17674141410889058</v>
      </c>
      <c r="DN59">
        <f t="shared" si="29"/>
        <v>0.18146767542653097</v>
      </c>
      <c r="DO59">
        <f t="shared" si="29"/>
        <v>0.19236524081397988</v>
      </c>
      <c r="DP59">
        <f t="shared" si="29"/>
        <v>0.20592804027752482</v>
      </c>
      <c r="DQ59">
        <f t="shared" si="29"/>
        <v>0.22372984547302094</v>
      </c>
      <c r="DR59">
        <f t="shared" si="29"/>
        <v>0.24939390052903268</v>
      </c>
      <c r="DS59">
        <f t="shared" si="29"/>
        <v>0.29574758877622714</v>
      </c>
      <c r="DT59" t="e">
        <f t="shared" si="29"/>
        <v>#NUM!</v>
      </c>
      <c r="DU59" t="e">
        <f t="shared" si="26"/>
        <v>#NUM!</v>
      </c>
      <c r="DV59" t="e">
        <f t="shared" si="26"/>
        <v>#NUM!</v>
      </c>
      <c r="DW59" t="e">
        <f t="shared" si="26"/>
        <v>#NUM!</v>
      </c>
      <c r="DX59" t="e">
        <f t="shared" si="26"/>
        <v>#NUM!</v>
      </c>
      <c r="DY59" t="e">
        <f t="shared" si="26"/>
        <v>#NUM!</v>
      </c>
      <c r="DZ59" t="e">
        <f t="shared" si="26"/>
        <v>#NUM!</v>
      </c>
      <c r="EA59" t="e">
        <f t="shared" si="26"/>
        <v>#NUM!</v>
      </c>
      <c r="EL59">
        <v>0.47000000000000025</v>
      </c>
      <c r="EM59">
        <f t="shared" si="30"/>
        <v>0.10245102741190702</v>
      </c>
      <c r="EN59">
        <f t="shared" si="30"/>
        <v>0.10461925777551641</v>
      </c>
      <c r="EO59">
        <f t="shared" si="30"/>
        <v>0.1069256516919341</v>
      </c>
      <c r="EP59">
        <f t="shared" si="30"/>
        <v>0.10938630888685805</v>
      </c>
      <c r="EQ59">
        <f t="shared" si="30"/>
        <v>0.11202019876503401</v>
      </c>
      <c r="ER59">
        <f t="shared" si="30"/>
        <v>0.11484987583382661</v>
      </c>
      <c r="ES59">
        <f t="shared" si="30"/>
        <v>0.11790243191255233</v>
      </c>
      <c r="ET59">
        <f t="shared" si="30"/>
        <v>0.1212107858096656</v>
      </c>
      <c r="EU59">
        <f t="shared" si="30"/>
        <v>0.12481546498786597</v>
      </c>
      <c r="EV59">
        <f t="shared" si="30"/>
        <v>0.1287675378129553</v>
      </c>
      <c r="EW59">
        <f t="shared" si="30"/>
        <v>0.13798834872806345</v>
      </c>
      <c r="EX59">
        <f t="shared" si="30"/>
        <v>0.14967692333296367</v>
      </c>
      <c r="EY59">
        <f t="shared" si="30"/>
        <v>0.1653819118884817</v>
      </c>
      <c r="EZ59">
        <f t="shared" si="30"/>
        <v>0.18876987358617597</v>
      </c>
      <c r="FA59">
        <f t="shared" si="30"/>
        <v>0.23340824682288477</v>
      </c>
      <c r="FB59" t="e">
        <f t="shared" si="30"/>
        <v>#NUM!</v>
      </c>
      <c r="FC59" t="e">
        <f t="shared" si="27"/>
        <v>#NUM!</v>
      </c>
      <c r="FD59" t="e">
        <f t="shared" si="27"/>
        <v>#NUM!</v>
      </c>
      <c r="FE59" t="e">
        <f t="shared" si="27"/>
        <v>#NUM!</v>
      </c>
      <c r="FF59" t="e">
        <f t="shared" si="27"/>
        <v>#NUM!</v>
      </c>
      <c r="FG59" t="e">
        <f t="shared" si="27"/>
        <v>#NUM!</v>
      </c>
      <c r="FH59" t="e">
        <f t="shared" si="27"/>
        <v>#NUM!</v>
      </c>
      <c r="FI59" t="e">
        <f t="shared" si="27"/>
        <v>#NUM!</v>
      </c>
    </row>
    <row r="60" spans="9:165" x14ac:dyDescent="0.3">
      <c r="I60">
        <v>0.48</v>
      </c>
      <c r="J60">
        <f t="shared" si="31"/>
        <v>0.99228807443111355</v>
      </c>
      <c r="K60">
        <f t="shared" si="31"/>
        <v>0.98360946344991662</v>
      </c>
      <c r="L60">
        <f t="shared" si="31"/>
        <v>0.97377621873804754</v>
      </c>
      <c r="M60">
        <f t="shared" si="31"/>
        <v>0.96254737674708113</v>
      </c>
      <c r="N60">
        <f t="shared" si="31"/>
        <v>0.94960822544703249</v>
      </c>
      <c r="O60">
        <f t="shared" si="31"/>
        <v>0.93453860970996827</v>
      </c>
      <c r="P60">
        <f t="shared" si="31"/>
        <v>0.91676253078371261</v>
      </c>
      <c r="Q60">
        <f t="shared" si="31"/>
        <v>0.89546399048159098</v>
      </c>
      <c r="R60">
        <f t="shared" si="31"/>
        <v>0.869437448356427</v>
      </c>
      <c r="S60">
        <f t="shared" si="15"/>
        <v>0.83679553069397783</v>
      </c>
      <c r="T60">
        <f t="shared" si="31"/>
        <v>0.73602043248361471</v>
      </c>
      <c r="U60">
        <f t="shared" si="31"/>
        <v>0.45840046190875705</v>
      </c>
      <c r="V60" t="e">
        <f t="shared" si="31"/>
        <v>#NUM!</v>
      </c>
      <c r="W60" t="e">
        <f t="shared" si="31"/>
        <v>#NUM!</v>
      </c>
      <c r="X60" t="e">
        <f t="shared" si="31"/>
        <v>#NUM!</v>
      </c>
      <c r="Y60" t="e">
        <f t="shared" si="31"/>
        <v>#NUM!</v>
      </c>
      <c r="Z60" t="e">
        <f t="shared" si="15"/>
        <v>#NUM!</v>
      </c>
      <c r="AA60" t="e">
        <f t="shared" si="15"/>
        <v>#NUM!</v>
      </c>
      <c r="AB60" t="e">
        <f t="shared" si="15"/>
        <v>#NUM!</v>
      </c>
      <c r="AC60" t="e">
        <f t="shared" si="15"/>
        <v>#NUM!</v>
      </c>
      <c r="AD60" t="e">
        <f t="shared" si="10"/>
        <v>#NUM!</v>
      </c>
      <c r="AE60" t="e">
        <f t="shared" si="10"/>
        <v>#NUM!</v>
      </c>
      <c r="AF60" t="e">
        <f t="shared" si="10"/>
        <v>#NUM!</v>
      </c>
      <c r="AO60">
        <v>0.48000000000000026</v>
      </c>
      <c r="AP60">
        <f t="shared" si="32"/>
        <v>0.28175780402904921</v>
      </c>
      <c r="AQ60">
        <f t="shared" si="32"/>
        <v>0.28476104750533843</v>
      </c>
      <c r="AR60">
        <f t="shared" si="32"/>
        <v>0.28791250783201872</v>
      </c>
      <c r="AS60">
        <f t="shared" si="32"/>
        <v>0.29122723446477755</v>
      </c>
      <c r="AT60">
        <f t="shared" si="32"/>
        <v>0.29472274141264421</v>
      </c>
      <c r="AU60">
        <f t="shared" si="32"/>
        <v>0.29841958854130701</v>
      </c>
      <c r="AV60">
        <f t="shared" si="32"/>
        <v>0.30234214830606793</v>
      </c>
      <c r="AW60">
        <f t="shared" si="32"/>
        <v>0.3065196348966332</v>
      </c>
      <c r="AX60">
        <f t="shared" si="32"/>
        <v>0.31098751336722047</v>
      </c>
      <c r="AY60">
        <f t="shared" si="16"/>
        <v>0.31578997230413658</v>
      </c>
      <c r="AZ60">
        <f t="shared" si="32"/>
        <v>0.32662993909696225</v>
      </c>
      <c r="BA60">
        <f t="shared" si="32"/>
        <v>0.33970537964555025</v>
      </c>
      <c r="BB60">
        <f t="shared" si="32"/>
        <v>0.35625944675901855</v>
      </c>
      <c r="BC60">
        <f t="shared" si="32"/>
        <v>0.37916718893723456</v>
      </c>
      <c r="BD60">
        <f t="shared" si="32"/>
        <v>0.41949899459874596</v>
      </c>
      <c r="BE60" t="e">
        <f t="shared" si="32"/>
        <v>#NUM!</v>
      </c>
      <c r="BF60" t="e">
        <f t="shared" si="16"/>
        <v>#NUM!</v>
      </c>
      <c r="BG60" t="e">
        <f t="shared" si="16"/>
        <v>#NUM!</v>
      </c>
      <c r="BH60" t="e">
        <f t="shared" si="16"/>
        <v>#NUM!</v>
      </c>
      <c r="BI60" t="e">
        <f t="shared" si="16"/>
        <v>#NUM!</v>
      </c>
      <c r="BJ60" t="e">
        <f t="shared" si="11"/>
        <v>#NUM!</v>
      </c>
      <c r="BK60" t="e">
        <f t="shared" si="11"/>
        <v>#NUM!</v>
      </c>
      <c r="BL60" t="e">
        <f t="shared" si="11"/>
        <v>#NUM!</v>
      </c>
      <c r="BV60">
        <v>0.48000000000000026</v>
      </c>
      <c r="BW60">
        <f t="shared" si="28"/>
        <v>0.1988125046689958</v>
      </c>
      <c r="BX60">
        <f t="shared" si="28"/>
        <v>0.20192876403196255</v>
      </c>
      <c r="BY60">
        <f t="shared" si="28"/>
        <v>0.20522000684016142</v>
      </c>
      <c r="BZ60">
        <f t="shared" si="28"/>
        <v>0.20870526492013733</v>
      </c>
      <c r="CA60">
        <f t="shared" si="28"/>
        <v>0.21240682951316775</v>
      </c>
      <c r="CB60">
        <f t="shared" si="28"/>
        <v>0.21635104579161357</v>
      </c>
      <c r="CC60">
        <f t="shared" si="28"/>
        <v>0.22056936756251633</v>
      </c>
      <c r="CD60">
        <f t="shared" si="28"/>
        <v>0.22509978260000954</v>
      </c>
      <c r="CE60">
        <f t="shared" si="28"/>
        <v>0.22998877843136079</v>
      </c>
      <c r="CF60">
        <f t="shared" si="28"/>
        <v>0.23529467128768183</v>
      </c>
      <c r="CG60">
        <f t="shared" si="28"/>
        <v>0.24746741320703336</v>
      </c>
      <c r="CH60">
        <f t="shared" si="28"/>
        <v>0.26252238974307562</v>
      </c>
      <c r="CI60">
        <f t="shared" si="28"/>
        <v>0.28219364641622519</v>
      </c>
      <c r="CJ60">
        <f t="shared" si="28"/>
        <v>0.31063790654482948</v>
      </c>
      <c r="CK60">
        <f t="shared" si="28"/>
        <v>0.36496228820312204</v>
      </c>
      <c r="CL60">
        <f t="shared" si="28"/>
        <v>0.53520602183485644</v>
      </c>
      <c r="CM60">
        <f t="shared" si="25"/>
        <v>0.49313673126396651</v>
      </c>
      <c r="CN60">
        <f t="shared" si="25"/>
        <v>0.42412559489771612</v>
      </c>
      <c r="CO60">
        <f t="shared" si="25"/>
        <v>0.33641229005152284</v>
      </c>
      <c r="CP60">
        <f t="shared" si="25"/>
        <v>0.28286402981990078</v>
      </c>
      <c r="CQ60">
        <f t="shared" si="25"/>
        <v>0.24626641532039784</v>
      </c>
      <c r="CR60">
        <f t="shared" si="25"/>
        <v>0.1900269665163857</v>
      </c>
      <c r="CS60">
        <f t="shared" si="25"/>
        <v>0.15734566253838114</v>
      </c>
      <c r="DD60">
        <v>0.48000000000000026</v>
      </c>
      <c r="DE60">
        <f t="shared" si="29"/>
        <v>0.1535074175208623</v>
      </c>
      <c r="DF60">
        <f t="shared" si="29"/>
        <v>0.15635195996726747</v>
      </c>
      <c r="DG60">
        <f t="shared" si="29"/>
        <v>0.15936823602608929</v>
      </c>
      <c r="DH60">
        <f t="shared" si="29"/>
        <v>0.16257575161462287</v>
      </c>
      <c r="DI60">
        <f t="shared" si="29"/>
        <v>0.16599745409198963</v>
      </c>
      <c r="DJ60">
        <f t="shared" si="29"/>
        <v>0.16966058999532749</v>
      </c>
      <c r="DK60">
        <f t="shared" si="29"/>
        <v>0.17359784866558711</v>
      </c>
      <c r="DL60">
        <f t="shared" si="29"/>
        <v>0.17784891490695198</v>
      </c>
      <c r="DM60">
        <f t="shared" si="29"/>
        <v>0.18246262087939108</v>
      </c>
      <c r="DN60">
        <f t="shared" si="29"/>
        <v>0.18750052734960962</v>
      </c>
      <c r="DO60">
        <f t="shared" si="29"/>
        <v>0.19917990567920094</v>
      </c>
      <c r="DP60">
        <f t="shared" si="29"/>
        <v>0.21386042482848522</v>
      </c>
      <c r="DQ60">
        <f t="shared" si="29"/>
        <v>0.2334418221150433</v>
      </c>
      <c r="DR60">
        <f t="shared" si="29"/>
        <v>0.26258569511545388</v>
      </c>
      <c r="DS60">
        <f t="shared" si="29"/>
        <v>0.32127907419741086</v>
      </c>
      <c r="DT60" t="e">
        <f t="shared" si="29"/>
        <v>#NUM!</v>
      </c>
      <c r="DU60" t="e">
        <f t="shared" si="26"/>
        <v>#NUM!</v>
      </c>
      <c r="DV60" t="e">
        <f t="shared" si="26"/>
        <v>#NUM!</v>
      </c>
      <c r="DW60" t="e">
        <f t="shared" si="26"/>
        <v>#NUM!</v>
      </c>
      <c r="DX60" t="e">
        <f t="shared" si="26"/>
        <v>#NUM!</v>
      </c>
      <c r="DY60" t="e">
        <f t="shared" si="26"/>
        <v>#NUM!</v>
      </c>
      <c r="DZ60" t="e">
        <f t="shared" si="26"/>
        <v>#NUM!</v>
      </c>
      <c r="EA60" t="e">
        <f t="shared" si="26"/>
        <v>#NUM!</v>
      </c>
      <c r="EL60">
        <v>0.48000000000000026</v>
      </c>
      <c r="EM60">
        <f t="shared" si="30"/>
        <v>0.1054066109864352</v>
      </c>
      <c r="EN60">
        <f t="shared" si="30"/>
        <v>0.10768826783046925</v>
      </c>
      <c r="EO60">
        <f t="shared" si="30"/>
        <v>0.11011870933848618</v>
      </c>
      <c r="EP60">
        <f t="shared" si="30"/>
        <v>0.11271569980867238</v>
      </c>
      <c r="EQ60">
        <f t="shared" si="30"/>
        <v>0.11550025292086204</v>
      </c>
      <c r="ER60">
        <f t="shared" si="30"/>
        <v>0.11849746453679105</v>
      </c>
      <c r="ES60">
        <f t="shared" si="30"/>
        <v>0.121737629437062</v>
      </c>
      <c r="ET60">
        <f t="shared" si="30"/>
        <v>0.12525776665002275</v>
      </c>
      <c r="EU60">
        <f t="shared" si="30"/>
        <v>0.12910374703566047</v>
      </c>
      <c r="EV60">
        <f t="shared" si="30"/>
        <v>0.13333377777916561</v>
      </c>
      <c r="EW60">
        <f t="shared" si="30"/>
        <v>0.14326295481943199</v>
      </c>
      <c r="EX60">
        <f t="shared" si="30"/>
        <v>0.1559886864586166</v>
      </c>
      <c r="EY60">
        <f t="shared" si="30"/>
        <v>0.17339482306169085</v>
      </c>
      <c r="EZ60">
        <f t="shared" si="30"/>
        <v>0.20024655570440966</v>
      </c>
      <c r="FA60">
        <f t="shared" si="30"/>
        <v>0.25808158394535141</v>
      </c>
      <c r="FB60" t="e">
        <f t="shared" si="30"/>
        <v>#NUM!</v>
      </c>
      <c r="FC60" t="e">
        <f t="shared" si="27"/>
        <v>#NUM!</v>
      </c>
      <c r="FD60" t="e">
        <f t="shared" si="27"/>
        <v>#NUM!</v>
      </c>
      <c r="FE60" t="e">
        <f t="shared" si="27"/>
        <v>#NUM!</v>
      </c>
      <c r="FF60" t="e">
        <f t="shared" si="27"/>
        <v>#NUM!</v>
      </c>
      <c r="FG60" t="e">
        <f t="shared" si="27"/>
        <v>#NUM!</v>
      </c>
      <c r="FH60" t="e">
        <f t="shared" si="27"/>
        <v>#NUM!</v>
      </c>
      <c r="FI60" t="e">
        <f t="shared" si="27"/>
        <v>#NUM!</v>
      </c>
    </row>
    <row r="61" spans="9:165" x14ac:dyDescent="0.3">
      <c r="I61">
        <v>0.49</v>
      </c>
      <c r="J61">
        <f t="shared" si="31"/>
        <v>0.99179995277521438</v>
      </c>
      <c r="K61">
        <f t="shared" si="31"/>
        <v>0.9825414821436087</v>
      </c>
      <c r="L61">
        <f t="shared" si="31"/>
        <v>0.97201205278763758</v>
      </c>
      <c r="M61">
        <f t="shared" si="31"/>
        <v>0.95993695509820987</v>
      </c>
      <c r="N61">
        <f t="shared" si="31"/>
        <v>0.94595395153407602</v>
      </c>
      <c r="O61">
        <f t="shared" si="31"/>
        <v>0.92957384959603584</v>
      </c>
      <c r="P61">
        <f t="shared" si="31"/>
        <v>0.9101164696043974</v>
      </c>
      <c r="Q61">
        <f t="shared" si="31"/>
        <v>0.88660083460001748</v>
      </c>
      <c r="R61">
        <f t="shared" si="31"/>
        <v>0.85754307585426981</v>
      </c>
      <c r="S61">
        <f t="shared" si="15"/>
        <v>0.82054285167942653</v>
      </c>
      <c r="T61">
        <f t="shared" si="31"/>
        <v>0.70105679388174269</v>
      </c>
      <c r="U61" t="e">
        <f t="shared" si="31"/>
        <v>#NUM!</v>
      </c>
      <c r="V61" t="e">
        <f t="shared" si="31"/>
        <v>#NUM!</v>
      </c>
      <c r="W61" t="e">
        <f t="shared" si="31"/>
        <v>#NUM!</v>
      </c>
      <c r="X61" t="e">
        <f t="shared" si="31"/>
        <v>#NUM!</v>
      </c>
      <c r="Y61" t="e">
        <f t="shared" si="31"/>
        <v>#NUM!</v>
      </c>
      <c r="Z61" t="e">
        <f t="shared" si="15"/>
        <v>#NUM!</v>
      </c>
      <c r="AA61" t="e">
        <f t="shared" si="15"/>
        <v>#NUM!</v>
      </c>
      <c r="AB61" t="e">
        <f t="shared" si="15"/>
        <v>#NUM!</v>
      </c>
      <c r="AC61" t="e">
        <f t="shared" si="15"/>
        <v>#NUM!</v>
      </c>
      <c r="AD61" t="e">
        <f t="shared" si="10"/>
        <v>#NUM!</v>
      </c>
      <c r="AE61" t="e">
        <f t="shared" si="10"/>
        <v>#NUM!</v>
      </c>
      <c r="AF61" t="e">
        <f t="shared" si="10"/>
        <v>#NUM!</v>
      </c>
      <c r="AO61">
        <v>0.49000000000000027</v>
      </c>
      <c r="AP61">
        <f t="shared" si="32"/>
        <v>0.28884244205158505</v>
      </c>
      <c r="AQ61">
        <f t="shared" si="32"/>
        <v>0.29197119569157653</v>
      </c>
      <c r="AR61">
        <f t="shared" si="32"/>
        <v>0.29525755380498969</v>
      </c>
      <c r="AS61">
        <f t="shared" si="32"/>
        <v>0.29871789224761092</v>
      </c>
      <c r="AT61">
        <f t="shared" si="32"/>
        <v>0.30237133694049828</v>
      </c>
      <c r="AU61">
        <f t="shared" si="32"/>
        <v>0.30624043038526783</v>
      </c>
      <c r="AV61">
        <f t="shared" si="32"/>
        <v>0.31035201711812083</v>
      </c>
      <c r="AW61">
        <f t="shared" si="32"/>
        <v>0.31473844192511713</v>
      </c>
      <c r="AX61">
        <f t="shared" si="32"/>
        <v>0.31943920584580565</v>
      </c>
      <c r="AY61">
        <f t="shared" si="16"/>
        <v>0.32450383777690051</v>
      </c>
      <c r="AZ61">
        <f t="shared" si="32"/>
        <v>0.33598729433580848</v>
      </c>
      <c r="BA61">
        <f t="shared" si="32"/>
        <v>0.34995626503180383</v>
      </c>
      <c r="BB61">
        <f t="shared" si="32"/>
        <v>0.367894493137366</v>
      </c>
      <c r="BC61">
        <f t="shared" si="32"/>
        <v>0.39347438864196216</v>
      </c>
      <c r="BD61">
        <f t="shared" si="32"/>
        <v>0.44505195575068357</v>
      </c>
      <c r="BE61" t="e">
        <f t="shared" si="32"/>
        <v>#NUM!</v>
      </c>
      <c r="BF61" t="e">
        <f t="shared" si="16"/>
        <v>#NUM!</v>
      </c>
      <c r="BG61" t="e">
        <f t="shared" si="16"/>
        <v>#NUM!</v>
      </c>
      <c r="BH61" t="e">
        <f t="shared" si="16"/>
        <v>#NUM!</v>
      </c>
      <c r="BI61" t="e">
        <f t="shared" si="16"/>
        <v>#NUM!</v>
      </c>
      <c r="BJ61" t="e">
        <f t="shared" si="11"/>
        <v>#NUM!</v>
      </c>
      <c r="BK61" t="e">
        <f t="shared" si="11"/>
        <v>#NUM!</v>
      </c>
      <c r="BL61" t="e">
        <f t="shared" si="11"/>
        <v>#NUM!</v>
      </c>
      <c r="BV61">
        <v>0.49000000000000027</v>
      </c>
      <c r="BW61">
        <f t="shared" si="28"/>
        <v>0.20413512291885769</v>
      </c>
      <c r="BX61">
        <f t="shared" si="28"/>
        <v>0.20739637611191317</v>
      </c>
      <c r="BY61">
        <f t="shared" si="28"/>
        <v>0.21084463953601942</v>
      </c>
      <c r="BZ61">
        <f t="shared" si="28"/>
        <v>0.21450072562566674</v>
      </c>
      <c r="CA61">
        <f t="shared" si="28"/>
        <v>0.21838910106750459</v>
      </c>
      <c r="CB61">
        <f t="shared" si="28"/>
        <v>0.22253880186355224</v>
      </c>
      <c r="CC61">
        <f t="shared" si="28"/>
        <v>0.22698465690340627</v>
      </c>
      <c r="CD61">
        <f t="shared" si="28"/>
        <v>0.231768955190996</v>
      </c>
      <c r="CE61">
        <f t="shared" si="28"/>
        <v>0.23694376707268366</v>
      </c>
      <c r="CF61">
        <f t="shared" si="28"/>
        <v>0.24257484585310676</v>
      </c>
      <c r="CG61">
        <f t="shared" si="28"/>
        <v>0.25556015295965451</v>
      </c>
      <c r="CH61">
        <f t="shared" si="28"/>
        <v>0.27177435419245394</v>
      </c>
      <c r="CI61">
        <f t="shared" si="28"/>
        <v>0.2933036048253792</v>
      </c>
      <c r="CJ61">
        <f t="shared" si="28"/>
        <v>0.32551554128900217</v>
      </c>
      <c r="CK61">
        <f t="shared" si="28"/>
        <v>0.3976828295247698</v>
      </c>
      <c r="CL61">
        <f t="shared" si="28"/>
        <v>0.54005616755097785</v>
      </c>
      <c r="CM61">
        <f t="shared" si="25"/>
        <v>0.49661996372008066</v>
      </c>
      <c r="CN61">
        <f t="shared" si="25"/>
        <v>0.42690298903640411</v>
      </c>
      <c r="CO61">
        <f t="shared" si="25"/>
        <v>0.33871420444924166</v>
      </c>
      <c r="CP61">
        <f t="shared" si="25"/>
        <v>0.28490979527151539</v>
      </c>
      <c r="CQ61">
        <f t="shared" si="25"/>
        <v>0.24812939518097504</v>
      </c>
      <c r="CR61">
        <f t="shared" si="25"/>
        <v>0.19158120633780187</v>
      </c>
      <c r="CS61">
        <f t="shared" si="25"/>
        <v>0.1586990057855038</v>
      </c>
      <c r="DD61">
        <v>0.49000000000000027</v>
      </c>
      <c r="DE61">
        <f t="shared" si="29"/>
        <v>0.15774833013683962</v>
      </c>
      <c r="DF61">
        <f t="shared" si="29"/>
        <v>0.16073219877521081</v>
      </c>
      <c r="DG61">
        <f t="shared" si="29"/>
        <v>0.16390016039936187</v>
      </c>
      <c r="DH61">
        <f t="shared" si="29"/>
        <v>0.16727361725683859</v>
      </c>
      <c r="DI61">
        <f t="shared" si="29"/>
        <v>0.17087784337933551</v>
      </c>
      <c r="DJ61">
        <f t="shared" si="29"/>
        <v>0.17474297595758606</v>
      </c>
      <c r="DK61">
        <f t="shared" si="29"/>
        <v>0.17890534690681839</v>
      </c>
      <c r="DL61">
        <f t="shared" si="29"/>
        <v>0.18340930584753753</v>
      </c>
      <c r="DM61">
        <f t="shared" si="29"/>
        <v>0.18830977094458232</v>
      </c>
      <c r="DN61">
        <f t="shared" si="29"/>
        <v>0.19367645199054914</v>
      </c>
      <c r="DO61">
        <f t="shared" si="29"/>
        <v>0.20618814596663187</v>
      </c>
      <c r="DP61">
        <f t="shared" si="29"/>
        <v>0.22207963550630372</v>
      </c>
      <c r="DQ61">
        <f t="shared" si="29"/>
        <v>0.24365005026930578</v>
      </c>
      <c r="DR61">
        <f t="shared" si="29"/>
        <v>0.27696668639276739</v>
      </c>
      <c r="DS61">
        <f t="shared" si="29"/>
        <v>0.35691108825379347</v>
      </c>
      <c r="DT61" t="e">
        <f t="shared" si="29"/>
        <v>#NUM!</v>
      </c>
      <c r="DU61" t="e">
        <f t="shared" si="26"/>
        <v>#NUM!</v>
      </c>
      <c r="DV61" t="e">
        <f t="shared" si="26"/>
        <v>#NUM!</v>
      </c>
      <c r="DW61" t="e">
        <f t="shared" si="26"/>
        <v>#NUM!</v>
      </c>
      <c r="DX61" t="e">
        <f t="shared" si="26"/>
        <v>#NUM!</v>
      </c>
      <c r="DY61" t="e">
        <f t="shared" si="26"/>
        <v>#NUM!</v>
      </c>
      <c r="DZ61" t="e">
        <f t="shared" si="26"/>
        <v>#NUM!</v>
      </c>
      <c r="EA61" t="e">
        <f t="shared" si="26"/>
        <v>#NUM!</v>
      </c>
      <c r="EL61">
        <v>0.49000000000000027</v>
      </c>
      <c r="EM61">
        <f t="shared" si="30"/>
        <v>0.10841181739009501</v>
      </c>
      <c r="EN61">
        <f t="shared" si="30"/>
        <v>0.11081096680494806</v>
      </c>
      <c r="EO61">
        <f t="shared" si="30"/>
        <v>0.1133701413352947</v>
      </c>
      <c r="EP61">
        <f t="shared" si="30"/>
        <v>0.11610890914448843</v>
      </c>
      <c r="EQ61">
        <f t="shared" si="30"/>
        <v>0.1190505099919206</v>
      </c>
      <c r="ER61">
        <f t="shared" si="30"/>
        <v>0.12222282224163337</v>
      </c>
      <c r="ES61">
        <f t="shared" si="30"/>
        <v>0.1256596693710601</v>
      </c>
      <c r="ET61">
        <f t="shared" si="30"/>
        <v>0.12940261982490808</v>
      </c>
      <c r="EU61">
        <f t="shared" si="30"/>
        <v>0.13350352220816855</v>
      </c>
      <c r="EV61">
        <f t="shared" si="30"/>
        <v>0.13802864531101541</v>
      </c>
      <c r="EW61">
        <f t="shared" si="30"/>
        <v>0.14871728084813604</v>
      </c>
      <c r="EX61">
        <f t="shared" si="30"/>
        <v>0.16257606680570383</v>
      </c>
      <c r="EY61">
        <f t="shared" si="30"/>
        <v>0.18190314030089622</v>
      </c>
      <c r="EZ61">
        <f t="shared" si="30"/>
        <v>0.21296761687743682</v>
      </c>
      <c r="FA61">
        <f t="shared" si="30"/>
        <v>0.29434513949680674</v>
      </c>
      <c r="FB61" t="e">
        <f t="shared" si="30"/>
        <v>#NUM!</v>
      </c>
      <c r="FC61" t="e">
        <f t="shared" si="27"/>
        <v>#NUM!</v>
      </c>
      <c r="FD61" t="e">
        <f t="shared" si="27"/>
        <v>#NUM!</v>
      </c>
      <c r="FE61" t="e">
        <f t="shared" si="27"/>
        <v>#NUM!</v>
      </c>
      <c r="FF61" t="e">
        <f t="shared" si="27"/>
        <v>#NUM!</v>
      </c>
      <c r="FG61" t="e">
        <f t="shared" si="27"/>
        <v>#NUM!</v>
      </c>
      <c r="FH61" t="e">
        <f t="shared" si="27"/>
        <v>#NUM!</v>
      </c>
      <c r="FI61" t="e">
        <f t="shared" si="27"/>
        <v>#NUM!</v>
      </c>
    </row>
    <row r="62" spans="9:165" x14ac:dyDescent="0.3">
      <c r="I62" s="3">
        <v>0.5</v>
      </c>
      <c r="J62" s="3">
        <f t="shared" si="31"/>
        <v>0.99128496201633398</v>
      </c>
      <c r="K62" s="3">
        <f t="shared" si="31"/>
        <v>0.9814117912128838</v>
      </c>
      <c r="L62" s="3">
        <f t="shared" si="31"/>
        <v>0.97014030386722838</v>
      </c>
      <c r="M62" s="3">
        <f t="shared" si="31"/>
        <v>0.95715742982101482</v>
      </c>
      <c r="N62" s="3">
        <f t="shared" si="31"/>
        <v>0.94204620192142863</v>
      </c>
      <c r="O62" s="3">
        <f t="shared" si="31"/>
        <v>0.92423665138012789</v>
      </c>
      <c r="P62" s="3">
        <f t="shared" si="31"/>
        <v>0.90292423890178786</v>
      </c>
      <c r="Q62" s="3">
        <f t="shared" si="31"/>
        <v>0.87692585065155426</v>
      </c>
      <c r="R62" s="3">
        <f t="shared" si="31"/>
        <v>0.84440424972448591</v>
      </c>
      <c r="S62" s="3">
        <f t="shared" si="15"/>
        <v>0.80227331141827563</v>
      </c>
      <c r="T62" s="3">
        <f t="shared" si="31"/>
        <v>0.65809871606561232</v>
      </c>
      <c r="U62" s="3" t="e">
        <f t="shared" si="31"/>
        <v>#NUM!</v>
      </c>
      <c r="V62" s="3" t="e">
        <f t="shared" si="31"/>
        <v>#NUM!</v>
      </c>
      <c r="W62" s="3" t="e">
        <f t="shared" si="31"/>
        <v>#NUM!</v>
      </c>
      <c r="X62" s="3" t="e">
        <f t="shared" si="31"/>
        <v>#DIV/0!</v>
      </c>
      <c r="Y62" s="3" t="e">
        <f t="shared" si="31"/>
        <v>#NUM!</v>
      </c>
      <c r="Z62" s="3" t="e">
        <f t="shared" si="15"/>
        <v>#NUM!</v>
      </c>
      <c r="AA62" s="3" t="e">
        <f t="shared" si="15"/>
        <v>#NUM!</v>
      </c>
      <c r="AB62" s="3" t="e">
        <f t="shared" si="15"/>
        <v>#NUM!</v>
      </c>
      <c r="AC62" s="3" t="e">
        <f t="shared" si="15"/>
        <v>#NUM!</v>
      </c>
      <c r="AD62" s="3" t="e">
        <f t="shared" si="10"/>
        <v>#NUM!</v>
      </c>
      <c r="AE62" s="3" t="e">
        <f t="shared" si="10"/>
        <v>#NUM!</v>
      </c>
      <c r="AF62" s="3" t="e">
        <f t="shared" si="10"/>
        <v>#NUM!</v>
      </c>
      <c r="AO62" s="3">
        <v>0.50000000000000022</v>
      </c>
      <c r="AP62" s="3">
        <f t="shared" si="32"/>
        <v>0.29599767847189445</v>
      </c>
      <c r="AQ62" s="3">
        <f t="shared" si="32"/>
        <v>0.29925418795460296</v>
      </c>
      <c r="AR62" s="3">
        <f t="shared" si="32"/>
        <v>0.30267805172150897</v>
      </c>
      <c r="AS62" s="3">
        <f t="shared" si="32"/>
        <v>0.30628705663860367</v>
      </c>
      <c r="AT62" s="3">
        <f t="shared" si="32"/>
        <v>0.3101020514433645</v>
      </c>
      <c r="AU62" s="3">
        <f t="shared" si="32"/>
        <v>0.31414770899233746</v>
      </c>
      <c r="AV62" s="3">
        <f t="shared" si="32"/>
        <v>0.31845354625957895</v>
      </c>
      <c r="AW62" s="3">
        <f t="shared" si="32"/>
        <v>0.32305531606773885</v>
      </c>
      <c r="AX62" s="3">
        <f t="shared" si="32"/>
        <v>0.32799694890684472</v>
      </c>
      <c r="AY62" s="3">
        <f t="shared" si="16"/>
        <v>0.3333338888934062</v>
      </c>
      <c r="AZ62" s="3">
        <f t="shared" si="32"/>
        <v>0.34549150281252639</v>
      </c>
      <c r="BA62" s="3">
        <f t="shared" si="32"/>
        <v>0.36041274434074044</v>
      </c>
      <c r="BB62" s="3">
        <f t="shared" si="32"/>
        <v>0.37987346332397914</v>
      </c>
      <c r="BC62" s="3">
        <f t="shared" si="32"/>
        <v>0.40862800118422199</v>
      </c>
      <c r="BD62" s="3" t="e">
        <f t="shared" si="32"/>
        <v>#NUM!</v>
      </c>
      <c r="BE62" s="3" t="e">
        <f t="shared" si="32"/>
        <v>#NUM!</v>
      </c>
      <c r="BF62" s="3" t="e">
        <f t="shared" si="16"/>
        <v>#NUM!</v>
      </c>
      <c r="BG62" s="3" t="e">
        <f t="shared" si="16"/>
        <v>#NUM!</v>
      </c>
      <c r="BH62" s="3" t="e">
        <f t="shared" si="16"/>
        <v>#NUM!</v>
      </c>
      <c r="BI62" s="3" t="e">
        <f t="shared" si="16"/>
        <v>#NUM!</v>
      </c>
      <c r="BJ62" s="3" t="e">
        <f t="shared" si="11"/>
        <v>#NUM!</v>
      </c>
      <c r="BK62" s="3" t="e">
        <f t="shared" si="11"/>
        <v>#NUM!</v>
      </c>
      <c r="BL62" s="3" t="e">
        <f t="shared" si="11"/>
        <v>#NUM!</v>
      </c>
      <c r="BV62" s="3">
        <v>0.50000000000000022</v>
      </c>
      <c r="BW62" s="3">
        <f t="shared" si="28"/>
        <v>0.20952944201804144</v>
      </c>
      <c r="BX62" s="3">
        <f t="shared" si="28"/>
        <v>0.21293958731195631</v>
      </c>
      <c r="BY62" s="3">
        <f t="shared" si="28"/>
        <v>0.21654933598691817</v>
      </c>
      <c r="BZ62" s="3">
        <f t="shared" si="28"/>
        <v>0.22038140802522815</v>
      </c>
      <c r="CA62" s="3">
        <f t="shared" si="28"/>
        <v>0.22446261149777666</v>
      </c>
      <c r="CB62" s="3">
        <f t="shared" si="28"/>
        <v>0.22882489378917847</v>
      </c>
      <c r="CC62" s="3">
        <f t="shared" si="28"/>
        <v>0.23350675757391653</v>
      </c>
      <c r="CD62" s="3">
        <f t="shared" si="28"/>
        <v>0.2385552063943831</v>
      </c>
      <c r="CE62" s="3">
        <f t="shared" si="28"/>
        <v>0.24402847960179522</v>
      </c>
      <c r="CF62" s="3">
        <f t="shared" si="28"/>
        <v>0.25000062500577586</v>
      </c>
      <c r="CG62" s="3">
        <f t="shared" si="28"/>
        <v>0.263845862913832</v>
      </c>
      <c r="CH62" s="3">
        <f t="shared" si="28"/>
        <v>0.2813088820297649</v>
      </c>
      <c r="CI62" s="3">
        <f t="shared" si="28"/>
        <v>0.30490688264871696</v>
      </c>
      <c r="CJ62" s="3">
        <f t="shared" si="28"/>
        <v>0.3416702308108</v>
      </c>
      <c r="CK62" s="3">
        <f t="shared" si="28"/>
        <v>0.50000240309714228</v>
      </c>
      <c r="CL62" s="3">
        <f t="shared" si="28"/>
        <v>0.5445851897686339</v>
      </c>
      <c r="CM62" s="3">
        <f t="shared" si="25"/>
        <v>0.50000000000000011</v>
      </c>
      <c r="CN62" s="3">
        <f t="shared" si="25"/>
        <v>0.42964923398233151</v>
      </c>
      <c r="CO62" s="3">
        <f t="shared" si="25"/>
        <v>0.34101282300044211</v>
      </c>
      <c r="CP62" s="3">
        <f t="shared" si="25"/>
        <v>0.28695996613192559</v>
      </c>
      <c r="CQ62" s="3">
        <f t="shared" si="25"/>
        <v>0.25000000000000006</v>
      </c>
      <c r="CR62" s="3">
        <f t="shared" si="25"/>
        <v>0.19314564257079544</v>
      </c>
      <c r="CS62" s="3">
        <f t="shared" si="25"/>
        <v>0.16006289675084823</v>
      </c>
      <c r="DD62" s="3">
        <v>0.50000000000000022</v>
      </c>
      <c r="DE62" s="3">
        <f t="shared" si="29"/>
        <v>0.16205399577046434</v>
      </c>
      <c r="DF62" s="3">
        <f t="shared" si="29"/>
        <v>0.165181546628863</v>
      </c>
      <c r="DG62" s="3">
        <f t="shared" si="29"/>
        <v>0.16850619371368764</v>
      </c>
      <c r="DH62" s="3">
        <f t="shared" si="29"/>
        <v>0.17205138044245807</v>
      </c>
      <c r="DI62" s="3">
        <f t="shared" si="29"/>
        <v>0.17584489703108114</v>
      </c>
      <c r="DJ62" s="3">
        <f t="shared" si="29"/>
        <v>0.1799200234810269</v>
      </c>
      <c r="DK62" s="3">
        <f t="shared" si="29"/>
        <v>0.18431707622467114</v>
      </c>
      <c r="DL62" s="3">
        <f t="shared" si="29"/>
        <v>0.18908554355656565</v>
      </c>
      <c r="DM62" s="3">
        <f t="shared" si="29"/>
        <v>0.19428710291608944</v>
      </c>
      <c r="DN62" s="3">
        <f t="shared" si="29"/>
        <v>0.20000060000315234</v>
      </c>
      <c r="DO62" s="3">
        <f t="shared" si="29"/>
        <v>0.21339862485601074</v>
      </c>
      <c r="DP62" s="3">
        <f t="shared" si="29"/>
        <v>0.23060390412961185</v>
      </c>
      <c r="DQ62" s="3">
        <f t="shared" si="29"/>
        <v>0.25440763565028246</v>
      </c>
      <c r="DR62" s="3">
        <f t="shared" si="29"/>
        <v>0.29282374019050883</v>
      </c>
      <c r="DS62" s="3" t="e">
        <f t="shared" si="29"/>
        <v>#NUM!</v>
      </c>
      <c r="DT62" s="3" t="e">
        <f t="shared" si="29"/>
        <v>#NUM!</v>
      </c>
      <c r="DU62" s="3" t="e">
        <f t="shared" si="26"/>
        <v>#NUM!</v>
      </c>
      <c r="DV62" s="3" t="e">
        <f t="shared" si="26"/>
        <v>#NUM!</v>
      </c>
      <c r="DW62" s="3" t="e">
        <f t="shared" si="26"/>
        <v>#NUM!</v>
      </c>
      <c r="DX62" s="3" t="e">
        <f t="shared" si="26"/>
        <v>#NUM!</v>
      </c>
      <c r="DY62" s="3" t="e">
        <f t="shared" si="26"/>
        <v>#NUM!</v>
      </c>
      <c r="DZ62" s="3" t="e">
        <f t="shared" si="26"/>
        <v>#NUM!</v>
      </c>
      <c r="EA62" s="3" t="e">
        <f t="shared" si="26"/>
        <v>#NUM!</v>
      </c>
      <c r="EL62" s="3">
        <v>0.50000000000000022</v>
      </c>
      <c r="EM62">
        <f t="shared" si="30"/>
        <v>0.11146841251885845</v>
      </c>
      <c r="EN62">
        <f t="shared" si="30"/>
        <v>0.11398923735890559</v>
      </c>
      <c r="EO62">
        <f t="shared" si="30"/>
        <v>0.11668197446018944</v>
      </c>
      <c r="EP62">
        <f t="shared" si="30"/>
        <v>0.11956814445616858</v>
      </c>
      <c r="EQ62">
        <f t="shared" si="30"/>
        <v>0.12267340829768683</v>
      </c>
      <c r="ER62">
        <f t="shared" si="30"/>
        <v>0.1260286874051369</v>
      </c>
      <c r="ES62">
        <f t="shared" si="30"/>
        <v>0.12967168864251252</v>
      </c>
      <c r="ET62">
        <f t="shared" si="30"/>
        <v>0.13364902340573703</v>
      </c>
      <c r="EU62">
        <f t="shared" si="30"/>
        <v>0.1380192223494261</v>
      </c>
      <c r="EV62">
        <f t="shared" si="30"/>
        <v>0.14285765306096301</v>
      </c>
      <c r="EW62">
        <f t="shared" si="30"/>
        <v>0.15436091257602541</v>
      </c>
      <c r="EX62">
        <f t="shared" si="30"/>
        <v>0.16945952828004504</v>
      </c>
      <c r="EY62">
        <f t="shared" si="30"/>
        <v>0.19096663665548022</v>
      </c>
      <c r="EZ62">
        <f t="shared" si="30"/>
        <v>0.22725883757350523</v>
      </c>
      <c r="FA62" t="e">
        <f t="shared" si="30"/>
        <v>#NUM!</v>
      </c>
      <c r="FB62" t="e">
        <f t="shared" si="30"/>
        <v>#NUM!</v>
      </c>
      <c r="FC62" t="e">
        <f t="shared" si="27"/>
        <v>#NUM!</v>
      </c>
      <c r="FD62" t="e">
        <f t="shared" si="27"/>
        <v>#NUM!</v>
      </c>
      <c r="FE62" t="e">
        <f t="shared" si="27"/>
        <v>#NUM!</v>
      </c>
      <c r="FF62" t="e">
        <f t="shared" si="27"/>
        <v>#NUM!</v>
      </c>
      <c r="FG62" t="e">
        <f t="shared" si="27"/>
        <v>#NUM!</v>
      </c>
      <c r="FH62" t="e">
        <f t="shared" si="27"/>
        <v>#NUM!</v>
      </c>
      <c r="FI62" t="e">
        <f t="shared" si="27"/>
        <v>#NUM!</v>
      </c>
    </row>
    <row r="63" spans="9:165" x14ac:dyDescent="0.3">
      <c r="I63">
        <v>0.51</v>
      </c>
      <c r="J63">
        <f t="shared" si="31"/>
        <v>0.99074146010009811</v>
      </c>
      <c r="K63">
        <f t="shared" si="31"/>
        <v>0.98021638793032106</v>
      </c>
      <c r="L63">
        <f t="shared" si="31"/>
        <v>0.96815349609615853</v>
      </c>
      <c r="M63">
        <f t="shared" si="31"/>
        <v>0.95419607080516744</v>
      </c>
      <c r="N63">
        <f t="shared" si="31"/>
        <v>0.93786402235864774</v>
      </c>
      <c r="O63">
        <f t="shared" si="31"/>
        <v>0.91849262879868021</v>
      </c>
      <c r="P63">
        <f t="shared" si="31"/>
        <v>0.89512828510100761</v>
      </c>
      <c r="Q63">
        <f t="shared" si="31"/>
        <v>0.86633852195957484</v>
      </c>
      <c r="R63">
        <f t="shared" si="31"/>
        <v>0.82983228975782242</v>
      </c>
      <c r="S63">
        <f t="shared" si="15"/>
        <v>0.78158762176718022</v>
      </c>
      <c r="T63">
        <f t="shared" si="31"/>
        <v>0.60270737126659313</v>
      </c>
      <c r="U63" t="e">
        <f t="shared" si="31"/>
        <v>#NUM!</v>
      </c>
      <c r="V63" t="e">
        <f t="shared" si="31"/>
        <v>#NUM!</v>
      </c>
      <c r="W63" t="e">
        <f t="shared" si="31"/>
        <v>#NUM!</v>
      </c>
      <c r="X63" t="e">
        <f t="shared" si="31"/>
        <v>#NUM!</v>
      </c>
      <c r="Y63" t="e">
        <f t="shared" si="31"/>
        <v>#NUM!</v>
      </c>
      <c r="Z63" t="e">
        <f t="shared" si="15"/>
        <v>#NUM!</v>
      </c>
      <c r="AA63" t="e">
        <f t="shared" si="15"/>
        <v>#NUM!</v>
      </c>
      <c r="AB63" t="e">
        <f t="shared" si="15"/>
        <v>#NUM!</v>
      </c>
      <c r="AC63" t="e">
        <f t="shared" si="15"/>
        <v>#NUM!</v>
      </c>
      <c r="AD63" t="e">
        <f t="shared" si="10"/>
        <v>#NUM!</v>
      </c>
      <c r="AE63" t="e">
        <f t="shared" si="10"/>
        <v>#NUM!</v>
      </c>
      <c r="AF63" t="e">
        <f t="shared" si="10"/>
        <v>#NUM!</v>
      </c>
      <c r="AO63">
        <v>0.51000000000000023</v>
      </c>
      <c r="AP63">
        <f t="shared" si="32"/>
        <v>0.30322553177728995</v>
      </c>
      <c r="AQ63">
        <f t="shared" si="32"/>
        <v>0.30661199137796052</v>
      </c>
      <c r="AR63">
        <f t="shared" si="32"/>
        <v>0.31017591941478823</v>
      </c>
      <c r="AS63">
        <f t="shared" si="32"/>
        <v>0.31393660146365154</v>
      </c>
      <c r="AT63">
        <f t="shared" si="32"/>
        <v>0.31791672485371714</v>
      </c>
      <c r="AU63">
        <f t="shared" si="32"/>
        <v>0.32214324822995477</v>
      </c>
      <c r="AV63">
        <f t="shared" si="32"/>
        <v>0.32664857370928924</v>
      </c>
      <c r="AW63">
        <f t="shared" si="32"/>
        <v>0.33147215967902477</v>
      </c>
      <c r="AX63">
        <f t="shared" si="32"/>
        <v>0.33666279295202489</v>
      </c>
      <c r="AY63">
        <f t="shared" si="16"/>
        <v>0.34228246497789366</v>
      </c>
      <c r="AZ63">
        <f t="shared" si="32"/>
        <v>0.35514639668316877</v>
      </c>
      <c r="BA63">
        <f t="shared" si="32"/>
        <v>0.37108376346418398</v>
      </c>
      <c r="BB63">
        <f t="shared" si="32"/>
        <v>0.39222727115841899</v>
      </c>
      <c r="BC63">
        <f t="shared" si="32"/>
        <v>0.42484086350378952</v>
      </c>
      <c r="BD63" t="e">
        <f t="shared" si="32"/>
        <v>#NUM!</v>
      </c>
      <c r="BE63" t="e">
        <f t="shared" si="32"/>
        <v>#NUM!</v>
      </c>
      <c r="BF63" t="e">
        <f t="shared" si="16"/>
        <v>#NUM!</v>
      </c>
      <c r="BG63" t="e">
        <f t="shared" si="16"/>
        <v>#NUM!</v>
      </c>
      <c r="BH63" t="e">
        <f t="shared" si="16"/>
        <v>#NUM!</v>
      </c>
      <c r="BI63" t="e">
        <f t="shared" si="16"/>
        <v>#NUM!</v>
      </c>
      <c r="BJ63" t="e">
        <f t="shared" si="11"/>
        <v>#NUM!</v>
      </c>
      <c r="BK63" t="e">
        <f t="shared" si="11"/>
        <v>#NUM!</v>
      </c>
      <c r="BL63" t="e">
        <f t="shared" si="11"/>
        <v>#NUM!</v>
      </c>
      <c r="BV63">
        <v>0.51000000000000023</v>
      </c>
      <c r="BW63">
        <f t="shared" si="28"/>
        <v>0.2149977810739464</v>
      </c>
      <c r="BX63">
        <f t="shared" si="28"/>
        <v>0.21856075441299716</v>
      </c>
      <c r="BY63">
        <f t="shared" si="28"/>
        <v>0.22233650467222058</v>
      </c>
      <c r="BZ63">
        <f t="shared" si="28"/>
        <v>0.22634979251520351</v>
      </c>
      <c r="CA63">
        <f t="shared" si="28"/>
        <v>0.23062994252877947</v>
      </c>
      <c r="CB63">
        <f t="shared" si="28"/>
        <v>0.2352120479186002</v>
      </c>
      <c r="CC63">
        <f t="shared" si="28"/>
        <v>0.24013860525600128</v>
      </c>
      <c r="CD63">
        <f t="shared" si="28"/>
        <v>0.2454617797500564</v>
      </c>
      <c r="CE63">
        <f t="shared" si="28"/>
        <v>0.2512466209155132</v>
      </c>
      <c r="CF63">
        <f t="shared" si="28"/>
        <v>0.25757642102857842</v>
      </c>
      <c r="CG63">
        <f t="shared" si="28"/>
        <v>0.27233189213508319</v>
      </c>
      <c r="CH63">
        <f t="shared" si="28"/>
        <v>0.29114208093346722</v>
      </c>
      <c r="CI63">
        <f t="shared" si="28"/>
        <v>0.31705520943166504</v>
      </c>
      <c r="CJ63">
        <f t="shared" si="28"/>
        <v>0.35945224039952201</v>
      </c>
      <c r="CK63">
        <f t="shared" si="28"/>
        <v>0.57343453290581137</v>
      </c>
      <c r="CL63">
        <f t="shared" si="28"/>
        <v>0.54885283106321203</v>
      </c>
      <c r="CM63">
        <f t="shared" si="25"/>
        <v>0.5032909837389814</v>
      </c>
      <c r="CN63">
        <f t="shared" si="25"/>
        <v>0.43236927032862793</v>
      </c>
      <c r="CO63">
        <f t="shared" si="25"/>
        <v>0.34331073118225724</v>
      </c>
      <c r="CP63">
        <f t="shared" si="25"/>
        <v>0.28901656355360783</v>
      </c>
      <c r="CQ63">
        <f t="shared" si="25"/>
        <v>0.25187998128391292</v>
      </c>
      <c r="CR63">
        <f t="shared" si="25"/>
        <v>0.19472168441451579</v>
      </c>
      <c r="CS63">
        <f t="shared" si="25"/>
        <v>0.16143855623607195</v>
      </c>
      <c r="DD63">
        <v>0.51000000000000023</v>
      </c>
      <c r="DE63">
        <f t="shared" si="29"/>
        <v>0.1664266352019006</v>
      </c>
      <c r="DF63">
        <f t="shared" si="29"/>
        <v>0.16970231258976759</v>
      </c>
      <c r="DG63">
        <f t="shared" si="29"/>
        <v>0.1731887554315327</v>
      </c>
      <c r="DH63">
        <f t="shared" si="29"/>
        <v>0.17691160138817716</v>
      </c>
      <c r="DI63">
        <f t="shared" si="29"/>
        <v>0.18090135835274329</v>
      </c>
      <c r="DJ63">
        <f t="shared" si="29"/>
        <v>0.18519471908555168</v>
      </c>
      <c r="DK63">
        <f t="shared" si="29"/>
        <v>0.18983635351238345</v>
      </c>
      <c r="DL63">
        <f t="shared" si="29"/>
        <v>0.19488140463763326</v>
      </c>
      <c r="DM63">
        <f t="shared" si="29"/>
        <v>0.20039905030186844</v>
      </c>
      <c r="DN63">
        <f t="shared" si="29"/>
        <v>0.20647837228733601</v>
      </c>
      <c r="DO63">
        <f t="shared" si="29"/>
        <v>0.22082056098579791</v>
      </c>
      <c r="DP63">
        <f t="shared" si="29"/>
        <v>0.23945335644991367</v>
      </c>
      <c r="DQ63">
        <f t="shared" si="29"/>
        <v>0.26577812954424651</v>
      </c>
      <c r="DR63">
        <f t="shared" si="29"/>
        <v>0.31058606811616618</v>
      </c>
      <c r="DS63" t="e">
        <f t="shared" si="29"/>
        <v>#NUM!</v>
      </c>
      <c r="DT63" t="e">
        <f t="shared" si="29"/>
        <v>#NUM!</v>
      </c>
      <c r="DU63" t="e">
        <f t="shared" si="26"/>
        <v>#NUM!</v>
      </c>
      <c r="DV63" t="e">
        <f t="shared" si="26"/>
        <v>#NUM!</v>
      </c>
      <c r="DW63" t="e">
        <f t="shared" si="26"/>
        <v>#NUM!</v>
      </c>
      <c r="DX63" t="e">
        <f t="shared" si="26"/>
        <v>#NUM!</v>
      </c>
      <c r="DY63" t="e">
        <f t="shared" si="26"/>
        <v>#NUM!</v>
      </c>
      <c r="DZ63" t="e">
        <f t="shared" si="26"/>
        <v>#NUM!</v>
      </c>
      <c r="EA63" t="e">
        <f t="shared" si="26"/>
        <v>#NUM!</v>
      </c>
      <c r="EL63">
        <v>0.51000000000000023</v>
      </c>
      <c r="EM63">
        <f t="shared" si="30"/>
        <v>0.11457826205281875</v>
      </c>
      <c r="EN63">
        <f t="shared" si="30"/>
        <v>0.11722506702026823</v>
      </c>
      <c r="EO63">
        <f t="shared" si="30"/>
        <v>0.12005634649297733</v>
      </c>
      <c r="EP63">
        <f t="shared" si="30"/>
        <v>0.12309573199448781</v>
      </c>
      <c r="EQ63">
        <f t="shared" si="30"/>
        <v>0.12637151490366522</v>
      </c>
      <c r="ER63">
        <f t="shared" si="30"/>
        <v>0.1299179410183203</v>
      </c>
      <c r="ES63">
        <f t="shared" si="30"/>
        <v>0.13377698656046194</v>
      </c>
      <c r="ET63">
        <f t="shared" si="30"/>
        <v>0.13800084785288924</v>
      </c>
      <c r="EU63">
        <f t="shared" si="30"/>
        <v>0.14265551934679266</v>
      </c>
      <c r="EV63">
        <f t="shared" si="30"/>
        <v>0.14782663327394513</v>
      </c>
      <c r="EW63">
        <f t="shared" si="30"/>
        <v>0.16020415500147611</v>
      </c>
      <c r="EX63">
        <f t="shared" si="30"/>
        <v>0.176661882274607</v>
      </c>
      <c r="EY63">
        <f t="shared" si="30"/>
        <v>0.2006574688735607</v>
      </c>
      <c r="EZ63">
        <f t="shared" si="30"/>
        <v>0.24361313783284813</v>
      </c>
      <c r="FA63" t="e">
        <f t="shared" si="30"/>
        <v>#NUM!</v>
      </c>
      <c r="FB63" t="e">
        <f t="shared" si="30"/>
        <v>#NUM!</v>
      </c>
      <c r="FC63" t="e">
        <f t="shared" si="27"/>
        <v>#NUM!</v>
      </c>
      <c r="FD63" t="e">
        <f t="shared" si="27"/>
        <v>#NUM!</v>
      </c>
      <c r="FE63" t="e">
        <f t="shared" si="27"/>
        <v>#NUM!</v>
      </c>
      <c r="FF63" t="e">
        <f t="shared" si="27"/>
        <v>#NUM!</v>
      </c>
      <c r="FG63" t="e">
        <f t="shared" si="27"/>
        <v>#NUM!</v>
      </c>
      <c r="FH63" t="e">
        <f t="shared" si="27"/>
        <v>#NUM!</v>
      </c>
      <c r="FI63" t="e">
        <f t="shared" si="27"/>
        <v>#NUM!</v>
      </c>
    </row>
    <row r="64" spans="9:165" x14ac:dyDescent="0.3">
      <c r="I64">
        <v>0.52</v>
      </c>
      <c r="J64">
        <f t="shared" si="31"/>
        <v>0.99016766945913048</v>
      </c>
      <c r="K64">
        <f t="shared" si="31"/>
        <v>0.97895092137070738</v>
      </c>
      <c r="L64">
        <f t="shared" si="31"/>
        <v>0.9660434582030728</v>
      </c>
      <c r="M64">
        <f t="shared" si="31"/>
        <v>0.95103885953879075</v>
      </c>
      <c r="N64">
        <f t="shared" si="31"/>
        <v>0.93338410189402909</v>
      </c>
      <c r="O64">
        <f t="shared" si="31"/>
        <v>0.91230298596957349</v>
      </c>
      <c r="P64">
        <f t="shared" si="31"/>
        <v>0.88666236614584915</v>
      </c>
      <c r="Q64">
        <f t="shared" si="31"/>
        <v>0.85471971750177123</v>
      </c>
      <c r="R64">
        <f t="shared" si="31"/>
        <v>0.81359315448120928</v>
      </c>
      <c r="S64">
        <f t="shared" si="15"/>
        <v>0.75795054999769029</v>
      </c>
      <c r="T64">
        <f t="shared" si="31"/>
        <v>0.52376344338458503</v>
      </c>
      <c r="U64" t="e">
        <f t="shared" si="31"/>
        <v>#NUM!</v>
      </c>
      <c r="V64" t="e">
        <f t="shared" si="31"/>
        <v>#NUM!</v>
      </c>
      <c r="W64" t="e">
        <f t="shared" si="31"/>
        <v>#NUM!</v>
      </c>
      <c r="X64" t="e">
        <f t="shared" si="31"/>
        <v>#NUM!</v>
      </c>
      <c r="Y64" t="e">
        <f t="shared" si="31"/>
        <v>#NUM!</v>
      </c>
      <c r="Z64" t="e">
        <f t="shared" si="15"/>
        <v>#NUM!</v>
      </c>
      <c r="AA64" t="e">
        <f t="shared" si="15"/>
        <v>#NUM!</v>
      </c>
      <c r="AB64" t="e">
        <f t="shared" si="15"/>
        <v>#NUM!</v>
      </c>
      <c r="AC64" t="e">
        <f t="shared" si="15"/>
        <v>#NUM!</v>
      </c>
      <c r="AD64" t="e">
        <f t="shared" si="10"/>
        <v>#NUM!</v>
      </c>
      <c r="AE64" t="e">
        <f t="shared" si="10"/>
        <v>#NUM!</v>
      </c>
      <c r="AF64" t="e">
        <f t="shared" si="10"/>
        <v>#NUM!</v>
      </c>
      <c r="AO64">
        <v>0.52000000000000024</v>
      </c>
      <c r="AP64">
        <f t="shared" si="32"/>
        <v>0.31052812263105989</v>
      </c>
      <c r="AQ64">
        <f t="shared" si="32"/>
        <v>0.31404667060089958</v>
      </c>
      <c r="AR64">
        <f t="shared" si="32"/>
        <v>0.31775316696738248</v>
      </c>
      <c r="AS64">
        <f t="shared" si="32"/>
        <v>0.32166848676516274</v>
      </c>
      <c r="AT64">
        <f t="shared" si="32"/>
        <v>0.32581727658866666</v>
      </c>
      <c r="AU64">
        <f t="shared" si="32"/>
        <v>0.33022894419706939</v>
      </c>
      <c r="AV64">
        <f t="shared" si="32"/>
        <v>0.33493900239923352</v>
      </c>
      <c r="AW64">
        <f t="shared" si="32"/>
        <v>0.33999093392429408</v>
      </c>
      <c r="AX64">
        <f t="shared" si="32"/>
        <v>0.34543884475187109</v>
      </c>
      <c r="AY64">
        <f t="shared" si="16"/>
        <v>0.35135196859259504</v>
      </c>
      <c r="AZ64">
        <f t="shared" si="32"/>
        <v>0.36495597873397478</v>
      </c>
      <c r="BA64">
        <f t="shared" si="32"/>
        <v>0.38197914276294354</v>
      </c>
      <c r="BB64">
        <f t="shared" si="32"/>
        <v>0.4049933090561193</v>
      </c>
      <c r="BC64">
        <f t="shared" si="32"/>
        <v>0.44245106308924237</v>
      </c>
      <c r="BD64" t="e">
        <f t="shared" si="32"/>
        <v>#NUM!</v>
      </c>
      <c r="BE64" t="e">
        <f t="shared" si="32"/>
        <v>#NUM!</v>
      </c>
      <c r="BF64" t="e">
        <f t="shared" si="16"/>
        <v>#NUM!</v>
      </c>
      <c r="BG64" t="e">
        <f t="shared" si="16"/>
        <v>#NUM!</v>
      </c>
      <c r="BH64" t="e">
        <f t="shared" si="16"/>
        <v>#NUM!</v>
      </c>
      <c r="BI64" t="e">
        <f t="shared" si="16"/>
        <v>#NUM!</v>
      </c>
      <c r="BJ64" t="e">
        <f t="shared" si="11"/>
        <v>#NUM!</v>
      </c>
      <c r="BK64" t="e">
        <f t="shared" si="11"/>
        <v>#NUM!</v>
      </c>
      <c r="BL64" t="e">
        <f t="shared" si="11"/>
        <v>#NUM!</v>
      </c>
      <c r="BV64">
        <v>0.52000000000000024</v>
      </c>
      <c r="BW64">
        <f t="shared" si="28"/>
        <v>0.22054258428777415</v>
      </c>
      <c r="BX64">
        <f t="shared" si="28"/>
        <v>0.22426235857367147</v>
      </c>
      <c r="BY64">
        <f t="shared" si="28"/>
        <v>0.22820867753279001</v>
      </c>
      <c r="BZ64">
        <f t="shared" si="28"/>
        <v>0.23240848196156752</v>
      </c>
      <c r="CA64">
        <f t="shared" si="28"/>
        <v>0.23689379757148818</v>
      </c>
      <c r="CB64">
        <f t="shared" si="28"/>
        <v>0.2417031123054158</v>
      </c>
      <c r="CC64">
        <f t="shared" si="28"/>
        <v>0.24688325934376759</v>
      </c>
      <c r="CD64">
        <f t="shared" si="28"/>
        <v>0.25249204888359905</v>
      </c>
      <c r="CE64">
        <f t="shared" si="28"/>
        <v>0.25860204151037969</v>
      </c>
      <c r="CF64">
        <f t="shared" si="28"/>
        <v>0.26530682632774227</v>
      </c>
      <c r="CG64">
        <f t="shared" si="28"/>
        <v>0.28102600601890698</v>
      </c>
      <c r="CH64">
        <f t="shared" si="28"/>
        <v>0.30129170410604328</v>
      </c>
      <c r="CI64">
        <f t="shared" si="28"/>
        <v>0.32981121334970392</v>
      </c>
      <c r="CJ64">
        <f t="shared" si="28"/>
        <v>0.37942501240755494</v>
      </c>
      <c r="CK64">
        <f t="shared" si="28"/>
        <v>0.58962409372916447</v>
      </c>
      <c r="CL64">
        <f t="shared" si="28"/>
        <v>0.55290450758086052</v>
      </c>
      <c r="CM64">
        <f t="shared" si="25"/>
        <v>0.50650507729962335</v>
      </c>
      <c r="CN64">
        <f t="shared" si="25"/>
        <v>0.43506768715114547</v>
      </c>
      <c r="CO64">
        <f t="shared" si="25"/>
        <v>0.34561046003836088</v>
      </c>
      <c r="CP64">
        <f t="shared" si="25"/>
        <v>0.29108160721242476</v>
      </c>
      <c r="CQ64">
        <f t="shared" si="25"/>
        <v>0.25377110811989528</v>
      </c>
      <c r="CR64">
        <f t="shared" si="25"/>
        <v>0.19631077331917901</v>
      </c>
      <c r="CS64">
        <f t="shared" si="25"/>
        <v>0.16282724016311823</v>
      </c>
      <c r="DD64">
        <v>0.52000000000000024</v>
      </c>
      <c r="DE64">
        <f t="shared" si="29"/>
        <v>0.17086859302636595</v>
      </c>
      <c r="DF64">
        <f t="shared" si="29"/>
        <v>0.17429693202094254</v>
      </c>
      <c r="DG64">
        <f t="shared" si="29"/>
        <v>0.17795039419312234</v>
      </c>
      <c r="DH64">
        <f t="shared" si="29"/>
        <v>0.18185697305904672</v>
      </c>
      <c r="DI64">
        <f t="shared" si="29"/>
        <v>0.18605010820881035</v>
      </c>
      <c r="DJ64">
        <f t="shared" si="29"/>
        <v>0.19057019388588639</v>
      </c>
      <c r="DK64">
        <f t="shared" si="29"/>
        <v>0.19546665132283159</v>
      </c>
      <c r="DL64">
        <f t="shared" si="29"/>
        <v>0.20080083981925964</v>
      </c>
      <c r="DM64">
        <f t="shared" si="29"/>
        <v>0.20665025308099805</v>
      </c>
      <c r="DN64">
        <f t="shared" si="29"/>
        <v>0.21311543537038505</v>
      </c>
      <c r="DO64">
        <f t="shared" si="29"/>
        <v>0.2284637776858823</v>
      </c>
      <c r="DP64">
        <f t="shared" si="29"/>
        <v>0.24865031465379323</v>
      </c>
      <c r="DQ64">
        <f t="shared" si="29"/>
        <v>0.27783880206566047</v>
      </c>
      <c r="DR64">
        <f t="shared" si="29"/>
        <v>0.33094979767896088</v>
      </c>
      <c r="DS64" t="e">
        <f t="shared" si="29"/>
        <v>#NUM!</v>
      </c>
      <c r="DT64" t="e">
        <f t="shared" si="29"/>
        <v>#NUM!</v>
      </c>
      <c r="DU64" t="e">
        <f t="shared" si="26"/>
        <v>#NUM!</v>
      </c>
      <c r="DV64" t="e">
        <f t="shared" si="26"/>
        <v>#NUM!</v>
      </c>
      <c r="DW64" t="e">
        <f t="shared" si="26"/>
        <v>#NUM!</v>
      </c>
      <c r="DX64" t="e">
        <f t="shared" si="26"/>
        <v>#NUM!</v>
      </c>
      <c r="DY64" t="e">
        <f t="shared" si="26"/>
        <v>#NUM!</v>
      </c>
      <c r="DZ64" t="e">
        <f t="shared" si="26"/>
        <v>#NUM!</v>
      </c>
      <c r="EA64" t="e">
        <f t="shared" si="26"/>
        <v>#NUM!</v>
      </c>
      <c r="EL64">
        <v>0.52000000000000024</v>
      </c>
      <c r="EM64">
        <f t="shared" si="30"/>
        <v>0.11774333927362901</v>
      </c>
      <c r="EN64">
        <f t="shared" si="30"/>
        <v>0.1205205563227283</v>
      </c>
      <c r="EO64">
        <f t="shared" si="30"/>
        <v>0.12349551472050262</v>
      </c>
      <c r="EP64">
        <f t="shared" si="30"/>
        <v>0.12669412564130009</v>
      </c>
      <c r="EQ64">
        <f t="shared" si="30"/>
        <v>0.13014753511415264</v>
      </c>
      <c r="ER64">
        <f t="shared" si="30"/>
        <v>0.13389361684947709</v>
      </c>
      <c r="ES64">
        <f t="shared" si="30"/>
        <v>0.1379790361837909</v>
      </c>
      <c r="ET64">
        <f t="shared" si="30"/>
        <v>0.14246216925611327</v>
      </c>
      <c r="EU64">
        <f t="shared" si="30"/>
        <v>0.14741734179858382</v>
      </c>
      <c r="EV64">
        <f t="shared" si="30"/>
        <v>0.15294176124631517</v>
      </c>
      <c r="EW64">
        <f t="shared" si="30"/>
        <v>0.16625810443995351</v>
      </c>
      <c r="EX64">
        <f t="shared" si="30"/>
        <v>0.18420867942158728</v>
      </c>
      <c r="EY64">
        <f t="shared" si="30"/>
        <v>0.21106413377311473</v>
      </c>
      <c r="EZ64">
        <f t="shared" si="30"/>
        <v>0.26284010067460478</v>
      </c>
      <c r="FA64" t="e">
        <f t="shared" si="30"/>
        <v>#NUM!</v>
      </c>
      <c r="FB64" t="e">
        <f t="shared" si="30"/>
        <v>#NUM!</v>
      </c>
      <c r="FC64" t="e">
        <f t="shared" si="27"/>
        <v>#NUM!</v>
      </c>
      <c r="FD64" t="e">
        <f t="shared" si="27"/>
        <v>#NUM!</v>
      </c>
      <c r="FE64" t="e">
        <f t="shared" si="27"/>
        <v>#NUM!</v>
      </c>
      <c r="FF64" t="e">
        <f t="shared" si="27"/>
        <v>#NUM!</v>
      </c>
      <c r="FG64" t="e">
        <f t="shared" si="27"/>
        <v>#NUM!</v>
      </c>
      <c r="FH64" t="e">
        <f t="shared" si="27"/>
        <v>#NUM!</v>
      </c>
      <c r="FI64" t="e">
        <f t="shared" si="27"/>
        <v>#NUM!</v>
      </c>
    </row>
    <row r="65" spans="9:165" x14ac:dyDescent="0.3">
      <c r="I65">
        <v>0.53</v>
      </c>
      <c r="J65">
        <f t="shared" si="31"/>
        <v>0.98956166261152323</v>
      </c>
      <c r="K65">
        <f t="shared" si="31"/>
        <v>0.97761065329042085</v>
      </c>
      <c r="L65">
        <f t="shared" si="31"/>
        <v>0.96380123943923901</v>
      </c>
      <c r="M65">
        <f t="shared" si="31"/>
        <v>0.94767031763533027</v>
      </c>
      <c r="N65">
        <f t="shared" si="31"/>
        <v>0.92858041812237435</v>
      </c>
      <c r="O65">
        <f t="shared" si="31"/>
        <v>0.90562374185689032</v>
      </c>
      <c r="P65">
        <f t="shared" si="31"/>
        <v>0.87744969549975083</v>
      </c>
      <c r="Q65">
        <f t="shared" si="31"/>
        <v>0.84192662362290471</v>
      </c>
      <c r="R65">
        <f t="shared" si="31"/>
        <v>0.79539062946441097</v>
      </c>
      <c r="S65">
        <f t="shared" si="15"/>
        <v>0.73061473313348246</v>
      </c>
      <c r="T65">
        <f t="shared" si="31"/>
        <v>0.35612166716346072</v>
      </c>
      <c r="U65" t="e">
        <f t="shared" si="31"/>
        <v>#NUM!</v>
      </c>
      <c r="V65" t="e">
        <f t="shared" si="31"/>
        <v>#NUM!</v>
      </c>
      <c r="W65" t="e">
        <f t="shared" si="31"/>
        <v>#NUM!</v>
      </c>
      <c r="X65" t="e">
        <f t="shared" si="31"/>
        <v>#NUM!</v>
      </c>
      <c r="Y65" t="e">
        <f t="shared" si="31"/>
        <v>#NUM!</v>
      </c>
      <c r="Z65" t="e">
        <f t="shared" si="15"/>
        <v>#NUM!</v>
      </c>
      <c r="AA65" t="e">
        <f t="shared" si="15"/>
        <v>#NUM!</v>
      </c>
      <c r="AB65" t="e">
        <f t="shared" si="15"/>
        <v>#NUM!</v>
      </c>
      <c r="AC65" t="e">
        <f t="shared" si="15"/>
        <v>#NUM!</v>
      </c>
      <c r="AD65" t="e">
        <f t="shared" si="10"/>
        <v>#NUM!</v>
      </c>
      <c r="AE65" t="e">
        <f t="shared" si="10"/>
        <v>#NUM!</v>
      </c>
      <c r="AF65" t="e">
        <f t="shared" si="10"/>
        <v>#NUM!</v>
      </c>
      <c r="AO65">
        <v>0.53000000000000025</v>
      </c>
      <c r="AP65">
        <f t="shared" si="32"/>
        <v>0.31790768132962682</v>
      </c>
      <c r="AQ65">
        <f t="shared" si="32"/>
        <v>0.32156039489973698</v>
      </c>
      <c r="AR65">
        <f t="shared" si="32"/>
        <v>0.3254119033552279</v>
      </c>
      <c r="AS65">
        <f t="shared" si="32"/>
        <v>0.32948476493108564</v>
      </c>
      <c r="AT65">
        <f t="shared" si="32"/>
        <v>0.33380571106790846</v>
      </c>
      <c r="AU65">
        <f t="shared" si="32"/>
        <v>0.33840677001828995</v>
      </c>
      <c r="AV65">
        <f t="shared" si="32"/>
        <v>0.34332680416949174</v>
      </c>
      <c r="AW65">
        <f t="shared" si="32"/>
        <v>0.34861366182537007</v>
      </c>
      <c r="AX65">
        <f t="shared" si="32"/>
        <v>0.35432726969747802</v>
      </c>
      <c r="AY65">
        <f t="shared" si="16"/>
        <v>0.3605448676501124</v>
      </c>
      <c r="AZ65">
        <f t="shared" si="32"/>
        <v>0.37492443643314349</v>
      </c>
      <c r="BA65">
        <f t="shared" si="32"/>
        <v>0.39310973112381076</v>
      </c>
      <c r="BB65">
        <f t="shared" si="32"/>
        <v>0.4182176815316157</v>
      </c>
      <c r="BC65">
        <f t="shared" si="32"/>
        <v>0.46205990779756162</v>
      </c>
      <c r="BD65" t="e">
        <f t="shared" si="32"/>
        <v>#NUM!</v>
      </c>
      <c r="BE65" t="e">
        <f t="shared" si="32"/>
        <v>#NUM!</v>
      </c>
      <c r="BF65" t="e">
        <f t="shared" si="16"/>
        <v>#NUM!</v>
      </c>
      <c r="BG65" t="e">
        <f t="shared" si="16"/>
        <v>#NUM!</v>
      </c>
      <c r="BH65" t="e">
        <f t="shared" si="16"/>
        <v>#NUM!</v>
      </c>
      <c r="BI65" t="e">
        <f t="shared" si="16"/>
        <v>#NUM!</v>
      </c>
      <c r="BJ65" t="e">
        <f t="shared" si="11"/>
        <v>#NUM!</v>
      </c>
      <c r="BK65" t="e">
        <f t="shared" si="11"/>
        <v>#NUM!</v>
      </c>
      <c r="BL65" t="e">
        <f t="shared" si="11"/>
        <v>#NUM!</v>
      </c>
      <c r="BV65">
        <v>0.53000000000000025</v>
      </c>
      <c r="BW65">
        <f t="shared" si="28"/>
        <v>0.22616643049896307</v>
      </c>
      <c r="BX65">
        <f t="shared" si="28"/>
        <v>0.23004701471804842</v>
      </c>
      <c r="BY65">
        <f t="shared" si="28"/>
        <v>0.23416851915085857</v>
      </c>
      <c r="BZ65">
        <f t="shared" si="28"/>
        <v>0.23856021060877727</v>
      </c>
      <c r="CA65">
        <f t="shared" si="28"/>
        <v>0.24325701028823213</v>
      </c>
      <c r="CB65">
        <f t="shared" si="28"/>
        <v>0.24830106485771808</v>
      </c>
      <c r="CC65">
        <f t="shared" si="28"/>
        <v>0.25374391064859564</v>
      </c>
      <c r="CD65">
        <f t="shared" si="28"/>
        <v>0.25964952487152221</v>
      </c>
      <c r="CE65">
        <f t="shared" si="28"/>
        <v>0.26609874501181668</v>
      </c>
      <c r="CF65">
        <f t="shared" si="28"/>
        <v>0.27319662264744632</v>
      </c>
      <c r="CG65">
        <f t="shared" si="28"/>
        <v>0.28993642120243407</v>
      </c>
      <c r="CH65">
        <f t="shared" si="28"/>
        <v>0.31177742684632376</v>
      </c>
      <c r="CI65">
        <f t="shared" si="28"/>
        <v>0.34325217681640141</v>
      </c>
      <c r="CJ65">
        <f t="shared" si="28"/>
        <v>0.40260909748529228</v>
      </c>
      <c r="CK65">
        <f t="shared" si="28"/>
        <v>0.60056260641457415</v>
      </c>
      <c r="CL65">
        <f t="shared" si="28"/>
        <v>0.55677569286226591</v>
      </c>
      <c r="CM65">
        <f t="shared" si="25"/>
        <v>0.50965286949331257</v>
      </c>
      <c r="CN65">
        <f t="shared" si="25"/>
        <v>0.43774878424288677</v>
      </c>
      <c r="CO65">
        <f t="shared" si="25"/>
        <v>0.3479145046977537</v>
      </c>
      <c r="CP65">
        <f t="shared" si="25"/>
        <v>0.29315712755939449</v>
      </c>
      <c r="CQ65">
        <f t="shared" si="25"/>
        <v>0.25567517715436616</v>
      </c>
      <c r="CR65">
        <f t="shared" si="25"/>
        <v>0.19791439068035807</v>
      </c>
      <c r="CS65">
        <f t="shared" si="25"/>
        <v>0.16423024620222545</v>
      </c>
      <c r="DD65">
        <v>0.53000000000000025</v>
      </c>
      <c r="DE65">
        <f t="shared" si="29"/>
        <v>0.17538234732273841</v>
      </c>
      <c r="DF65">
        <f t="shared" si="29"/>
        <v>0.17896797634087067</v>
      </c>
      <c r="DG65">
        <f t="shared" si="29"/>
        <v>0.18279379764280035</v>
      </c>
      <c r="DH65">
        <f t="shared" si="29"/>
        <v>0.18689033105492545</v>
      </c>
      <c r="DI65">
        <f t="shared" si="29"/>
        <v>0.19129417496752996</v>
      </c>
      <c r="DJ65">
        <f t="shared" si="29"/>
        <v>0.19604973362844033</v>
      </c>
      <c r="DK65">
        <f t="shared" si="29"/>
        <v>0.2012116081278299</v>
      </c>
      <c r="DL65">
        <f t="shared" si="29"/>
        <v>0.20684798481169644</v>
      </c>
      <c r="DM65">
        <f t="shared" si="29"/>
        <v>0.21304557014134762</v>
      </c>
      <c r="DN65">
        <f t="shared" si="29"/>
        <v>0.21991773790337338</v>
      </c>
      <c r="DO65">
        <f t="shared" si="29"/>
        <v>0.23633875815428856</v>
      </c>
      <c r="DP65">
        <f t="shared" si="29"/>
        <v>0.25821966873432378</v>
      </c>
      <c r="DQ65">
        <f t="shared" si="29"/>
        <v>0.29068539169058943</v>
      </c>
      <c r="DR65">
        <f t="shared" si="29"/>
        <v>0.35518920514269525</v>
      </c>
      <c r="DS65" t="e">
        <f t="shared" si="29"/>
        <v>#NUM!</v>
      </c>
      <c r="DT65" t="e">
        <f t="shared" si="29"/>
        <v>#NUM!</v>
      </c>
      <c r="DU65" t="e">
        <f t="shared" si="26"/>
        <v>#NUM!</v>
      </c>
      <c r="DV65" t="e">
        <f t="shared" si="26"/>
        <v>#NUM!</v>
      </c>
      <c r="DW65" t="e">
        <f t="shared" si="26"/>
        <v>#NUM!</v>
      </c>
      <c r="DX65" t="e">
        <f t="shared" si="26"/>
        <v>#NUM!</v>
      </c>
      <c r="DY65" t="e">
        <f t="shared" si="26"/>
        <v>#NUM!</v>
      </c>
      <c r="DZ65" t="e">
        <f t="shared" si="26"/>
        <v>#NUM!</v>
      </c>
      <c r="EA65" t="e">
        <f t="shared" si="26"/>
        <v>#NUM!</v>
      </c>
      <c r="EL65">
        <v>0.53000000000000025</v>
      </c>
      <c r="EM65">
        <f t="shared" si="30"/>
        <v>0.1209657336720069</v>
      </c>
      <c r="EN65">
        <f t="shared" si="30"/>
        <v>0.12387792776051584</v>
      </c>
      <c r="EO65">
        <f t="shared" si="30"/>
        <v>0.1270018652880531</v>
      </c>
      <c r="EP65">
        <f t="shared" si="30"/>
        <v>0.13036591673068537</v>
      </c>
      <c r="EQ65">
        <f t="shared" si="30"/>
        <v>0.13400432288177033</v>
      </c>
      <c r="ER65">
        <f t="shared" si="30"/>
        <v>0.13795891265166324</v>
      </c>
      <c r="ES65">
        <f t="shared" si="30"/>
        <v>0.14228149672441417</v>
      </c>
      <c r="ET65">
        <f t="shared" si="30"/>
        <v>0.14703728373468541</v>
      </c>
      <c r="EU65">
        <f t="shared" si="30"/>
        <v>0.15230989311260831</v>
      </c>
      <c r="EV65">
        <f t="shared" si="30"/>
        <v>0.15820958097570034</v>
      </c>
      <c r="EW65">
        <f t="shared" si="30"/>
        <v>0.17253472998282204</v>
      </c>
      <c r="EX65">
        <f t="shared" si="30"/>
        <v>0.19212869148535222</v>
      </c>
      <c r="EY65">
        <f t="shared" si="30"/>
        <v>0.22229722761658682</v>
      </c>
      <c r="EZ65">
        <f t="shared" si="30"/>
        <v>0.2864441264790461</v>
      </c>
      <c r="FA65" t="e">
        <f t="shared" si="30"/>
        <v>#NUM!</v>
      </c>
      <c r="FB65" t="e">
        <f t="shared" si="30"/>
        <v>#NUM!</v>
      </c>
      <c r="FC65" t="e">
        <f t="shared" si="27"/>
        <v>#NUM!</v>
      </c>
      <c r="FD65" t="e">
        <f t="shared" si="27"/>
        <v>#NUM!</v>
      </c>
      <c r="FE65" t="e">
        <f t="shared" si="27"/>
        <v>#NUM!</v>
      </c>
      <c r="FF65" t="e">
        <f t="shared" si="27"/>
        <v>#NUM!</v>
      </c>
      <c r="FG65" t="e">
        <f t="shared" si="27"/>
        <v>#NUM!</v>
      </c>
      <c r="FH65" t="e">
        <f t="shared" si="27"/>
        <v>#NUM!</v>
      </c>
      <c r="FI65" t="e">
        <f t="shared" si="27"/>
        <v>#NUM!</v>
      </c>
    </row>
    <row r="66" spans="9:165" x14ac:dyDescent="0.3">
      <c r="I66">
        <v>0.54</v>
      </c>
      <c r="J66">
        <f t="shared" si="31"/>
        <v>0.98892134586633884</v>
      </c>
      <c r="K66">
        <f t="shared" si="31"/>
        <v>0.97619041354128555</v>
      </c>
      <c r="L66">
        <f t="shared" si="31"/>
        <v>0.9614170127250401</v>
      </c>
      <c r="M66">
        <f t="shared" si="31"/>
        <v>0.94407330627808961</v>
      </c>
      <c r="N66">
        <f t="shared" si="31"/>
        <v>0.9234238130143636</v>
      </c>
      <c r="O66">
        <f t="shared" si="31"/>
        <v>0.89840477311170308</v>
      </c>
      <c r="P66">
        <f t="shared" si="31"/>
        <v>0.86740054373298814</v>
      </c>
      <c r="Q66">
        <f t="shared" si="31"/>
        <v>0.82778572962485686</v>
      </c>
      <c r="R66">
        <f t="shared" si="31"/>
        <v>0.77484038448252013</v>
      </c>
      <c r="S66">
        <f t="shared" si="15"/>
        <v>0.69847768706794855</v>
      </c>
      <c r="T66" t="e">
        <f t="shared" si="31"/>
        <v>#NUM!</v>
      </c>
      <c r="U66" t="e">
        <f t="shared" si="31"/>
        <v>#NUM!</v>
      </c>
      <c r="V66" t="e">
        <f t="shared" si="31"/>
        <v>#NUM!</v>
      </c>
      <c r="W66" t="e">
        <f t="shared" si="31"/>
        <v>#NUM!</v>
      </c>
      <c r="X66" t="e">
        <f t="shared" si="31"/>
        <v>#NUM!</v>
      </c>
      <c r="Y66" t="e">
        <f t="shared" si="31"/>
        <v>#NUM!</v>
      </c>
      <c r="Z66" t="e">
        <f t="shared" si="15"/>
        <v>#NUM!</v>
      </c>
      <c r="AA66" t="e">
        <f t="shared" si="15"/>
        <v>#NUM!</v>
      </c>
      <c r="AB66" t="e">
        <f t="shared" si="15"/>
        <v>#NUM!</v>
      </c>
      <c r="AC66" t="e">
        <f t="shared" si="15"/>
        <v>#NUM!</v>
      </c>
      <c r="AD66" t="e">
        <f t="shared" si="10"/>
        <v>#NUM!</v>
      </c>
      <c r="AE66" t="e">
        <f t="shared" si="10"/>
        <v>#NUM!</v>
      </c>
      <c r="AF66" t="e">
        <f t="shared" si="10"/>
        <v>#NUM!</v>
      </c>
      <c r="AO66">
        <v>0.54000000000000026</v>
      </c>
      <c r="AP66">
        <f t="shared" si="32"/>
        <v>0.32536655597605862</v>
      </c>
      <c r="AQ66">
        <f t="shared" si="32"/>
        <v>0.32915544594813417</v>
      </c>
      <c r="AR66">
        <f t="shared" si="32"/>
        <v>0.33315434372769553</v>
      </c>
      <c r="AS66">
        <f t="shared" si="32"/>
        <v>0.33738758740982949</v>
      </c>
      <c r="AT66">
        <f t="shared" si="32"/>
        <v>0.3418841237577101</v>
      </c>
      <c r="AU66">
        <f t="shared" si="32"/>
        <v>0.34667878109113848</v>
      </c>
      <c r="AV66">
        <f t="shared" si="32"/>
        <v>0.35181402408657858</v>
      </c>
      <c r="AW66">
        <f t="shared" si="32"/>
        <v>0.35734243156187423</v>
      </c>
      <c r="AX66">
        <f t="shared" si="32"/>
        <v>0.363330294194253</v>
      </c>
      <c r="AY66">
        <f t="shared" si="16"/>
        <v>0.36986369769473881</v>
      </c>
      <c r="AZ66">
        <f t="shared" si="32"/>
        <v>0.38505615793898385</v>
      </c>
      <c r="BA66">
        <f t="shared" si="32"/>
        <v>0.40448759895884812</v>
      </c>
      <c r="BB66">
        <f t="shared" si="32"/>
        <v>0.43195854192752581</v>
      </c>
      <c r="BC66">
        <f t="shared" si="32"/>
        <v>0.4849616588222716</v>
      </c>
      <c r="BD66" t="e">
        <f t="shared" si="32"/>
        <v>#NUM!</v>
      </c>
      <c r="BE66" t="e">
        <f t="shared" si="32"/>
        <v>#NUM!</v>
      </c>
      <c r="BF66" t="e">
        <f t="shared" si="16"/>
        <v>#NUM!</v>
      </c>
      <c r="BG66" t="e">
        <f t="shared" si="16"/>
        <v>#NUM!</v>
      </c>
      <c r="BH66" t="e">
        <f t="shared" si="16"/>
        <v>#NUM!</v>
      </c>
      <c r="BI66" t="e">
        <f t="shared" si="16"/>
        <v>#NUM!</v>
      </c>
      <c r="BJ66" t="e">
        <f t="shared" si="11"/>
        <v>#NUM!</v>
      </c>
      <c r="BK66" t="e">
        <f t="shared" si="11"/>
        <v>#NUM!</v>
      </c>
      <c r="BL66" t="e">
        <f t="shared" si="11"/>
        <v>#NUM!</v>
      </c>
      <c r="BV66">
        <v>0.54000000000000026</v>
      </c>
      <c r="BW66">
        <f t="shared" si="28"/>
        <v>0.23187204367915973</v>
      </c>
      <c r="BX66">
        <f t="shared" si="28"/>
        <v>0.23591748185137329</v>
      </c>
      <c r="BY66">
        <f t="shared" si="28"/>
        <v>0.24021883683024758</v>
      </c>
      <c r="BZ66">
        <f t="shared" si="28"/>
        <v>0.24480785385296461</v>
      </c>
      <c r="CA66">
        <f t="shared" si="28"/>
        <v>0.24972255397480522</v>
      </c>
      <c r="CB66">
        <f t="shared" si="28"/>
        <v>0.25500902224385469</v>
      </c>
      <c r="CC66">
        <f t="shared" si="28"/>
        <v>0.26072388977938271</v>
      </c>
      <c r="CD66">
        <f t="shared" si="28"/>
        <v>0.26693786418873489</v>
      </c>
      <c r="CE66">
        <f t="shared" si="28"/>
        <v>0.27374089621089359</v>
      </c>
      <c r="CF66">
        <f t="shared" si="28"/>
        <v>0.28125079102158529</v>
      </c>
      <c r="CG66">
        <f t="shared" si="28"/>
        <v>0.29907184479342919</v>
      </c>
      <c r="CH66">
        <f t="shared" si="28"/>
        <v>0.32262119075503071</v>
      </c>
      <c r="CI66">
        <f t="shared" si="28"/>
        <v>0.35747566795678981</v>
      </c>
      <c r="CJ66">
        <f t="shared" si="28"/>
        <v>0.4312652241994438</v>
      </c>
      <c r="CK66">
        <f t="shared" si="28"/>
        <v>0.60909770398910623</v>
      </c>
      <c r="CL66">
        <f t="shared" si="28"/>
        <v>0.56049474065183069</v>
      </c>
      <c r="CM66">
        <f t="shared" si="25"/>
        <v>0.51274368807131088</v>
      </c>
      <c r="CN66">
        <f t="shared" si="25"/>
        <v>0.44041662537793014</v>
      </c>
      <c r="CO66">
        <f t="shared" si="25"/>
        <v>0.35022534186277549</v>
      </c>
      <c r="CP66">
        <f t="shared" si="25"/>
        <v>0.2952451779545483</v>
      </c>
      <c r="CQ66">
        <f t="shared" si="25"/>
        <v>0.25759402273023424</v>
      </c>
      <c r="CR66">
        <f t="shared" si="25"/>
        <v>0.19953406588374492</v>
      </c>
      <c r="CS66">
        <f t="shared" si="25"/>
        <v>0.16564892078598034</v>
      </c>
      <c r="DD66">
        <v>0.54000000000000026</v>
      </c>
      <c r="DE66">
        <f t="shared" si="29"/>
        <v>0.17997052030166028</v>
      </c>
      <c r="DF66">
        <f t="shared" si="29"/>
        <v>0.18371816375858543</v>
      </c>
      <c r="DG66">
        <f t="shared" si="29"/>
        <v>0.18772180323461121</v>
      </c>
      <c r="DH66">
        <f t="shared" si="29"/>
        <v>0.19201466446941559</v>
      </c>
      <c r="DI66">
        <f t="shared" si="29"/>
        <v>0.19663674540488732</v>
      </c>
      <c r="DJ66">
        <f t="shared" si="29"/>
        <v>0.20163678966637172</v>
      </c>
      <c r="DK66">
        <f t="shared" si="29"/>
        <v>0.20707503948912889</v>
      </c>
      <c r="DL66">
        <f t="shared" si="29"/>
        <v>0.21302717205807167</v>
      </c>
      <c r="DM66">
        <f t="shared" si="29"/>
        <v>0.21959009265994073</v>
      </c>
      <c r="DN66">
        <f t="shared" si="29"/>
        <v>0.226891528500513</v>
      </c>
      <c r="DO66">
        <f t="shared" si="29"/>
        <v>0.2444567075379751</v>
      </c>
      <c r="DP66">
        <f t="shared" si="29"/>
        <v>0.26818933758618246</v>
      </c>
      <c r="DQ66">
        <f t="shared" si="29"/>
        <v>0.30443923893007413</v>
      </c>
      <c r="DR66">
        <f t="shared" si="29"/>
        <v>0.38617038675078236</v>
      </c>
      <c r="DS66" t="e">
        <f t="shared" si="29"/>
        <v>#NUM!</v>
      </c>
      <c r="DT66" t="e">
        <f t="shared" si="29"/>
        <v>#NUM!</v>
      </c>
      <c r="DU66" t="e">
        <f t="shared" si="26"/>
        <v>#NUM!</v>
      </c>
      <c r="DV66" t="e">
        <f t="shared" si="26"/>
        <v>#NUM!</v>
      </c>
      <c r="DW66" t="e">
        <f t="shared" si="26"/>
        <v>#NUM!</v>
      </c>
      <c r="DX66" t="e">
        <f t="shared" si="26"/>
        <v>#NUM!</v>
      </c>
      <c r="DY66" t="e">
        <f t="shared" si="26"/>
        <v>#NUM!</v>
      </c>
      <c r="DZ66" t="e">
        <f t="shared" si="26"/>
        <v>#NUM!</v>
      </c>
      <c r="EA66" t="e">
        <f t="shared" si="26"/>
        <v>#NUM!</v>
      </c>
      <c r="EL66">
        <v>0.54000000000000026</v>
      </c>
      <c r="EM66">
        <f t="shared" si="30"/>
        <v>0.12424766044386037</v>
      </c>
      <c r="EN66">
        <f t="shared" si="30"/>
        <v>0.12729953566155244</v>
      </c>
      <c r="EO66">
        <f t="shared" si="30"/>
        <v>0.13057792350148834</v>
      </c>
      <c r="EP66">
        <f t="shared" si="30"/>
        <v>0.1341138448565283</v>
      </c>
      <c r="EQ66">
        <f t="shared" si="30"/>
        <v>0.1379448922443853</v>
      </c>
      <c r="ER66">
        <f t="shared" si="30"/>
        <v>0.14211720244867387</v>
      </c>
      <c r="ES66">
        <f t="shared" si="30"/>
        <v>0.1466882271032583</v>
      </c>
      <c r="ET66">
        <f t="shared" si="30"/>
        <v>0.15173072312370911</v>
      </c>
      <c r="EU66">
        <f t="shared" si="30"/>
        <v>0.15733867118412115</v>
      </c>
      <c r="EV66">
        <f t="shared" si="30"/>
        <v>0.16363703306444688</v>
      </c>
      <c r="EW66">
        <f t="shared" si="30"/>
        <v>0.17904696588831745</v>
      </c>
      <c r="EX66">
        <f t="shared" si="30"/>
        <v>0.20045451066075631</v>
      </c>
      <c r="EY66">
        <f t="shared" si="30"/>
        <v>0.23449812728573227</v>
      </c>
      <c r="EZ66">
        <f t="shared" si="30"/>
        <v>0.31787681341400897</v>
      </c>
      <c r="FA66" t="e">
        <f t="shared" si="30"/>
        <v>#NUM!</v>
      </c>
      <c r="FB66" t="e">
        <f t="shared" si="30"/>
        <v>#NUM!</v>
      </c>
      <c r="FC66" t="e">
        <f t="shared" si="27"/>
        <v>#NUM!</v>
      </c>
      <c r="FD66" t="e">
        <f t="shared" si="27"/>
        <v>#NUM!</v>
      </c>
      <c r="FE66" t="e">
        <f t="shared" si="27"/>
        <v>#NUM!</v>
      </c>
      <c r="FF66" t="e">
        <f t="shared" si="27"/>
        <v>#NUM!</v>
      </c>
      <c r="FG66" t="e">
        <f t="shared" si="27"/>
        <v>#NUM!</v>
      </c>
      <c r="FH66" t="e">
        <f t="shared" si="27"/>
        <v>#NUM!</v>
      </c>
      <c r="FI66" t="e">
        <f t="shared" si="27"/>
        <v>#NUM!</v>
      </c>
    </row>
    <row r="67" spans="9:165" x14ac:dyDescent="0.3">
      <c r="I67">
        <v>0.55000000000000004</v>
      </c>
      <c r="J67">
        <f t="shared" si="31"/>
        <v>0.98824444083715313</v>
      </c>
      <c r="K67">
        <f t="shared" si="31"/>
        <v>0.97468454909560232</v>
      </c>
      <c r="L67">
        <f t="shared" si="31"/>
        <v>0.95887996266017206</v>
      </c>
      <c r="M67">
        <f t="shared" si="31"/>
        <v>0.94022879045790875</v>
      </c>
      <c r="N67">
        <f t="shared" si="31"/>
        <v>0.91788148213475018</v>
      </c>
      <c r="O67">
        <f t="shared" si="31"/>
        <v>0.89058862032308161</v>
      </c>
      <c r="P67">
        <f t="shared" si="31"/>
        <v>0.85640908833393448</v>
      </c>
      <c r="Q67">
        <f t="shared" si="31"/>
        <v>0.81208285468209473</v>
      </c>
      <c r="R67">
        <f t="shared" si="31"/>
        <v>0.75142790961959771</v>
      </c>
      <c r="S67">
        <f t="shared" si="15"/>
        <v>0.65978190226820221</v>
      </c>
      <c r="T67" t="e">
        <f t="shared" si="31"/>
        <v>#NUM!</v>
      </c>
      <c r="U67" t="e">
        <f t="shared" si="31"/>
        <v>#NUM!</v>
      </c>
      <c r="V67" t="e">
        <f t="shared" si="31"/>
        <v>#NUM!</v>
      </c>
      <c r="W67" t="e">
        <f t="shared" si="31"/>
        <v>#NUM!</v>
      </c>
      <c r="X67" t="e">
        <f t="shared" si="31"/>
        <v>#NUM!</v>
      </c>
      <c r="Y67" t="e">
        <f t="shared" si="31"/>
        <v>#NUM!</v>
      </c>
      <c r="Z67" t="e">
        <f t="shared" si="15"/>
        <v>#NUM!</v>
      </c>
      <c r="AA67" t="e">
        <f t="shared" si="15"/>
        <v>#NUM!</v>
      </c>
      <c r="AB67" t="e">
        <f t="shared" si="15"/>
        <v>#NUM!</v>
      </c>
      <c r="AC67" t="e">
        <f t="shared" si="15"/>
        <v>#NUM!</v>
      </c>
      <c r="AD67" t="e">
        <f t="shared" si="10"/>
        <v>#NUM!</v>
      </c>
      <c r="AE67" t="e">
        <f t="shared" si="10"/>
        <v>#NUM!</v>
      </c>
      <c r="AF67" t="e">
        <f t="shared" si="10"/>
        <v>#NUM!</v>
      </c>
      <c r="AO67">
        <v>0.55000000000000027</v>
      </c>
      <c r="AP67">
        <f t="shared" si="32"/>
        <v>0.33290722145595736</v>
      </c>
      <c r="AQ67">
        <f t="shared" si="32"/>
        <v>0.33683422633773452</v>
      </c>
      <c r="AR67">
        <f t="shared" si="32"/>
        <v>0.3409828173999328</v>
      </c>
      <c r="AS67">
        <f t="shared" si="32"/>
        <v>0.34537921208140276</v>
      </c>
      <c r="AT67">
        <f t="shared" si="32"/>
        <v>0.3500547078042508</v>
      </c>
      <c r="AU67">
        <f t="shared" si="32"/>
        <v>0.35504712084118617</v>
      </c>
      <c r="AV67">
        <f t="shared" si="32"/>
        <v>0.36040278516919744</v>
      </c>
      <c r="AW67">
        <f t="shared" si="32"/>
        <v>0.36617940005849675</v>
      </c>
      <c r="AX67">
        <f t="shared" si="32"/>
        <v>0.37245020821201336</v>
      </c>
      <c r="AY67">
        <f t="shared" si="16"/>
        <v>0.3793110642127776</v>
      </c>
      <c r="AZ67">
        <f t="shared" si="32"/>
        <v>0.39535575044665022</v>
      </c>
      <c r="BA67">
        <f t="shared" si="32"/>
        <v>0.4161262829184616</v>
      </c>
      <c r="BB67">
        <f t="shared" si="32"/>
        <v>0.44629127862067192</v>
      </c>
      <c r="BC67">
        <f t="shared" si="32"/>
        <v>0.51542428766575055</v>
      </c>
      <c r="BD67" t="e">
        <f t="shared" si="32"/>
        <v>#NUM!</v>
      </c>
      <c r="BE67" t="e">
        <f t="shared" si="32"/>
        <v>#NUM!</v>
      </c>
      <c r="BF67" t="e">
        <f t="shared" si="16"/>
        <v>#NUM!</v>
      </c>
      <c r="BG67" t="e">
        <f t="shared" si="16"/>
        <v>#NUM!</v>
      </c>
      <c r="BH67" t="e">
        <f t="shared" si="16"/>
        <v>#NUM!</v>
      </c>
      <c r="BI67" t="e">
        <f t="shared" si="16"/>
        <v>#NUM!</v>
      </c>
      <c r="BJ67" t="e">
        <f t="shared" si="11"/>
        <v>#NUM!</v>
      </c>
      <c r="BK67" t="e">
        <f t="shared" si="11"/>
        <v>#NUM!</v>
      </c>
      <c r="BL67" t="e">
        <f t="shared" si="11"/>
        <v>#NUM!</v>
      </c>
      <c r="BV67">
        <v>0.55000000000000027</v>
      </c>
      <c r="BW67">
        <f t="shared" si="28"/>
        <v>0.23766230449312273</v>
      </c>
      <c r="BX67">
        <f t="shared" si="28"/>
        <v>0.24187667441809416</v>
      </c>
      <c r="BY67">
        <f t="shared" si="28"/>
        <v>0.24636259168723898</v>
      </c>
      <c r="BZ67">
        <f t="shared" si="28"/>
        <v>0.25115443898468637</v>
      </c>
      <c r="CA67">
        <f t="shared" si="28"/>
        <v>0.25629355185821096</v>
      </c>
      <c r="CB67">
        <f t="shared" si="28"/>
        <v>0.26183024964287632</v>
      </c>
      <c r="CC67">
        <f t="shared" si="28"/>
        <v>0.26782667627601725</v>
      </c>
      <c r="CD67">
        <f t="shared" si="28"/>
        <v>0.27436087730072306</v>
      </c>
      <c r="CE67">
        <f t="shared" si="28"/>
        <v>0.28153282965379123</v>
      </c>
      <c r="CF67">
        <f t="shared" si="28"/>
        <v>0.2894745221641053</v>
      </c>
      <c r="CG67">
        <f t="shared" si="28"/>
        <v>0.3084415186690056</v>
      </c>
      <c r="CH67">
        <f t="shared" si="28"/>
        <v>0.33384763753052621</v>
      </c>
      <c r="CI67">
        <f t="shared" si="28"/>
        <v>0.37260833740670868</v>
      </c>
      <c r="CJ67">
        <f t="shared" si="28"/>
        <v>0.47328771337932452</v>
      </c>
      <c r="CK67">
        <f t="shared" si="28"/>
        <v>0.61622697713646257</v>
      </c>
      <c r="CL67">
        <f t="shared" si="28"/>
        <v>0.56408477347801078</v>
      </c>
      <c r="CM67">
        <f t="shared" si="25"/>
        <v>0.51578584324919763</v>
      </c>
      <c r="CN67">
        <f t="shared" si="25"/>
        <v>0.44307508454778405</v>
      </c>
      <c r="CO67">
        <f t="shared" si="25"/>
        <v>0.35254544660073101</v>
      </c>
      <c r="CP67">
        <f t="shared" si="25"/>
        <v>0.2973478468699694</v>
      </c>
      <c r="CQ67">
        <f t="shared" si="25"/>
        <v>0.25952952732708373</v>
      </c>
      <c r="CR67">
        <f t="shared" si="25"/>
        <v>0.20117138480865396</v>
      </c>
      <c r="CS67">
        <f t="shared" si="25"/>
        <v>0.16708466660296009</v>
      </c>
      <c r="DD67">
        <v>0.55000000000000027</v>
      </c>
      <c r="DE67">
        <f t="shared" si="29"/>
        <v>0.18463589005607572</v>
      </c>
      <c r="DF67">
        <f t="shared" si="29"/>
        <v>0.18855037111234413</v>
      </c>
      <c r="DG67">
        <f t="shared" si="29"/>
        <v>0.19273741013860674</v>
      </c>
      <c r="DH67">
        <f t="shared" si="29"/>
        <v>0.19723312784095115</v>
      </c>
      <c r="DI67">
        <f t="shared" si="29"/>
        <v>0.20208117668441203</v>
      </c>
      <c r="DJ67">
        <f t="shared" si="29"/>
        <v>0.20733499098470037</v>
      </c>
      <c r="DK67">
        <f t="shared" si="29"/>
        <v>0.21306095024579105</v>
      </c>
      <c r="DL67">
        <f t="shared" si="29"/>
        <v>0.219342943475274</v>
      </c>
      <c r="DM67">
        <f t="shared" si="29"/>
        <v>0.22628915851491979</v>
      </c>
      <c r="DN67">
        <f t="shared" si="29"/>
        <v>0.23404337483268331</v>
      </c>
      <c r="DO67">
        <f t="shared" si="29"/>
        <v>0.25282962307888873</v>
      </c>
      <c r="DP67">
        <f t="shared" si="29"/>
        <v>0.27859084868436401</v>
      </c>
      <c r="DQ67">
        <f t="shared" si="29"/>
        <v>0.31925845431335248</v>
      </c>
      <c r="DR67">
        <f t="shared" si="29"/>
        <v>0.43419016470772714</v>
      </c>
      <c r="DS67" t="e">
        <f t="shared" si="29"/>
        <v>#NUM!</v>
      </c>
      <c r="DT67" t="e">
        <f t="shared" si="29"/>
        <v>#NUM!</v>
      </c>
      <c r="DU67" t="e">
        <f t="shared" si="26"/>
        <v>#NUM!</v>
      </c>
      <c r="DV67" t="e">
        <f t="shared" si="26"/>
        <v>#NUM!</v>
      </c>
      <c r="DW67" t="e">
        <f t="shared" si="26"/>
        <v>#NUM!</v>
      </c>
      <c r="DX67" t="e">
        <f t="shared" si="26"/>
        <v>#NUM!</v>
      </c>
      <c r="DY67" t="e">
        <f t="shared" si="26"/>
        <v>#NUM!</v>
      </c>
      <c r="DZ67" t="e">
        <f t="shared" si="26"/>
        <v>#NUM!</v>
      </c>
      <c r="EA67" t="e">
        <f t="shared" si="26"/>
        <v>#NUM!</v>
      </c>
      <c r="EL67">
        <v>0.55000000000000027</v>
      </c>
      <c r="EM67">
        <f t="shared" si="30"/>
        <v>0.12759147098831999</v>
      </c>
      <c r="EN67">
        <f t="shared" si="30"/>
        <v>0.13078787709547923</v>
      </c>
      <c r="EO67">
        <f t="shared" si="30"/>
        <v>0.13422636519991274</v>
      </c>
      <c r="EP67">
        <f t="shared" si="30"/>
        <v>0.13794080978977605</v>
      </c>
      <c r="EQ67">
        <f t="shared" si="30"/>
        <v>0.14197242991617781</v>
      </c>
      <c r="ER67">
        <f t="shared" si="30"/>
        <v>0.14637205002991738</v>
      </c>
      <c r="ES67">
        <f t="shared" si="30"/>
        <v>0.15120330079392572</v>
      </c>
      <c r="ET67">
        <f t="shared" si="30"/>
        <v>0.15654727208973351</v>
      </c>
      <c r="EU67">
        <f t="shared" si="30"/>
        <v>0.16250948982010008</v>
      </c>
      <c r="EV67">
        <f t="shared" si="30"/>
        <v>0.16923148520739417</v>
      </c>
      <c r="EW67">
        <f t="shared" si="30"/>
        <v>0.1858088167807036</v>
      </c>
      <c r="EX67">
        <f t="shared" si="30"/>
        <v>0.20922330398370168</v>
      </c>
      <c r="EY67">
        <f t="shared" si="30"/>
        <v>0.2478526350459859</v>
      </c>
      <c r="EZ67">
        <f t="shared" si="30"/>
        <v>0.36996446667537453</v>
      </c>
      <c r="FA67" t="e">
        <f t="shared" si="30"/>
        <v>#NUM!</v>
      </c>
      <c r="FB67" t="e">
        <f t="shared" si="30"/>
        <v>#NUM!</v>
      </c>
      <c r="FC67" t="e">
        <f t="shared" si="27"/>
        <v>#NUM!</v>
      </c>
      <c r="FD67" t="e">
        <f t="shared" si="27"/>
        <v>#NUM!</v>
      </c>
      <c r="FE67" t="e">
        <f t="shared" si="27"/>
        <v>#NUM!</v>
      </c>
      <c r="FF67" t="e">
        <f t="shared" si="27"/>
        <v>#NUM!</v>
      </c>
      <c r="FG67" t="e">
        <f t="shared" si="27"/>
        <v>#NUM!</v>
      </c>
      <c r="FH67" t="e">
        <f t="shared" si="27"/>
        <v>#NUM!</v>
      </c>
      <c r="FI67" t="e">
        <f t="shared" si="27"/>
        <v>#NUM!</v>
      </c>
    </row>
    <row r="68" spans="9:165" x14ac:dyDescent="0.3">
      <c r="I68">
        <v>0.56000000000000005</v>
      </c>
      <c r="J68">
        <f t="shared" si="31"/>
        <v>0.98752846340907063</v>
      </c>
      <c r="K68">
        <f t="shared" si="31"/>
        <v>0.97308686557430668</v>
      </c>
      <c r="L68">
        <f t="shared" si="31"/>
        <v>0.95617815550119578</v>
      </c>
      <c r="M68">
        <f t="shared" si="31"/>
        <v>0.9361155603103114</v>
      </c>
      <c r="N68">
        <f t="shared" si="31"/>
        <v>0.91191635478693556</v>
      </c>
      <c r="O68">
        <f t="shared" si="31"/>
        <v>0.8821089817684179</v>
      </c>
      <c r="P68">
        <f t="shared" si="31"/>
        <v>0.84434919869407399</v>
      </c>
      <c r="Q68">
        <f t="shared" si="31"/>
        <v>0.79454850958230006</v>
      </c>
      <c r="R68">
        <f t="shared" si="31"/>
        <v>0.72443593778765547</v>
      </c>
      <c r="S68">
        <f t="shared" si="15"/>
        <v>0.61137563704079068</v>
      </c>
      <c r="T68" t="e">
        <f t="shared" si="31"/>
        <v>#NUM!</v>
      </c>
      <c r="U68" t="e">
        <f t="shared" si="31"/>
        <v>#NUM!</v>
      </c>
      <c r="V68" t="e">
        <f t="shared" si="31"/>
        <v>#NUM!</v>
      </c>
      <c r="W68" t="e">
        <f t="shared" si="31"/>
        <v>#NUM!</v>
      </c>
      <c r="X68" t="e">
        <f t="shared" si="31"/>
        <v>#NUM!</v>
      </c>
      <c r="Y68" t="e">
        <f t="shared" si="31"/>
        <v>#NUM!</v>
      </c>
      <c r="Z68" t="e">
        <f t="shared" si="15"/>
        <v>#NUM!</v>
      </c>
      <c r="AA68" t="e">
        <f t="shared" si="15"/>
        <v>#NUM!</v>
      </c>
      <c r="AB68" t="e">
        <f t="shared" si="15"/>
        <v>#NUM!</v>
      </c>
      <c r="AC68" t="e">
        <f t="shared" si="15"/>
        <v>#NUM!</v>
      </c>
      <c r="AD68" t="e">
        <f t="shared" si="10"/>
        <v>#NUM!</v>
      </c>
      <c r="AE68" t="e">
        <f t="shared" si="10"/>
        <v>#NUM!</v>
      </c>
      <c r="AF68" t="e">
        <f t="shared" si="10"/>
        <v>#NUM!</v>
      </c>
      <c r="AO68">
        <v>0.56000000000000028</v>
      </c>
      <c r="AP68">
        <f t="shared" si="32"/>
        <v>0.34053228931424301</v>
      </c>
      <c r="AQ68">
        <f t="shared" si="32"/>
        <v>0.34459926895242499</v>
      </c>
      <c r="AR68">
        <f t="shared" si="32"/>
        <v>0.34889977664483318</v>
      </c>
      <c r="AS68">
        <f t="shared" si="32"/>
        <v>0.35346201136530242</v>
      </c>
      <c r="AT68">
        <f t="shared" si="32"/>
        <v>0.35831976132884324</v>
      </c>
      <c r="AU68">
        <f t="shared" si="32"/>
        <v>0.36351402704787705</v>
      </c>
      <c r="AV68">
        <f t="shared" si="32"/>
        <v>0.36909529357199755</v>
      </c>
      <c r="AW68">
        <f t="shared" si="32"/>
        <v>0.37512679689322054</v>
      </c>
      <c r="AX68">
        <f t="shared" si="32"/>
        <v>0.38168936800787578</v>
      </c>
      <c r="AY68">
        <f t="shared" si="16"/>
        <v>0.38888964506685186</v>
      </c>
      <c r="AZ68">
        <f t="shared" si="32"/>
        <v>0.40582806134903127</v>
      </c>
      <c r="BA68">
        <f t="shared" si="32"/>
        <v>0.42804110031685483</v>
      </c>
      <c r="BB68">
        <f t="shared" si="32"/>
        <v>0.46131697692844231</v>
      </c>
      <c r="BC68" t="e">
        <f t="shared" si="32"/>
        <v>#NUM!</v>
      </c>
      <c r="BD68" t="e">
        <f t="shared" si="32"/>
        <v>#NUM!</v>
      </c>
      <c r="BE68" t="e">
        <f t="shared" si="32"/>
        <v>#NUM!</v>
      </c>
      <c r="BF68" t="e">
        <f t="shared" si="16"/>
        <v>#NUM!</v>
      </c>
      <c r="BG68" t="e">
        <f t="shared" si="16"/>
        <v>#NUM!</v>
      </c>
      <c r="BH68" t="e">
        <f t="shared" si="16"/>
        <v>#NUM!</v>
      </c>
      <c r="BI68" t="e">
        <f t="shared" si="16"/>
        <v>#NUM!</v>
      </c>
      <c r="BJ68" t="e">
        <f t="shared" si="11"/>
        <v>#NUM!</v>
      </c>
      <c r="BK68" t="e">
        <f t="shared" si="11"/>
        <v>#NUM!</v>
      </c>
      <c r="BL68" t="e">
        <f t="shared" si="11"/>
        <v>#NUM!</v>
      </c>
      <c r="BV68">
        <v>0.56000000000000028</v>
      </c>
      <c r="BW68">
        <f t="shared" si="28"/>
        <v>0.243540263061438</v>
      </c>
      <c r="BX68">
        <f t="shared" si="28"/>
        <v>0.24792767483336603</v>
      </c>
      <c r="BY68">
        <f t="shared" si="28"/>
        <v>0.25260291087869219</v>
      </c>
      <c r="BZ68">
        <f t="shared" si="28"/>
        <v>0.25760315702200082</v>
      </c>
      <c r="CA68">
        <f t="shared" si="28"/>
        <v>0.26297328842322343</v>
      </c>
      <c r="CB68">
        <f t="shared" si="28"/>
        <v>0.26876817144275406</v>
      </c>
      <c r="CC68">
        <f t="shared" si="28"/>
        <v>0.27505590858544565</v>
      </c>
      <c r="CD68">
        <f t="shared" si="28"/>
        <v>0.28192253797158084</v>
      </c>
      <c r="CE68">
        <f t="shared" si="28"/>
        <v>0.28947905883443292</v>
      </c>
      <c r="CF68">
        <f t="shared" si="28"/>
        <v>0.29787322770945013</v>
      </c>
      <c r="CG68">
        <f t="shared" si="28"/>
        <v>0.31805526976840043</v>
      </c>
      <c r="CH68">
        <f t="shared" si="28"/>
        <v>0.34548466331226868</v>
      </c>
      <c r="CI68">
        <f t="shared" si="28"/>
        <v>0.38882036563319239</v>
      </c>
      <c r="CJ68">
        <f t="shared" si="28"/>
        <v>0.61220649650198655</v>
      </c>
      <c r="CK68">
        <f t="shared" si="28"/>
        <v>0.62242769198103165</v>
      </c>
      <c r="CL68">
        <f t="shared" si="28"/>
        <v>0.56756498774929165</v>
      </c>
      <c r="CM68">
        <f t="shared" si="25"/>
        <v>0.51878682050806124</v>
      </c>
      <c r="CN68">
        <f t="shared" si="25"/>
        <v>0.44572788671002583</v>
      </c>
      <c r="CO68">
        <f t="shared" si="25"/>
        <v>0.35487730874275736</v>
      </c>
      <c r="CP68">
        <f t="shared" si="25"/>
        <v>0.29946727034636361</v>
      </c>
      <c r="CQ68">
        <f t="shared" si="25"/>
        <v>0.26148363245288564</v>
      </c>
      <c r="CR68">
        <f t="shared" si="25"/>
        <v>0.20282799890732461</v>
      </c>
      <c r="CS68">
        <f t="shared" si="25"/>
        <v>0.16853895067396588</v>
      </c>
      <c r="DD68">
        <v>0.56000000000000028</v>
      </c>
      <c r="DE68">
        <f t="shared" si="29"/>
        <v>0.18938140355567698</v>
      </c>
      <c r="DF68">
        <f t="shared" si="29"/>
        <v>0.1934676469527877</v>
      </c>
      <c r="DG68">
        <f t="shared" si="29"/>
        <v>0.19784379238753041</v>
      </c>
      <c r="DH68">
        <f t="shared" si="29"/>
        <v>0.20254905433349302</v>
      </c>
      <c r="DI68">
        <f t="shared" si="29"/>
        <v>0.20763100954664859</v>
      </c>
      <c r="DJ68">
        <f t="shared" si="29"/>
        <v>0.21314815740360571</v>
      </c>
      <c r="DK68">
        <f t="shared" si="29"/>
        <v>0.21917354783755252</v>
      </c>
      <c r="DL68">
        <f t="shared" si="29"/>
        <v>0.22580006429281788</v>
      </c>
      <c r="DM68">
        <f t="shared" si="29"/>
        <v>0.23314836782846488</v>
      </c>
      <c r="DN68">
        <f t="shared" si="29"/>
        <v>0.24138018430937913</v>
      </c>
      <c r="DO68">
        <f t="shared" si="29"/>
        <v>0.26147037374000842</v>
      </c>
      <c r="DP68">
        <f t="shared" si="29"/>
        <v>0.28946007699491982</v>
      </c>
      <c r="DQ68">
        <f t="shared" si="29"/>
        <v>0.33535631309604025</v>
      </c>
      <c r="DR68" t="e">
        <f t="shared" si="29"/>
        <v>#NUM!</v>
      </c>
      <c r="DS68" t="e">
        <f t="shared" si="29"/>
        <v>#NUM!</v>
      </c>
      <c r="DT68" t="e">
        <f t="shared" si="29"/>
        <v>#NUM!</v>
      </c>
      <c r="DU68" t="e">
        <f t="shared" si="26"/>
        <v>#NUM!</v>
      </c>
      <c r="DV68" t="e">
        <f t="shared" si="26"/>
        <v>#NUM!</v>
      </c>
      <c r="DW68" t="e">
        <f t="shared" si="26"/>
        <v>#NUM!</v>
      </c>
      <c r="DX68" t="e">
        <f t="shared" si="26"/>
        <v>#NUM!</v>
      </c>
      <c r="DY68" t="e">
        <f t="shared" si="26"/>
        <v>#NUM!</v>
      </c>
      <c r="DZ68" t="e">
        <f t="shared" si="26"/>
        <v>#NUM!</v>
      </c>
      <c r="EA68" t="e">
        <f t="shared" si="26"/>
        <v>#NUM!</v>
      </c>
      <c r="EL68">
        <v>0.56000000000000028</v>
      </c>
      <c r="EM68">
        <f t="shared" si="30"/>
        <v>0.13099966453827461</v>
      </c>
      <c r="EN68">
        <f t="shared" si="30"/>
        <v>0.13434560395078321</v>
      </c>
      <c r="EO68">
        <f t="shared" si="30"/>
        <v>0.13795002933687078</v>
      </c>
      <c r="EP68">
        <f t="shared" si="30"/>
        <v>0.14184988464718143</v>
      </c>
      <c r="EQ68">
        <f t="shared" si="30"/>
        <v>0.14609030917850083</v>
      </c>
      <c r="ER68">
        <f t="shared" si="30"/>
        <v>0.1507272238037583</v>
      </c>
      <c r="ES68">
        <f t="shared" si="30"/>
        <v>0.15583102210826627</v>
      </c>
      <c r="ET68">
        <f t="shared" si="30"/>
        <v>0.16149198683839563</v>
      </c>
      <c r="EU68">
        <f t="shared" si="30"/>
        <v>0.16782850209779124</v>
      </c>
      <c r="EV68">
        <f t="shared" si="30"/>
        <v>0.17500076563103495</v>
      </c>
      <c r="EW68">
        <f t="shared" si="30"/>
        <v>0.19283547793768507</v>
      </c>
      <c r="EX68">
        <f t="shared" si="30"/>
        <v>0.21847777593585496</v>
      </c>
      <c r="EY68">
        <f t="shared" si="30"/>
        <v>0.26261355531660985</v>
      </c>
      <c r="EZ68" t="e">
        <f t="shared" si="30"/>
        <v>#NUM!</v>
      </c>
      <c r="FA68" t="e">
        <f t="shared" si="30"/>
        <v>#NUM!</v>
      </c>
      <c r="FB68" t="e">
        <f t="shared" si="30"/>
        <v>#NUM!</v>
      </c>
      <c r="FC68" t="e">
        <f t="shared" si="27"/>
        <v>#NUM!</v>
      </c>
      <c r="FD68" t="e">
        <f t="shared" si="27"/>
        <v>#NUM!</v>
      </c>
      <c r="FE68" t="e">
        <f t="shared" si="27"/>
        <v>#NUM!</v>
      </c>
      <c r="FF68" t="e">
        <f t="shared" si="27"/>
        <v>#NUM!</v>
      </c>
      <c r="FG68" t="e">
        <f t="shared" si="27"/>
        <v>#NUM!</v>
      </c>
      <c r="FH68" t="e">
        <f t="shared" si="27"/>
        <v>#NUM!</v>
      </c>
      <c r="FI68" t="e">
        <f t="shared" si="27"/>
        <v>#NUM!</v>
      </c>
    </row>
    <row r="69" spans="9:165" x14ac:dyDescent="0.3">
      <c r="I69">
        <v>0.56999999999999995</v>
      </c>
      <c r="J69">
        <f t="shared" si="31"/>
        <v>0.98677069973713938</v>
      </c>
      <c r="K69">
        <f t="shared" si="31"/>
        <v>0.97139055994232681</v>
      </c>
      <c r="L69">
        <f t="shared" si="31"/>
        <v>0.95329838754492235</v>
      </c>
      <c r="M69">
        <f t="shared" si="31"/>
        <v>0.93170989980800112</v>
      </c>
      <c r="N69">
        <f t="shared" si="31"/>
        <v>0.90548633538952072</v>
      </c>
      <c r="O69">
        <f t="shared" si="31"/>
        <v>0.87288878796219727</v>
      </c>
      <c r="P69">
        <f t="shared" si="31"/>
        <v>0.83106867497958725</v>
      </c>
      <c r="Q69">
        <f t="shared" si="31"/>
        <v>0.77483557624105237</v>
      </c>
      <c r="R69">
        <f t="shared" si="31"/>
        <v>0.69280870098995795</v>
      </c>
      <c r="S69">
        <f t="shared" si="15"/>
        <v>0.54634231516197651</v>
      </c>
      <c r="T69" t="e">
        <f t="shared" si="31"/>
        <v>#NUM!</v>
      </c>
      <c r="U69" t="e">
        <f t="shared" si="31"/>
        <v>#NUM!</v>
      </c>
      <c r="V69" t="e">
        <f t="shared" si="31"/>
        <v>#NUM!</v>
      </c>
      <c r="W69" t="e">
        <f t="shared" si="31"/>
        <v>#NUM!</v>
      </c>
      <c r="X69" t="e">
        <f t="shared" si="31"/>
        <v>#NUM!</v>
      </c>
      <c r="Y69" t="e">
        <f t="shared" si="31"/>
        <v>#NUM!</v>
      </c>
      <c r="Z69" t="e">
        <f t="shared" si="15"/>
        <v>#NUM!</v>
      </c>
      <c r="AA69" t="e">
        <f t="shared" si="15"/>
        <v>#NUM!</v>
      </c>
      <c r="AB69" t="e">
        <f t="shared" si="15"/>
        <v>#NUM!</v>
      </c>
      <c r="AC69" t="e">
        <f t="shared" si="15"/>
        <v>#NUM!</v>
      </c>
      <c r="AD69" t="e">
        <f t="shared" si="10"/>
        <v>#NUM!</v>
      </c>
      <c r="AE69" t="e">
        <f t="shared" si="10"/>
        <v>#NUM!</v>
      </c>
      <c r="AF69" t="e">
        <f t="shared" si="10"/>
        <v>#NUM!</v>
      </c>
      <c r="AO69">
        <v>0.57000000000000028</v>
      </c>
      <c r="AP69">
        <f t="shared" si="32"/>
        <v>0.34824451864597239</v>
      </c>
      <c r="AQ69">
        <f t="shared" si="32"/>
        <v>0.35245324730331667</v>
      </c>
      <c r="AR69">
        <f t="shared" si="32"/>
        <v>0.35690780638492148</v>
      </c>
      <c r="AS69">
        <f t="shared" si="32"/>
        <v>0.36163848115765207</v>
      </c>
      <c r="AT69">
        <f t="shared" si="32"/>
        <v>0.36668169546837337</v>
      </c>
      <c r="AU69">
        <f t="shared" si="32"/>
        <v>0.37208183881325863</v>
      </c>
      <c r="AV69">
        <f t="shared" si="32"/>
        <v>0.37789384428558331</v>
      </c>
      <c r="AW69">
        <f t="shared" si="32"/>
        <v>0.38418692856686121</v>
      </c>
      <c r="AX69">
        <f t="shared" si="32"/>
        <v>0.39105019904077953</v>
      </c>
      <c r="AY69">
        <f t="shared" si="16"/>
        <v>0.39860219301925143</v>
      </c>
      <c r="AZ69">
        <f t="shared" si="32"/>
        <v>0.41647820280786357</v>
      </c>
      <c r="BA69">
        <f t="shared" si="32"/>
        <v>0.4402495591152123</v>
      </c>
      <c r="BB69">
        <f t="shared" si="32"/>
        <v>0.47717709558494997</v>
      </c>
      <c r="BC69" t="e">
        <f t="shared" si="32"/>
        <v>#NUM!</v>
      </c>
      <c r="BD69" t="e">
        <f t="shared" si="32"/>
        <v>#NUM!</v>
      </c>
      <c r="BE69" t="e">
        <f t="shared" si="32"/>
        <v>#NUM!</v>
      </c>
      <c r="BF69" t="e">
        <f t="shared" si="16"/>
        <v>#NUM!</v>
      </c>
      <c r="BG69" t="e">
        <f t="shared" si="16"/>
        <v>#NUM!</v>
      </c>
      <c r="BH69" t="e">
        <f t="shared" si="16"/>
        <v>#NUM!</v>
      </c>
      <c r="BI69" t="e">
        <f t="shared" si="16"/>
        <v>#NUM!</v>
      </c>
      <c r="BJ69" t="e">
        <f t="shared" si="11"/>
        <v>#NUM!</v>
      </c>
      <c r="BK69" t="e">
        <f t="shared" si="11"/>
        <v>#NUM!</v>
      </c>
      <c r="BL69" t="e">
        <f t="shared" si="11"/>
        <v>#NUM!</v>
      </c>
      <c r="BV69">
        <v>0.57000000000000028</v>
      </c>
      <c r="BW69">
        <f t="shared" si="28"/>
        <v>0.24950915308046007</v>
      </c>
      <c r="BX69">
        <f t="shared" si="28"/>
        <v>0.25407374733914057</v>
      </c>
      <c r="BY69">
        <f t="shared" si="28"/>
        <v>0.25894310111315944</v>
      </c>
      <c r="BZ69">
        <f t="shared" si="28"/>
        <v>0.26415737577282755</v>
      </c>
      <c r="CA69">
        <f t="shared" si="28"/>
        <v>0.2697652218979244</v>
      </c>
      <c r="CB69">
        <f t="shared" si="28"/>
        <v>0.27582638300482165</v>
      </c>
      <c r="CC69">
        <f t="shared" si="28"/>
        <v>0.28241539498290863</v>
      </c>
      <c r="CD69">
        <f t="shared" si="28"/>
        <v>0.28962699336916048</v>
      </c>
      <c r="CE69">
        <f t="shared" si="28"/>
        <v>0.2975842860468057</v>
      </c>
      <c r="CF69">
        <f t="shared" si="28"/>
        <v>0.30645255203122046</v>
      </c>
      <c r="CG69">
        <f t="shared" si="28"/>
        <v>0.32792356752465202</v>
      </c>
      <c r="CH69">
        <f t="shared" si="28"/>
        <v>0.35756413806885484</v>
      </c>
      <c r="CI69">
        <f t="shared" si="28"/>
        <v>0.40635073325466925</v>
      </c>
      <c r="CJ69">
        <f t="shared" si="28"/>
        <v>0.63511901989107644</v>
      </c>
      <c r="CK69">
        <f t="shared" si="28"/>
        <v>0.62796846308495669</v>
      </c>
      <c r="CL69">
        <f t="shared" si="28"/>
        <v>0.57095158114732192</v>
      </c>
      <c r="CM69">
        <f t="shared" si="25"/>
        <v>0.52175343560077103</v>
      </c>
      <c r="CN69">
        <f t="shared" si="25"/>
        <v>0.44837864429059682</v>
      </c>
      <c r="CO69">
        <f t="shared" si="25"/>
        <v>0.3572234491737537</v>
      </c>
      <c r="CP69">
        <f t="shared" si="25"/>
        <v>0.30160564489010433</v>
      </c>
      <c r="CQ69">
        <f t="shared" si="25"/>
        <v>0.26345835014421581</v>
      </c>
      <c r="CR69">
        <f t="shared" si="25"/>
        <v>0.20450563498886984</v>
      </c>
      <c r="CS69">
        <f t="shared" si="25"/>
        <v>0.1700133131259402</v>
      </c>
      <c r="DD69">
        <v>0.57000000000000028</v>
      </c>
      <c r="DE69">
        <f t="shared" si="29"/>
        <v>0.19421019104855239</v>
      </c>
      <c r="DF69">
        <f t="shared" si="29"/>
        <v>0.19847322603312628</v>
      </c>
      <c r="DG69">
        <f t="shared" si="29"/>
        <v>0.20304431342489387</v>
      </c>
      <c r="DH69">
        <f t="shared" si="29"/>
        <v>0.20796597030519814</v>
      </c>
      <c r="DI69">
        <f t="shared" si="29"/>
        <v>0.21328998286234083</v>
      </c>
      <c r="DJ69">
        <f t="shared" si="29"/>
        <v>0.21908031410717632</v>
      </c>
      <c r="DK69">
        <f t="shared" si="29"/>
        <v>0.22541725690121858</v>
      </c>
      <c r="DL69">
        <f t="shared" si="29"/>
        <v>0.23240353811290088</v>
      </c>
      <c r="DM69">
        <f t="shared" si="29"/>
        <v>0.24017359975189656</v>
      </c>
      <c r="DN69">
        <f t="shared" si="29"/>
        <v>0.24890922627602102</v>
      </c>
      <c r="DO69">
        <f t="shared" si="29"/>
        <v>0.27039279104874286</v>
      </c>
      <c r="DP69">
        <f t="shared" si="29"/>
        <v>0.30083820150084484</v>
      </c>
      <c r="DQ69">
        <f t="shared" si="29"/>
        <v>0.35303355115229285</v>
      </c>
      <c r="DR69" t="e">
        <f t="shared" si="29"/>
        <v>#NUM!</v>
      </c>
      <c r="DS69" t="e">
        <f t="shared" si="29"/>
        <v>#NUM!</v>
      </c>
      <c r="DT69" t="e">
        <f t="shared" si="29"/>
        <v>#NUM!</v>
      </c>
      <c r="DU69" t="e">
        <f t="shared" si="26"/>
        <v>#NUM!</v>
      </c>
      <c r="DV69" t="e">
        <f t="shared" si="26"/>
        <v>#NUM!</v>
      </c>
      <c r="DW69" t="e">
        <f t="shared" si="26"/>
        <v>#NUM!</v>
      </c>
      <c r="DX69" t="e">
        <f t="shared" si="26"/>
        <v>#NUM!</v>
      </c>
      <c r="DY69" t="e">
        <f t="shared" si="26"/>
        <v>#NUM!</v>
      </c>
      <c r="DZ69" t="e">
        <f t="shared" si="26"/>
        <v>#NUM!</v>
      </c>
      <c r="EA69" t="e">
        <f t="shared" si="26"/>
        <v>#NUM!</v>
      </c>
      <c r="EL69">
        <v>0.57000000000000028</v>
      </c>
      <c r="EM69">
        <f t="shared" si="30"/>
        <v>0.13447490107441823</v>
      </c>
      <c r="EN69">
        <f t="shared" si="30"/>
        <v>0.13797553633614285</v>
      </c>
      <c r="EO69">
        <f t="shared" si="30"/>
        <v>0.14175193192941443</v>
      </c>
      <c r="EP69">
        <f t="shared" si="30"/>
        <v>0.14584433047516299</v>
      </c>
      <c r="EQ69">
        <f t="shared" si="30"/>
        <v>0.15030210523840362</v>
      </c>
      <c r="ER69">
        <f t="shared" si="30"/>
        <v>0.15518671318140034</v>
      </c>
      <c r="ES69">
        <f t="shared" si="30"/>
        <v>0.16057594410065304</v>
      </c>
      <c r="ET69">
        <f t="shared" si="30"/>
        <v>0.16657021559945057</v>
      </c>
      <c r="EU69">
        <f t="shared" si="30"/>
        <v>0.17330222586969474</v>
      </c>
      <c r="EV69">
        <f t="shared" si="30"/>
        <v>0.18095319955064901</v>
      </c>
      <c r="EW69">
        <f t="shared" si="30"/>
        <v>0.20014347345717412</v>
      </c>
      <c r="EX69">
        <f t="shared" si="30"/>
        <v>0.22826741545753393</v>
      </c>
      <c r="EY69">
        <f t="shared" si="30"/>
        <v>0.27914054528595006</v>
      </c>
      <c r="EZ69" t="e">
        <f t="shared" si="30"/>
        <v>#NUM!</v>
      </c>
      <c r="FA69" t="e">
        <f t="shared" si="30"/>
        <v>#NUM!</v>
      </c>
      <c r="FB69" t="e">
        <f t="shared" si="30"/>
        <v>#NUM!</v>
      </c>
      <c r="FC69" t="e">
        <f t="shared" si="27"/>
        <v>#NUM!</v>
      </c>
      <c r="FD69" t="e">
        <f t="shared" si="27"/>
        <v>#NUM!</v>
      </c>
      <c r="FE69" t="e">
        <f t="shared" si="27"/>
        <v>#NUM!</v>
      </c>
      <c r="FF69" t="e">
        <f t="shared" si="27"/>
        <v>#NUM!</v>
      </c>
      <c r="FG69" t="e">
        <f t="shared" si="27"/>
        <v>#NUM!</v>
      </c>
      <c r="FH69" t="e">
        <f t="shared" si="27"/>
        <v>#NUM!</v>
      </c>
      <c r="FI69" t="e">
        <f t="shared" si="27"/>
        <v>#NUM!</v>
      </c>
    </row>
    <row r="70" spans="9:165" x14ac:dyDescent="0.3">
      <c r="I70">
        <v>0.57999999999999996</v>
      </c>
      <c r="J70">
        <f t="shared" si="31"/>
        <v>0.98596817877164444</v>
      </c>
      <c r="K70">
        <f t="shared" si="31"/>
        <v>0.9695881427526295</v>
      </c>
      <c r="L70">
        <f t="shared" si="31"/>
        <v>0.95022600751044739</v>
      </c>
      <c r="M70">
        <f t="shared" si="31"/>
        <v>0.92698519035850868</v>
      </c>
      <c r="N70">
        <f t="shared" si="31"/>
        <v>0.89854336632117804</v>
      </c>
      <c r="O70">
        <f t="shared" si="31"/>
        <v>0.86283770404639804</v>
      </c>
      <c r="P70">
        <f t="shared" si="31"/>
        <v>0.8163811769618099</v>
      </c>
      <c r="Q70">
        <f t="shared" si="31"/>
        <v>0.75248365429426489</v>
      </c>
      <c r="R70">
        <f t="shared" si="31"/>
        <v>0.65486871369737876</v>
      </c>
      <c r="S70">
        <f t="shared" si="15"/>
        <v>0.44067968090236265</v>
      </c>
      <c r="T70" t="e">
        <f t="shared" si="31"/>
        <v>#NUM!</v>
      </c>
      <c r="U70" t="e">
        <f t="shared" si="31"/>
        <v>#NUM!</v>
      </c>
      <c r="V70" t="e">
        <f t="shared" si="31"/>
        <v>#NUM!</v>
      </c>
      <c r="W70" t="e">
        <f t="shared" si="31"/>
        <v>#NUM!</v>
      </c>
      <c r="X70" t="e">
        <f t="shared" si="31"/>
        <v>#NUM!</v>
      </c>
      <c r="Y70" t="e">
        <f t="shared" si="31"/>
        <v>#NUM!</v>
      </c>
      <c r="Z70" t="e">
        <f t="shared" si="15"/>
        <v>#NUM!</v>
      </c>
      <c r="AA70" t="e">
        <f t="shared" si="15"/>
        <v>#NUM!</v>
      </c>
      <c r="AB70" t="e">
        <f t="shared" si="15"/>
        <v>#NUM!</v>
      </c>
      <c r="AC70" t="e">
        <f t="shared" si="15"/>
        <v>#NUM!</v>
      </c>
      <c r="AD70" t="e">
        <f t="shared" si="10"/>
        <v>#NUM!</v>
      </c>
      <c r="AE70" t="e">
        <f t="shared" si="10"/>
        <v>#NUM!</v>
      </c>
      <c r="AF70" t="e">
        <f t="shared" si="10"/>
        <v>#NUM!</v>
      </c>
      <c r="AO70">
        <v>0.58000000000000029</v>
      </c>
      <c r="AP70">
        <f t="shared" si="32"/>
        <v>0.35604682813153754</v>
      </c>
      <c r="AQ70">
        <f t="shared" si="32"/>
        <v>0.36039898694781053</v>
      </c>
      <c r="AR70">
        <f t="shared" si="32"/>
        <v>0.36500963489968619</v>
      </c>
      <c r="AS70">
        <f t="shared" si="32"/>
        <v>0.36991125070414138</v>
      </c>
      <c r="AT70">
        <f t="shared" si="32"/>
        <v>0.37514304325699044</v>
      </c>
      <c r="AU70">
        <f t="shared" si="32"/>
        <v>0.38075300425691949</v>
      </c>
      <c r="AV70">
        <f t="shared" si="32"/>
        <v>0.38680082742007943</v>
      </c>
      <c r="AW70">
        <f t="shared" si="32"/>
        <v>0.3933621831806301</v>
      </c>
      <c r="AX70">
        <f t="shared" si="32"/>
        <v>0.40053519909945273</v>
      </c>
      <c r="AY70">
        <f t="shared" si="16"/>
        <v>0.40845153838960446</v>
      </c>
      <c r="AZ70">
        <f t="shared" si="32"/>
        <v>0.42731158048800771</v>
      </c>
      <c r="BA70">
        <f t="shared" si="32"/>
        <v>0.45277190136339096</v>
      </c>
      <c r="BB70">
        <f t="shared" si="32"/>
        <v>0.49408102813739685</v>
      </c>
      <c r="BC70" t="e">
        <f t="shared" si="32"/>
        <v>#NUM!</v>
      </c>
      <c r="BD70" t="e">
        <f t="shared" si="32"/>
        <v>#NUM!</v>
      </c>
      <c r="BE70" t="e">
        <f t="shared" si="32"/>
        <v>#NUM!</v>
      </c>
      <c r="BF70" t="e">
        <f t="shared" si="16"/>
        <v>#NUM!</v>
      </c>
      <c r="BG70" t="e">
        <f t="shared" si="16"/>
        <v>#NUM!</v>
      </c>
      <c r="BH70" t="e">
        <f t="shared" si="16"/>
        <v>#NUM!</v>
      </c>
      <c r="BI70" t="e">
        <f t="shared" si="16"/>
        <v>#NUM!</v>
      </c>
      <c r="BJ70" t="e">
        <f t="shared" si="11"/>
        <v>#NUM!</v>
      </c>
      <c r="BK70" t="e">
        <f t="shared" si="11"/>
        <v>#NUM!</v>
      </c>
      <c r="BL70" t="e">
        <f t="shared" si="11"/>
        <v>#NUM!</v>
      </c>
      <c r="BV70">
        <v>0.58000000000000029</v>
      </c>
      <c r="BW70">
        <f t="shared" si="28"/>
        <v>0.2555724074791153</v>
      </c>
      <c r="BX70">
        <f t="shared" si="28"/>
        <v>0.26031835335942066</v>
      </c>
      <c r="BY70">
        <f t="shared" si="28"/>
        <v>0.26538666361330981</v>
      </c>
      <c r="BZ70">
        <f t="shared" si="28"/>
        <v>0.27082065428699464</v>
      </c>
      <c r="CA70">
        <f t="shared" si="28"/>
        <v>0.27667299804839268</v>
      </c>
      <c r="CB70">
        <f t="shared" si="28"/>
        <v>0.28300866363103067</v>
      </c>
      <c r="CC70">
        <f t="shared" si="28"/>
        <v>0.28990912555646814</v>
      </c>
      <c r="CD70">
        <f t="shared" si="28"/>
        <v>0.29747857506053704</v>
      </c>
      <c r="CE70">
        <f t="shared" si="28"/>
        <v>0.30585341296073326</v>
      </c>
      <c r="CF70">
        <f t="shared" si="28"/>
        <v>0.31521838493375709</v>
      </c>
      <c r="CG70">
        <f t="shared" si="28"/>
        <v>0.33805758986532553</v>
      </c>
      <c r="CH70">
        <f t="shared" si="28"/>
        <v>0.37012285538109352</v>
      </c>
      <c r="CI70">
        <f t="shared" si="28"/>
        <v>0.4255551971053978</v>
      </c>
      <c r="CJ70">
        <f t="shared" si="28"/>
        <v>0.64779625595067947</v>
      </c>
      <c r="CK70">
        <f t="shared" si="28"/>
        <v>0.63301678260543481</v>
      </c>
      <c r="CL70">
        <f t="shared" si="28"/>
        <v>0.57425842798610327</v>
      </c>
      <c r="CM70">
        <f t="shared" si="25"/>
        <v>0.5246919610975751</v>
      </c>
      <c r="CN70">
        <f t="shared" si="25"/>
        <v>0.45103089046001993</v>
      </c>
      <c r="CO70">
        <f t="shared" si="25"/>
        <v>0.35958643628701026</v>
      </c>
      <c r="CP70">
        <f t="shared" si="25"/>
        <v>0.30376524100557578</v>
      </c>
      <c r="CQ70">
        <f t="shared" si="25"/>
        <v>0.26545577524457736</v>
      </c>
      <c r="CR70">
        <f t="shared" si="25"/>
        <v>0.20620610585191149</v>
      </c>
      <c r="CS70">
        <f t="shared" si="25"/>
        <v>0.17150937679380282</v>
      </c>
      <c r="DD70">
        <v>0.58000000000000029</v>
      </c>
      <c r="DE70">
        <f t="shared" si="29"/>
        <v>0.1991255820591106</v>
      </c>
      <c r="DF70">
        <f t="shared" si="29"/>
        <v>0.20357054539445102</v>
      </c>
      <c r="DG70">
        <f t="shared" si="29"/>
        <v>0.20834254224065618</v>
      </c>
      <c r="DH70">
        <f t="shared" si="29"/>
        <v>0.2134876114480625</v>
      </c>
      <c r="DI70">
        <f t="shared" si="29"/>
        <v>0.21906204972717333</v>
      </c>
      <c r="DJ70">
        <f t="shared" si="29"/>
        <v>0.22513570766740076</v>
      </c>
      <c r="DK70">
        <f t="shared" si="29"/>
        <v>0.2317967352976894</v>
      </c>
      <c r="DL70">
        <f t="shared" si="29"/>
        <v>0.23915862333236163</v>
      </c>
      <c r="DM70">
        <f t="shared" si="29"/>
        <v>0.24737103061799307</v>
      </c>
      <c r="DN70">
        <f t="shared" si="29"/>
        <v>0.25663815608660112</v>
      </c>
      <c r="DO70">
        <f t="shared" si="29"/>
        <v>0.27961177330935794</v>
      </c>
      <c r="DP70">
        <f t="shared" si="29"/>
        <v>0.31277296505074331</v>
      </c>
      <c r="DQ70">
        <f t="shared" si="29"/>
        <v>0.37273997942725257</v>
      </c>
      <c r="DR70" t="e">
        <f t="shared" si="29"/>
        <v>#NUM!</v>
      </c>
      <c r="DS70" t="e">
        <f t="shared" si="29"/>
        <v>#NUM!</v>
      </c>
      <c r="DT70" t="e">
        <f t="shared" si="29"/>
        <v>#NUM!</v>
      </c>
      <c r="DU70" t="e">
        <f t="shared" si="26"/>
        <v>#NUM!</v>
      </c>
      <c r="DV70" t="e">
        <f t="shared" si="26"/>
        <v>#NUM!</v>
      </c>
      <c r="DW70" t="e">
        <f t="shared" si="26"/>
        <v>#NUM!</v>
      </c>
      <c r="DX70" t="e">
        <f t="shared" si="26"/>
        <v>#NUM!</v>
      </c>
      <c r="DY70" t="e">
        <f t="shared" si="26"/>
        <v>#NUM!</v>
      </c>
      <c r="DZ70" t="e">
        <f t="shared" si="26"/>
        <v>#NUM!</v>
      </c>
      <c r="EA70" t="e">
        <f t="shared" si="26"/>
        <v>#NUM!</v>
      </c>
      <c r="EL70">
        <v>0.58000000000000029</v>
      </c>
      <c r="EM70">
        <f t="shared" si="30"/>
        <v>0.1380200156979868</v>
      </c>
      <c r="EN70">
        <f t="shared" si="30"/>
        <v>0.14168067748583316</v>
      </c>
      <c r="EO70">
        <f t="shared" si="30"/>
        <v>0.14563528155966063</v>
      </c>
      <c r="EP70">
        <f t="shared" si="30"/>
        <v>0.14992761243819058</v>
      </c>
      <c r="EQ70">
        <f t="shared" si="30"/>
        <v>0.1546116122489064</v>
      </c>
      <c r="ER70">
        <f t="shared" si="30"/>
        <v>0.15975474668987169</v>
      </c>
      <c r="ES70">
        <f t="shared" si="30"/>
        <v>0.16544288829432768</v>
      </c>
      <c r="ET70">
        <f t="shared" si="30"/>
        <v>0.17178762110104925</v>
      </c>
      <c r="EU70">
        <f t="shared" si="30"/>
        <v>0.17893757165507976</v>
      </c>
      <c r="EV70">
        <f t="shared" si="30"/>
        <v>0.18709764933442996</v>
      </c>
      <c r="EW70">
        <f t="shared" si="30"/>
        <v>0.20775081574665949</v>
      </c>
      <c r="EX70">
        <f t="shared" si="30"/>
        <v>0.23865013923456921</v>
      </c>
      <c r="EY70">
        <f t="shared" si="30"/>
        <v>0.29797663211381253</v>
      </c>
      <c r="EZ70" t="e">
        <f t="shared" si="30"/>
        <v>#NUM!</v>
      </c>
      <c r="FA70" t="e">
        <f t="shared" si="30"/>
        <v>#NUM!</v>
      </c>
      <c r="FB70" t="e">
        <f t="shared" si="30"/>
        <v>#NUM!</v>
      </c>
      <c r="FC70" t="e">
        <f t="shared" si="27"/>
        <v>#NUM!</v>
      </c>
      <c r="FD70" t="e">
        <f t="shared" si="27"/>
        <v>#NUM!</v>
      </c>
      <c r="FE70" t="e">
        <f t="shared" si="27"/>
        <v>#NUM!</v>
      </c>
      <c r="FF70" t="e">
        <f t="shared" si="27"/>
        <v>#NUM!</v>
      </c>
      <c r="FG70" t="e">
        <f t="shared" si="27"/>
        <v>#NUM!</v>
      </c>
      <c r="FH70" t="e">
        <f t="shared" si="27"/>
        <v>#NUM!</v>
      </c>
      <c r="FI70" t="e">
        <f t="shared" si="27"/>
        <v>#NUM!</v>
      </c>
    </row>
    <row r="71" spans="9:165" x14ac:dyDescent="0.3">
      <c r="I71">
        <v>0.59</v>
      </c>
      <c r="J71">
        <f t="shared" si="31"/>
        <v>0.98511764070467545</v>
      </c>
      <c r="K71">
        <f t="shared" si="31"/>
        <v>0.96767134796797039</v>
      </c>
      <c r="L71">
        <f t="shared" si="31"/>
        <v>0.94694470742918346</v>
      </c>
      <c r="M71">
        <f t="shared" si="31"/>
        <v>0.92191143324672775</v>
      </c>
      <c r="N71">
        <f t="shared" si="31"/>
        <v>0.89103225822715726</v>
      </c>
      <c r="O71">
        <f t="shared" si="31"/>
        <v>0.85184883586472016</v>
      </c>
      <c r="P71">
        <f t="shared" si="31"/>
        <v>0.80005458453223233</v>
      </c>
      <c r="Q71">
        <f t="shared" si="31"/>
        <v>0.72685871290216097</v>
      </c>
      <c r="R71">
        <f t="shared" si="31"/>
        <v>0.60762453558511831</v>
      </c>
      <c r="S71" t="e">
        <f t="shared" si="15"/>
        <v>#NUM!</v>
      </c>
      <c r="T71" t="e">
        <f t="shared" si="31"/>
        <v>#NUM!</v>
      </c>
      <c r="U71" t="e">
        <f t="shared" si="31"/>
        <v>#NUM!</v>
      </c>
      <c r="V71" t="e">
        <f t="shared" si="31"/>
        <v>#NUM!</v>
      </c>
      <c r="W71" t="e">
        <f t="shared" si="31"/>
        <v>#NUM!</v>
      </c>
      <c r="X71" t="e">
        <f t="shared" si="31"/>
        <v>#NUM!</v>
      </c>
      <c r="Y71" t="e">
        <f t="shared" si="31"/>
        <v>#NUM!</v>
      </c>
      <c r="Z71" t="e">
        <f t="shared" si="15"/>
        <v>#NUM!</v>
      </c>
      <c r="AA71" t="e">
        <f t="shared" si="15"/>
        <v>#NUM!</v>
      </c>
      <c r="AB71" t="e">
        <f t="shared" si="15"/>
        <v>#NUM!</v>
      </c>
      <c r="AC71" t="e">
        <f t="shared" si="15"/>
        <v>#NUM!</v>
      </c>
      <c r="AD71" t="e">
        <f t="shared" si="10"/>
        <v>#NUM!</v>
      </c>
      <c r="AE71" t="e">
        <f t="shared" si="10"/>
        <v>#NUM!</v>
      </c>
      <c r="AF71" t="e">
        <f t="shared" si="10"/>
        <v>#NUM!</v>
      </c>
      <c r="AO71">
        <v>0.5900000000000003</v>
      </c>
      <c r="AP71">
        <f t="shared" si="32"/>
        <v>0.36394230936686178</v>
      </c>
      <c r="AQ71">
        <f t="shared" si="32"/>
        <v>0.36843947813529887</v>
      </c>
      <c r="AR71">
        <f t="shared" si="32"/>
        <v>0.37320814568184085</v>
      </c>
      <c r="AS71">
        <f t="shared" si="32"/>
        <v>0.3782830935319027</v>
      </c>
      <c r="AT71">
        <f t="shared" si="32"/>
        <v>0.38370646946007159</v>
      </c>
      <c r="AU71">
        <f t="shared" si="32"/>
        <v>0.38953008903350844</v>
      </c>
      <c r="AV71">
        <f t="shared" si="32"/>
        <v>0.39581873515022936</v>
      </c>
      <c r="AW71">
        <f t="shared" si="32"/>
        <v>0.40265503557601623</v>
      </c>
      <c r="AX71">
        <f t="shared" si="32"/>
        <v>0.41014694166903959</v>
      </c>
      <c r="AY71">
        <f t="shared" si="16"/>
        <v>0.41844059177504817</v>
      </c>
      <c r="AZ71">
        <f t="shared" si="32"/>
        <v>0.43833392741384891</v>
      </c>
      <c r="BA71">
        <f t="shared" si="32"/>
        <v>0.46563183701209993</v>
      </c>
      <c r="BB71">
        <f t="shared" si="32"/>
        <v>0.512363782971615</v>
      </c>
      <c r="BC71" t="e">
        <f t="shared" si="32"/>
        <v>#NUM!</v>
      </c>
      <c r="BD71" t="e">
        <f t="shared" si="32"/>
        <v>#NUM!</v>
      </c>
      <c r="BE71" t="e">
        <f t="shared" si="32"/>
        <v>#NUM!</v>
      </c>
      <c r="BF71" t="e">
        <f t="shared" si="16"/>
        <v>#NUM!</v>
      </c>
      <c r="BG71" t="e">
        <f t="shared" si="16"/>
        <v>#NUM!</v>
      </c>
      <c r="BH71" t="e">
        <f t="shared" si="16"/>
        <v>#NUM!</v>
      </c>
      <c r="BI71" t="e">
        <f t="shared" si="16"/>
        <v>#NUM!</v>
      </c>
      <c r="BJ71" t="e">
        <f t="shared" si="11"/>
        <v>#NUM!</v>
      </c>
      <c r="BK71" t="e">
        <f t="shared" si="11"/>
        <v>#NUM!</v>
      </c>
      <c r="BL71" t="e">
        <f t="shared" si="11"/>
        <v>#NUM!</v>
      </c>
      <c r="BV71">
        <v>0.5900000000000003</v>
      </c>
      <c r="BW71">
        <f t="shared" si="28"/>
        <v>0.26173367582087298</v>
      </c>
      <c r="BX71">
        <f t="shared" si="28"/>
        <v>0.26666516855703554</v>
      </c>
      <c r="BY71">
        <f t="shared" si="28"/>
        <v>0.2719373107246596</v>
      </c>
      <c r="BZ71">
        <f t="shared" si="28"/>
        <v>0.27759675888370877</v>
      </c>
      <c r="CA71">
        <f t="shared" si="28"/>
        <v>0.28370046545635019</v>
      </c>
      <c r="CB71">
        <f t="shared" si="28"/>
        <v>0.29031899089200641</v>
      </c>
      <c r="CC71">
        <f t="shared" si="28"/>
        <v>0.29754128539129421</v>
      </c>
      <c r="CD71">
        <f t="shared" si="28"/>
        <v>0.30548181100503657</v>
      </c>
      <c r="CE71">
        <f t="shared" si="28"/>
        <v>0.31429155199305248</v>
      </c>
      <c r="CF71">
        <f t="shared" si="28"/>
        <v>0.32417687507935655</v>
      </c>
      <c r="CG71">
        <f t="shared" si="28"/>
        <v>0.34846929958510392</v>
      </c>
      <c r="CH71">
        <f t="shared" si="28"/>
        <v>0.38320381095402839</v>
      </c>
      <c r="CI71">
        <f t="shared" si="28"/>
        <v>0.4470081372281311</v>
      </c>
      <c r="CJ71">
        <f t="shared" si="28"/>
        <v>0.65705937314666862</v>
      </c>
      <c r="CK71">
        <f t="shared" si="28"/>
        <v>0.63768482523792602</v>
      </c>
      <c r="CL71">
        <f t="shared" ref="CL71:CS86" si="33">IF(CL$10&lt;&gt;1,(1 - (((1-CL$10*$BV71)/(1 - $BV71)))^(1/$BW$9))/(CL$10 - (((1-CL$10*$BV71)/(1 - $BV71)))^(1/$BW$9)), $BV71/(1+$BW$9*$BV71-$BV71))</f>
        <v>0.57749758197603274</v>
      </c>
      <c r="CM71">
        <f t="shared" si="33"/>
        <v>0.52760823133166146</v>
      </c>
      <c r="CN71">
        <f t="shared" si="33"/>
        <v>0.45368811004106158</v>
      </c>
      <c r="CO71">
        <f t="shared" si="33"/>
        <v>0.36196890287584627</v>
      </c>
      <c r="CP71">
        <f t="shared" si="33"/>
        <v>0.30594841757105007</v>
      </c>
      <c r="CQ71">
        <f t="shared" si="33"/>
        <v>0.26747809864771538</v>
      </c>
      <c r="CR71">
        <f t="shared" si="33"/>
        <v>0.20793132192909231</v>
      </c>
      <c r="CS71">
        <f t="shared" si="33"/>
        <v>0.17302885779918487</v>
      </c>
      <c r="DD71">
        <v>0.5900000000000003</v>
      </c>
      <c r="DE71">
        <f t="shared" si="29"/>
        <v>0.20413112320192481</v>
      </c>
      <c r="DF71">
        <f t="shared" si="29"/>
        <v>0.20876326226455921</v>
      </c>
      <c r="DG71">
        <f t="shared" si="29"/>
        <v>0.21374227131057535</v>
      </c>
      <c r="DH71">
        <f t="shared" si="29"/>
        <v>0.21911794071073101</v>
      </c>
      <c r="DI71">
        <f t="shared" si="29"/>
        <v>0.22495139530408426</v>
      </c>
      <c r="DJ71">
        <f t="shared" si="29"/>
        <v>0.23131882375978316</v>
      </c>
      <c r="DK71">
        <f t="shared" si="29"/>
        <v>0.23831689175138626</v>
      </c>
      <c r="DL71">
        <f t="shared" si="29"/>
        <v>0.24607085108778684</v>
      </c>
      <c r="DM71">
        <f t="shared" si="29"/>
        <v>0.2547471536012561</v>
      </c>
      <c r="DN71">
        <f t="shared" si="29"/>
        <v>0.26457504103056451</v>
      </c>
      <c r="DO71">
        <f t="shared" si="29"/>
        <v>0.28914340587345966</v>
      </c>
      <c r="DP71">
        <f t="shared" si="29"/>
        <v>0.32532036648271312</v>
      </c>
      <c r="DQ71">
        <f t="shared" si="29"/>
        <v>0.39520612886726164</v>
      </c>
      <c r="DR71" t="e">
        <f t="shared" si="29"/>
        <v>#NUM!</v>
      </c>
      <c r="DS71" t="e">
        <f t="shared" si="29"/>
        <v>#NUM!</v>
      </c>
      <c r="DT71" t="e">
        <f t="shared" ref="DT71:EA86" si="34">IF(DT$10&lt;&gt;1,(1 - (((1-DT$10*$DD71)/(1 - $DD71)))^(1/$DE$9))/(DT$10 - (((1-DT$10*$DD71)/(1 - $DD71)))^(1/$DE$9)), $DD71/(1+$DE$9*$DD71-$DD71))</f>
        <v>#NUM!</v>
      </c>
      <c r="DU71" t="e">
        <f t="shared" si="34"/>
        <v>#NUM!</v>
      </c>
      <c r="DV71" t="e">
        <f t="shared" si="34"/>
        <v>#NUM!</v>
      </c>
      <c r="DW71" t="e">
        <f t="shared" si="34"/>
        <v>#NUM!</v>
      </c>
      <c r="DX71" t="e">
        <f t="shared" si="34"/>
        <v>#NUM!</v>
      </c>
      <c r="DY71" t="e">
        <f t="shared" si="34"/>
        <v>#NUM!</v>
      </c>
      <c r="DZ71" t="e">
        <f t="shared" si="34"/>
        <v>#NUM!</v>
      </c>
      <c r="EA71" t="e">
        <f t="shared" si="34"/>
        <v>#NUM!</v>
      </c>
      <c r="EL71">
        <v>0.5900000000000003</v>
      </c>
      <c r="EM71">
        <f t="shared" si="30"/>
        <v>0.14163803466605157</v>
      </c>
      <c r="EN71">
        <f t="shared" si="30"/>
        <v>0.14546423037838413</v>
      </c>
      <c r="EO71">
        <f t="shared" si="30"/>
        <v>0.14960349664345096</v>
      </c>
      <c r="EP71">
        <f t="shared" si="30"/>
        <v>0.15410341783168849</v>
      </c>
      <c r="EQ71">
        <f t="shared" si="30"/>
        <v>0.15902286221617243</v>
      </c>
      <c r="ER71">
        <f t="shared" si="30"/>
        <v>0.1644358120440195</v>
      </c>
      <c r="ES71">
        <f t="shared" si="30"/>
        <v>0.17043696646447146</v>
      </c>
      <c r="ET71">
        <f t="shared" si="30"/>
        <v>0.17715020527617514</v>
      </c>
      <c r="EU71">
        <f t="shared" si="30"/>
        <v>0.18474187319040103</v>
      </c>
      <c r="EV71">
        <f t="shared" si="30"/>
        <v>0.1934435584577926</v>
      </c>
      <c r="EW71">
        <f t="shared" si="30"/>
        <v>0.21567719061863255</v>
      </c>
      <c r="EX71">
        <f t="shared" si="30"/>
        <v>0.24969449958182638</v>
      </c>
      <c r="EY71">
        <f t="shared" si="30"/>
        <v>0.32001300727097465</v>
      </c>
      <c r="EZ71" t="e">
        <f t="shared" si="30"/>
        <v>#NUM!</v>
      </c>
      <c r="FA71" t="e">
        <f t="shared" si="30"/>
        <v>#NUM!</v>
      </c>
      <c r="FB71" t="e">
        <f t="shared" ref="FB71:FI86" si="35">IF(FB$10&lt;&gt;1,(1 - (((1-FB$10*$EL71)/(1 - $EL71)))^(1/$EM$9))/(FB$10 - (((1-FB$10*$EL71)/(1 - $EL71)))^(1/$EM$9)), $EL71/(1+$EM$9*$EL71-$EL71))</f>
        <v>#NUM!</v>
      </c>
      <c r="FC71" t="e">
        <f t="shared" si="35"/>
        <v>#NUM!</v>
      </c>
      <c r="FD71" t="e">
        <f t="shared" si="35"/>
        <v>#NUM!</v>
      </c>
      <c r="FE71" t="e">
        <f t="shared" si="35"/>
        <v>#NUM!</v>
      </c>
      <c r="FF71" t="e">
        <f t="shared" si="35"/>
        <v>#NUM!</v>
      </c>
      <c r="FG71" t="e">
        <f t="shared" si="35"/>
        <v>#NUM!</v>
      </c>
      <c r="FH71" t="e">
        <f t="shared" si="35"/>
        <v>#NUM!</v>
      </c>
      <c r="FI71" t="e">
        <f t="shared" si="35"/>
        <v>#NUM!</v>
      </c>
    </row>
    <row r="72" spans="9:165" x14ac:dyDescent="0.3">
      <c r="I72">
        <v>0.6</v>
      </c>
      <c r="J72">
        <f t="shared" si="31"/>
        <v>0.98421550060775009</v>
      </c>
      <c r="K72">
        <f t="shared" si="31"/>
        <v>0.96563102794706701</v>
      </c>
      <c r="L72">
        <f t="shared" si="31"/>
        <v>0.9434362751527926</v>
      </c>
      <c r="M72">
        <f t="shared" si="31"/>
        <v>0.91645466998960901</v>
      </c>
      <c r="N72">
        <f t="shared" si="31"/>
        <v>0.88288921327985237</v>
      </c>
      <c r="O72">
        <f t="shared" si="31"/>
        <v>0.83979430291982859</v>
      </c>
      <c r="P72">
        <f t="shared" si="31"/>
        <v>0.78179362527558216</v>
      </c>
      <c r="Q72">
        <f t="shared" si="31"/>
        <v>0.69704305439520231</v>
      </c>
      <c r="R72">
        <f t="shared" si="31"/>
        <v>0.54458481777151668</v>
      </c>
      <c r="S72" t="e">
        <f t="shared" si="15"/>
        <v>#NUM!</v>
      </c>
      <c r="T72" t="e">
        <f t="shared" si="31"/>
        <v>#NUM!</v>
      </c>
      <c r="U72" t="e">
        <f t="shared" si="31"/>
        <v>#NUM!</v>
      </c>
      <c r="V72" t="e">
        <f t="shared" si="31"/>
        <v>#NUM!</v>
      </c>
      <c r="W72" t="e">
        <f t="shared" si="31"/>
        <v>#NUM!</v>
      </c>
      <c r="X72" t="e">
        <f t="shared" si="31"/>
        <v>#NUM!</v>
      </c>
      <c r="Y72" t="e">
        <f t="shared" si="31"/>
        <v>#NUM!</v>
      </c>
      <c r="Z72" t="e">
        <f t="shared" si="15"/>
        <v>#NUM!</v>
      </c>
      <c r="AA72" t="e">
        <f t="shared" si="15"/>
        <v>#NUM!</v>
      </c>
      <c r="AB72" t="e">
        <f t="shared" si="15"/>
        <v>#NUM!</v>
      </c>
      <c r="AC72" t="e">
        <f t="shared" si="15"/>
        <v>#NUM!</v>
      </c>
      <c r="AD72" t="e">
        <f t="shared" si="10"/>
        <v>#NUM!</v>
      </c>
      <c r="AE72" t="e">
        <f t="shared" si="10"/>
        <v>#NUM!</v>
      </c>
      <c r="AF72" t="e">
        <f t="shared" si="10"/>
        <v>#NUM!</v>
      </c>
      <c r="AO72">
        <v>0.60000000000000031</v>
      </c>
      <c r="AP72">
        <f t="shared" si="32"/>
        <v>0.37193424166323519</v>
      </c>
      <c r="AQ72">
        <f t="shared" si="32"/>
        <v>0.37657788984476592</v>
      </c>
      <c r="AR72">
        <f t="shared" si="32"/>
        <v>0.38150639059727343</v>
      </c>
      <c r="AS72">
        <f t="shared" si="32"/>
        <v>0.38675693958309604</v>
      </c>
      <c r="AT72">
        <f t="shared" si="32"/>
        <v>0.3923747814892351</v>
      </c>
      <c r="AU72">
        <f t="shared" si="32"/>
        <v>0.39841578578472564</v>
      </c>
      <c r="AV72">
        <f t="shared" si="32"/>
        <v>0.40495016941274109</v>
      </c>
      <c r="AW72">
        <f t="shared" si="32"/>
        <v>0.41206805300026178</v>
      </c>
      <c r="AX72">
        <f t="shared" si="32"/>
        <v>0.41988807956577717</v>
      </c>
      <c r="AY72">
        <f t="shared" si="16"/>
        <v>0.42857234694281338</v>
      </c>
      <c r="AZ72">
        <f t="shared" si="32"/>
        <v>0.44955134417997994</v>
      </c>
      <c r="BA72">
        <f t="shared" si="32"/>
        <v>0.47885755588880147</v>
      </c>
      <c r="BB72">
        <f t="shared" si="32"/>
        <v>0.53262737414223527</v>
      </c>
      <c r="BC72" t="e">
        <f t="shared" si="32"/>
        <v>#NUM!</v>
      </c>
      <c r="BD72" t="e">
        <f t="shared" si="32"/>
        <v>#NUM!</v>
      </c>
      <c r="BE72" t="e">
        <f t="shared" si="32"/>
        <v>#NUM!</v>
      </c>
      <c r="BF72" t="e">
        <f t="shared" si="16"/>
        <v>#NUM!</v>
      </c>
      <c r="BG72" t="e">
        <f t="shared" si="16"/>
        <v>#NUM!</v>
      </c>
      <c r="BH72" t="e">
        <f t="shared" si="16"/>
        <v>#NUM!</v>
      </c>
      <c r="BI72" t="e">
        <f t="shared" si="16"/>
        <v>#NUM!</v>
      </c>
      <c r="BJ72" t="e">
        <f t="shared" si="11"/>
        <v>#NUM!</v>
      </c>
      <c r="BK72" t="e">
        <f t="shared" si="11"/>
        <v>#NUM!</v>
      </c>
      <c r="BL72" t="e">
        <f t="shared" si="11"/>
        <v>#NUM!</v>
      </c>
      <c r="BV72">
        <v>0.60000000000000031</v>
      </c>
      <c r="BW72">
        <f t="shared" ref="BW72:CL87" si="36">IF(BW$10&lt;&gt;1,(1 - (((1-BW$10*$BV72)/(1 - $BV72)))^(1/$BW$9))/(BW$10 - (((1-BW$10*$BV72)/(1 - $BV72)))^(1/$BW$9)), $BV72/(1+$BW$9*$BV72-$BV72))</f>
        <v>0.26799684369325416</v>
      </c>
      <c r="BX72">
        <f t="shared" si="36"/>
        <v>0.27311810182727697</v>
      </c>
      <c r="BY72">
        <f t="shared" si="36"/>
        <v>0.27859898439729219</v>
      </c>
      <c r="BZ72">
        <f t="shared" si="36"/>
        <v>0.28448968097026683</v>
      </c>
      <c r="CA72">
        <f t="shared" si="36"/>
        <v>0.29085169248162074</v>
      </c>
      <c r="CB72">
        <f t="shared" si="36"/>
        <v>0.29776155649929359</v>
      </c>
      <c r="CC72">
        <f t="shared" si="36"/>
        <v>0.30531626911197113</v>
      </c>
      <c r="CD72">
        <f t="shared" si="36"/>
        <v>0.31364143866870142</v>
      </c>
      <c r="CE72">
        <f t="shared" si="36"/>
        <v>0.32290403855594185</v>
      </c>
      <c r="CF72">
        <f t="shared" si="36"/>
        <v>0.33333444445255311</v>
      </c>
      <c r="CG72">
        <f t="shared" si="36"/>
        <v>0.3591715333848941</v>
      </c>
      <c r="CH72">
        <f t="shared" si="36"/>
        <v>0.39685796195592377</v>
      </c>
      <c r="CI72">
        <f t="shared" si="36"/>
        <v>0.47175710474756349</v>
      </c>
      <c r="CJ72">
        <f t="shared" si="36"/>
        <v>0.66454259899486656</v>
      </c>
      <c r="CK72">
        <f t="shared" si="36"/>
        <v>0.64205182670832517</v>
      </c>
      <c r="CL72">
        <f t="shared" si="36"/>
        <v>0.58067965814548106</v>
      </c>
      <c r="CM72">
        <f t="shared" si="33"/>
        <v>0.53050773087699465</v>
      </c>
      <c r="CN72">
        <f t="shared" si="33"/>
        <v>0.45635376878764905</v>
      </c>
      <c r="CO72">
        <f t="shared" si="33"/>
        <v>0.36437356374180763</v>
      </c>
      <c r="CP72">
        <f t="shared" si="33"/>
        <v>0.3081576372857327</v>
      </c>
      <c r="CQ72">
        <f t="shared" si="33"/>
        <v>0.26952762171541506</v>
      </c>
      <c r="CR72">
        <f t="shared" si="33"/>
        <v>0.20968330413048591</v>
      </c>
      <c r="CS72">
        <f t="shared" si="33"/>
        <v>0.17457357727810158</v>
      </c>
      <c r="DD72">
        <v>0.60000000000000031</v>
      </c>
      <c r="DE72">
        <f t="shared" ref="DE72:DT87" si="37">IF(DE$10&lt;&gt;1,(1 - (((1-DE$10*$DD72)/(1 - $DD72)))^(1/$DE$9))/(DE$10 - (((1-DE$10*$DD72)/(1 - $DD72)))^(1/$DE$9)), $DD72/(1+$DE$9*$DD72-$DD72))</f>
        <v>0.20923059806752226</v>
      </c>
      <c r="DF72">
        <f t="shared" si="37"/>
        <v>0.21405527402472083</v>
      </c>
      <c r="DG72">
        <f t="shared" si="37"/>
        <v>0.21924753659078122</v>
      </c>
      <c r="DH72">
        <f t="shared" si="37"/>
        <v>0.22486116825132574</v>
      </c>
      <c r="DI72">
        <f t="shared" si="37"/>
        <v>0.23096245665258733</v>
      </c>
      <c r="DJ72">
        <f t="shared" si="37"/>
        <v>0.23763440679853112</v>
      </c>
      <c r="DK72">
        <f t="shared" si="37"/>
        <v>0.24498290531252995</v>
      </c>
      <c r="DL72">
        <f t="shared" si="37"/>
        <v>0.25314604490925058</v>
      </c>
      <c r="DM72">
        <f t="shared" si="37"/>
        <v>0.26230880004531515</v>
      </c>
      <c r="DN72">
        <f t="shared" si="37"/>
        <v>0.27272838843914321</v>
      </c>
      <c r="DO72">
        <f t="shared" si="37"/>
        <v>0.29900510086188498</v>
      </c>
      <c r="DP72">
        <f t="shared" si="37"/>
        <v>0.33854698453001675</v>
      </c>
      <c r="DQ72">
        <f t="shared" si="37"/>
        <v>0.42177518044643764</v>
      </c>
      <c r="DR72" t="e">
        <f t="shared" si="37"/>
        <v>#NUM!</v>
      </c>
      <c r="DS72" t="e">
        <f t="shared" si="37"/>
        <v>#NUM!</v>
      </c>
      <c r="DT72" t="e">
        <f t="shared" si="37"/>
        <v>#NUM!</v>
      </c>
      <c r="DU72" t="e">
        <f t="shared" si="34"/>
        <v>#NUM!</v>
      </c>
      <c r="DV72" t="e">
        <f t="shared" si="34"/>
        <v>#NUM!</v>
      </c>
      <c r="DW72" t="e">
        <f t="shared" si="34"/>
        <v>#NUM!</v>
      </c>
      <c r="DX72" t="e">
        <f t="shared" si="34"/>
        <v>#NUM!</v>
      </c>
      <c r="DY72" t="e">
        <f t="shared" si="34"/>
        <v>#NUM!</v>
      </c>
      <c r="DZ72" t="e">
        <f t="shared" si="34"/>
        <v>#NUM!</v>
      </c>
      <c r="EA72" t="e">
        <f t="shared" si="34"/>
        <v>#NUM!</v>
      </c>
      <c r="EL72">
        <v>0.60000000000000031</v>
      </c>
      <c r="EM72">
        <f t="shared" ref="EM72:FB87" si="38">IF(EM$10&lt;&gt;1,(1 - (((1-EM$10*$EL72)/(1 - $EL72)))^(1/$EM$9))/(EM$10 - (((1-EM$10*$EL72)/(1 - $EL72)))^(1/$EM$9)), $EL72/(1+$EM$9*$EL72-$EL72))</f>
        <v>0.14533219332747901</v>
      </c>
      <c r="EN72">
        <f t="shared" si="38"/>
        <v>0.14932961631266797</v>
      </c>
      <c r="EO72">
        <f t="shared" si="38"/>
        <v>0.15366022471642543</v>
      </c>
      <c r="EP72">
        <f t="shared" si="38"/>
        <v>0.15837567617582751</v>
      </c>
      <c r="EQ72">
        <f t="shared" si="38"/>
        <v>0.16354014605564038</v>
      </c>
      <c r="ER72">
        <f t="shared" si="38"/>
        <v>0.16923467844462289</v>
      </c>
      <c r="ES72">
        <f t="shared" si="38"/>
        <v>0.17556360474974159</v>
      </c>
      <c r="ET72">
        <f t="shared" si="38"/>
        <v>0.18266433648066302</v>
      </c>
      <c r="EU72">
        <f t="shared" si="38"/>
        <v>0.19072292094846799</v>
      </c>
      <c r="EV72">
        <f t="shared" si="38"/>
        <v>0.20000100000949084</v>
      </c>
      <c r="EW72">
        <f t="shared" si="38"/>
        <v>0.22394417336924377</v>
      </c>
      <c r="EX72">
        <f t="shared" si="38"/>
        <v>0.26148271743698248</v>
      </c>
      <c r="EY72">
        <f t="shared" si="38"/>
        <v>0.34690887082605021</v>
      </c>
      <c r="EZ72" t="e">
        <f t="shared" si="38"/>
        <v>#NUM!</v>
      </c>
      <c r="FA72" t="e">
        <f t="shared" si="38"/>
        <v>#NUM!</v>
      </c>
      <c r="FB72" t="e">
        <f t="shared" si="38"/>
        <v>#NUM!</v>
      </c>
      <c r="FC72" t="e">
        <f t="shared" si="35"/>
        <v>#NUM!</v>
      </c>
      <c r="FD72" t="e">
        <f t="shared" si="35"/>
        <v>#NUM!</v>
      </c>
      <c r="FE72" t="e">
        <f t="shared" si="35"/>
        <v>#NUM!</v>
      </c>
      <c r="FF72" t="e">
        <f t="shared" si="35"/>
        <v>#NUM!</v>
      </c>
      <c r="FG72" t="e">
        <f t="shared" si="35"/>
        <v>#NUM!</v>
      </c>
      <c r="FH72" t="e">
        <f t="shared" si="35"/>
        <v>#NUM!</v>
      </c>
      <c r="FI72" t="e">
        <f t="shared" si="35"/>
        <v>#NUM!</v>
      </c>
    </row>
    <row r="73" spans="9:165" x14ac:dyDescent="0.3">
      <c r="I73">
        <v>0.61</v>
      </c>
      <c r="J73">
        <f t="shared" si="31"/>
        <v>0.9832578063758961</v>
      </c>
      <c r="K73">
        <f t="shared" si="31"/>
        <v>0.96345703062329713</v>
      </c>
      <c r="L73">
        <f t="shared" si="31"/>
        <v>0.93968029976537426</v>
      </c>
      <c r="M73">
        <f t="shared" si="31"/>
        <v>0.91057627300998478</v>
      </c>
      <c r="N73">
        <f t="shared" si="31"/>
        <v>0.87403993680348879</v>
      </c>
      <c r="O73">
        <f t="shared" si="31"/>
        <v>0.82651915757214767</v>
      </c>
      <c r="P73">
        <f t="shared" si="31"/>
        <v>0.7612128470063273</v>
      </c>
      <c r="Q73">
        <f t="shared" si="31"/>
        <v>0.66161371408930236</v>
      </c>
      <c r="R73">
        <f t="shared" si="31"/>
        <v>0.44398175901487924</v>
      </c>
      <c r="S73" t="e">
        <f t="shared" si="15"/>
        <v>#NUM!</v>
      </c>
      <c r="T73" t="e">
        <f t="shared" si="31"/>
        <v>#NUM!</v>
      </c>
      <c r="U73" t="e">
        <f t="shared" si="31"/>
        <v>#NUM!</v>
      </c>
      <c r="V73" t="e">
        <f t="shared" si="31"/>
        <v>#NUM!</v>
      </c>
      <c r="W73" t="e">
        <f t="shared" si="31"/>
        <v>#NUM!</v>
      </c>
      <c r="X73" t="e">
        <f t="shared" si="31"/>
        <v>#NUM!</v>
      </c>
      <c r="Y73" t="e">
        <f t="shared" si="31"/>
        <v>#NUM!</v>
      </c>
      <c r="Z73" t="e">
        <f t="shared" si="15"/>
        <v>#NUM!</v>
      </c>
      <c r="AA73" t="e">
        <f t="shared" si="15"/>
        <v>#NUM!</v>
      </c>
      <c r="AB73" t="e">
        <f t="shared" si="15"/>
        <v>#NUM!</v>
      </c>
      <c r="AC73" t="e">
        <f t="shared" si="15"/>
        <v>#NUM!</v>
      </c>
      <c r="AD73" t="e">
        <f t="shared" si="10"/>
        <v>#NUM!</v>
      </c>
      <c r="AE73" t="e">
        <f t="shared" si="10"/>
        <v>#NUM!</v>
      </c>
      <c r="AF73" t="e">
        <f t="shared" si="10"/>
        <v>#NUM!</v>
      </c>
      <c r="AO73">
        <v>0.61000000000000032</v>
      </c>
      <c r="AP73">
        <f t="shared" si="32"/>
        <v>0.38002610851997726</v>
      </c>
      <c r="AQ73">
        <f t="shared" si="32"/>
        <v>0.38481758540655148</v>
      </c>
      <c r="AR73">
        <f t="shared" si="32"/>
        <v>0.38990760452871648</v>
      </c>
      <c r="AS73">
        <f t="shared" si="32"/>
        <v>0.39533588871631448</v>
      </c>
      <c r="AT73">
        <f t="shared" si="32"/>
        <v>0.40115094154828074</v>
      </c>
      <c r="AU73">
        <f t="shared" si="32"/>
        <v>0.40741292465611745</v>
      </c>
      <c r="AV73">
        <f t="shared" si="32"/>
        <v>0.41419785046168872</v>
      </c>
      <c r="AW73">
        <f t="shared" si="32"/>
        <v>0.42160390137148951</v>
      </c>
      <c r="AX73">
        <f t="shared" si="32"/>
        <v>0.42976134887410278</v>
      </c>
      <c r="AY73">
        <f t="shared" si="16"/>
        <v>0.4388498838100881</v>
      </c>
      <c r="AZ73">
        <f t="shared" si="32"/>
        <v>0.46097034711433066</v>
      </c>
      <c r="BA73">
        <f t="shared" si="32"/>
        <v>0.49248315752331884</v>
      </c>
      <c r="BB73">
        <f t="shared" si="32"/>
        <v>0.55619021368252386</v>
      </c>
      <c r="BC73" t="e">
        <f t="shared" si="32"/>
        <v>#NUM!</v>
      </c>
      <c r="BD73" t="e">
        <f t="shared" si="32"/>
        <v>#NUM!</v>
      </c>
      <c r="BE73" t="e">
        <f t="shared" si="32"/>
        <v>#NUM!</v>
      </c>
      <c r="BF73" t="e">
        <f t="shared" si="16"/>
        <v>#NUM!</v>
      </c>
      <c r="BG73" t="e">
        <f t="shared" si="16"/>
        <v>#NUM!</v>
      </c>
      <c r="BH73" t="e">
        <f t="shared" si="16"/>
        <v>#NUM!</v>
      </c>
      <c r="BI73" t="e">
        <f t="shared" si="16"/>
        <v>#NUM!</v>
      </c>
      <c r="BJ73" t="e">
        <f t="shared" si="11"/>
        <v>#NUM!</v>
      </c>
      <c r="BK73" t="e">
        <f t="shared" si="11"/>
        <v>#NUM!</v>
      </c>
      <c r="BL73" t="e">
        <f t="shared" si="11"/>
        <v>#NUM!</v>
      </c>
      <c r="BV73">
        <v>0.61000000000000032</v>
      </c>
      <c r="BW73">
        <f t="shared" si="36"/>
        <v>0.27436605436788442</v>
      </c>
      <c r="BX73">
        <f t="shared" si="36"/>
        <v>0.27968131650307271</v>
      </c>
      <c r="BY73">
        <f t="shared" si="36"/>
        <v>0.2853758768050067</v>
      </c>
      <c r="BZ73">
        <f t="shared" si="36"/>
        <v>0.29150365690364977</v>
      </c>
      <c r="CA73">
        <f t="shared" si="36"/>
        <v>0.29813098614464723</v>
      </c>
      <c r="CB73">
        <f t="shared" si="36"/>
        <v>0.30534078393539182</v>
      </c>
      <c r="CC73">
        <f t="shared" si="36"/>
        <v>0.31323869696697115</v>
      </c>
      <c r="CD73">
        <f t="shared" si="36"/>
        <v>0.32196241940390513</v>
      </c>
      <c r="CE73">
        <f t="shared" si="36"/>
        <v>0.33169644427552553</v>
      </c>
      <c r="CF73">
        <f t="shared" si="36"/>
        <v>0.34269780363192226</v>
      </c>
      <c r="CG73">
        <f t="shared" si="36"/>
        <v>0.37017810652832156</v>
      </c>
      <c r="CH73">
        <f t="shared" si="36"/>
        <v>0.41114670999353775</v>
      </c>
      <c r="CI73">
        <f t="shared" si="36"/>
        <v>0.50215541532907659</v>
      </c>
      <c r="CJ73">
        <f t="shared" si="36"/>
        <v>0.6709221296053961</v>
      </c>
      <c r="CK73">
        <f t="shared" si="36"/>
        <v>0.64617613734122015</v>
      </c>
      <c r="CL73">
        <f t="shared" si="36"/>
        <v>0.58381412855082604</v>
      </c>
      <c r="CM73">
        <f t="shared" si="33"/>
        <v>0.53339567046825231</v>
      </c>
      <c r="CN73">
        <f t="shared" si="33"/>
        <v>0.45903134169289284</v>
      </c>
      <c r="CO73">
        <f t="shared" si="33"/>
        <v>0.36680323431492801</v>
      </c>
      <c r="CP73">
        <f t="shared" si="33"/>
        <v>0.31039548344176365</v>
      </c>
      <c r="CQ73">
        <f t="shared" si="33"/>
        <v>0.27160677210809092</v>
      </c>
      <c r="CR73">
        <f t="shared" si="33"/>
        <v>0.21146419810238262</v>
      </c>
      <c r="CS73">
        <f t="shared" si="33"/>
        <v>0.17614547445789686</v>
      </c>
      <c r="DD73">
        <v>0.61000000000000032</v>
      </c>
      <c r="DE73">
        <f t="shared" si="37"/>
        <v>0.21442804947963215</v>
      </c>
      <c r="DF73">
        <f t="shared" si="37"/>
        <v>0.21945074054185462</v>
      </c>
      <c r="DG73">
        <f t="shared" si="37"/>
        <v>0.22486263986149949</v>
      </c>
      <c r="DH73">
        <f t="shared" si="37"/>
        <v>0.23072177370851046</v>
      </c>
      <c r="DI73">
        <f t="shared" si="37"/>
        <v>0.23709994482440641</v>
      </c>
      <c r="DJ73">
        <f t="shared" si="37"/>
        <v>0.2440874817568458</v>
      </c>
      <c r="DK73">
        <f t="shared" si="37"/>
        <v>0.25180024688679886</v>
      </c>
      <c r="DL73">
        <f t="shared" si="37"/>
        <v>0.26039034229681823</v>
      </c>
      <c r="DM73">
        <f t="shared" si="37"/>
        <v>0.27006316263787672</v>
      </c>
      <c r="DN73">
        <f t="shared" si="37"/>
        <v>0.28110717610117386</v>
      </c>
      <c r="DO73">
        <f t="shared" si="37"/>
        <v>0.30921576066503936</v>
      </c>
      <c r="DP73">
        <f t="shared" si="37"/>
        <v>0.35253325219965925</v>
      </c>
      <c r="DQ73">
        <f t="shared" si="37"/>
        <v>0.45550291417525407</v>
      </c>
      <c r="DR73" t="e">
        <f t="shared" si="37"/>
        <v>#NUM!</v>
      </c>
      <c r="DS73" t="e">
        <f t="shared" si="37"/>
        <v>#NUM!</v>
      </c>
      <c r="DT73" t="e">
        <f t="shared" si="37"/>
        <v>#NUM!</v>
      </c>
      <c r="DU73" t="e">
        <f t="shared" si="34"/>
        <v>#NUM!</v>
      </c>
      <c r="DV73" t="e">
        <f t="shared" si="34"/>
        <v>#NUM!</v>
      </c>
      <c r="DW73" t="e">
        <f t="shared" si="34"/>
        <v>#NUM!</v>
      </c>
      <c r="DX73" t="e">
        <f t="shared" si="34"/>
        <v>#NUM!</v>
      </c>
      <c r="DY73" t="e">
        <f t="shared" si="34"/>
        <v>#NUM!</v>
      </c>
      <c r="DZ73" t="e">
        <f t="shared" si="34"/>
        <v>#NUM!</v>
      </c>
      <c r="EA73" t="e">
        <f t="shared" si="34"/>
        <v>#NUM!</v>
      </c>
      <c r="EL73">
        <v>0.61000000000000032</v>
      </c>
      <c r="EM73">
        <f t="shared" si="38"/>
        <v>0.14910595623864425</v>
      </c>
      <c r="EN73">
        <f t="shared" si="38"/>
        <v>0.15328049572745611</v>
      </c>
      <c r="EO73">
        <f t="shared" si="38"/>
        <v>0.15780936403055937</v>
      </c>
      <c r="EP73">
        <f t="shared" si="38"/>
        <v>0.16274858169006257</v>
      </c>
      <c r="EQ73">
        <f t="shared" si="38"/>
        <v>0.16816803710326567</v>
      </c>
      <c r="ER73">
        <f t="shared" si="38"/>
        <v>0.17415642141407831</v>
      </c>
      <c r="ES73">
        <f t="shared" si="38"/>
        <v>0.18082857040803929</v>
      </c>
      <c r="ET73">
        <f t="shared" si="38"/>
        <v>0.18833677954538247</v>
      </c>
      <c r="EU73">
        <f t="shared" si="38"/>
        <v>0.19688899897985679</v>
      </c>
      <c r="EV73">
        <f t="shared" si="38"/>
        <v>0.20678072996783314</v>
      </c>
      <c r="EW73">
        <f t="shared" si="38"/>
        <v>0.23257548265694891</v>
      </c>
      <c r="EX73">
        <f t="shared" si="38"/>
        <v>0.27411495690186954</v>
      </c>
      <c r="EY73">
        <f t="shared" si="38"/>
        <v>0.38250336324559348</v>
      </c>
      <c r="EZ73" t="e">
        <f t="shared" si="38"/>
        <v>#NUM!</v>
      </c>
      <c r="FA73" t="e">
        <f t="shared" si="38"/>
        <v>#NUM!</v>
      </c>
      <c r="FB73" t="e">
        <f t="shared" si="38"/>
        <v>#NUM!</v>
      </c>
      <c r="FC73" t="e">
        <f t="shared" si="35"/>
        <v>#NUM!</v>
      </c>
      <c r="FD73" t="e">
        <f t="shared" si="35"/>
        <v>#NUM!</v>
      </c>
      <c r="FE73" t="e">
        <f t="shared" si="35"/>
        <v>#NUM!</v>
      </c>
      <c r="FF73" t="e">
        <f t="shared" si="35"/>
        <v>#NUM!</v>
      </c>
      <c r="FG73" t="e">
        <f t="shared" si="35"/>
        <v>#NUM!</v>
      </c>
      <c r="FH73" t="e">
        <f t="shared" si="35"/>
        <v>#NUM!</v>
      </c>
      <c r="FI73" t="e">
        <f t="shared" si="35"/>
        <v>#NUM!</v>
      </c>
    </row>
    <row r="74" spans="9:165" x14ac:dyDescent="0.3">
      <c r="I74">
        <v>0.62</v>
      </c>
      <c r="J74">
        <f t="shared" ref="J74:Y90" si="39">(SQRT(J$10^2+1)*LN((1-$I74)/(1-J$10*$I74)))/((J$10-1)*LN((2-$I74*(J$10+1-SQRT(J$10^2+1)))/(2-$I74*(J$10+1+SQRT(J$10^2+1)))))</f>
        <v>0.98224018990124629</v>
      </c>
      <c r="K74">
        <f t="shared" si="39"/>
        <v>0.96113805519365147</v>
      </c>
      <c r="L74">
        <f t="shared" si="39"/>
        <v>0.93565381878780141</v>
      </c>
      <c r="M74">
        <f t="shared" si="39"/>
        <v>0.90423206980537429</v>
      </c>
      <c r="N74">
        <f t="shared" si="39"/>
        <v>0.8643971875739177</v>
      </c>
      <c r="O74">
        <f t="shared" si="39"/>
        <v>0.8118328188984496</v>
      </c>
      <c r="P74">
        <f t="shared" si="39"/>
        <v>0.73779236624255484</v>
      </c>
      <c r="Q74">
        <f t="shared" si="39"/>
        <v>0.61812877407118305</v>
      </c>
      <c r="R74" t="e">
        <f t="shared" si="39"/>
        <v>#NUM!</v>
      </c>
      <c r="S74" t="e">
        <f t="shared" si="15"/>
        <v>#NUM!</v>
      </c>
      <c r="T74" t="e">
        <f t="shared" si="39"/>
        <v>#NUM!</v>
      </c>
      <c r="U74" t="e">
        <f t="shared" si="39"/>
        <v>#NUM!</v>
      </c>
      <c r="V74" t="e">
        <f t="shared" si="39"/>
        <v>#NUM!</v>
      </c>
      <c r="W74" t="e">
        <f t="shared" si="39"/>
        <v>#NUM!</v>
      </c>
      <c r="X74" t="e">
        <f t="shared" si="39"/>
        <v>#NUM!</v>
      </c>
      <c r="Y74" t="e">
        <f t="shared" si="39"/>
        <v>#NUM!</v>
      </c>
      <c r="Z74" t="e">
        <f t="shared" si="15"/>
        <v>#NUM!</v>
      </c>
      <c r="AA74" t="e">
        <f t="shared" si="15"/>
        <v>#NUM!</v>
      </c>
      <c r="AB74" t="e">
        <f t="shared" si="15"/>
        <v>#NUM!</v>
      </c>
      <c r="AC74" t="e">
        <f t="shared" si="15"/>
        <v>#NUM!</v>
      </c>
      <c r="AD74" t="e">
        <f t="shared" si="10"/>
        <v>#NUM!</v>
      </c>
      <c r="AE74" t="e">
        <f t="shared" si="10"/>
        <v>#NUM!</v>
      </c>
      <c r="AF74" t="e">
        <f t="shared" si="10"/>
        <v>#NUM!</v>
      </c>
      <c r="AO74">
        <v>0.62000000000000033</v>
      </c>
      <c r="AP74">
        <f t="shared" ref="AP74:BE90" si="40">IF(AP$10&lt;&gt;1,(1 - (((1-AP$10*$AO74)/(1 - $AO74)))^(1/$AP$9))/(AP$10 - (((1-AP$10*$AO74)/(1 - $AO74)))^(1/$AP$9)), $AO74/(1+$AP$9*$AO74-$AO74))</f>
        <v>0.38822161600718441</v>
      </c>
      <c r="AQ74">
        <f t="shared" si="40"/>
        <v>0.39316213993276172</v>
      </c>
      <c r="AR74">
        <f t="shared" si="40"/>
        <v>0.39841522171333965</v>
      </c>
      <c r="AS74">
        <f t="shared" si="40"/>
        <v>0.40402322576977495</v>
      </c>
      <c r="AT74">
        <f t="shared" si="40"/>
        <v>0.4100380801851396</v>
      </c>
      <c r="AU74">
        <f t="shared" si="40"/>
        <v>0.41652448503105882</v>
      </c>
      <c r="AV74">
        <f t="shared" si="40"/>
        <v>0.42356462640594339</v>
      </c>
      <c r="AW74">
        <f t="shared" si="40"/>
        <v>0.43126535223048251</v>
      </c>
      <c r="AX74">
        <f t="shared" si="40"/>
        <v>0.43976957322658294</v>
      </c>
      <c r="AY74">
        <f t="shared" si="16"/>
        <v>0.44927637156686157</v>
      </c>
      <c r="AZ74">
        <f t="shared" si="40"/>
        <v>0.47259792648771526</v>
      </c>
      <c r="BA74">
        <f t="shared" si="40"/>
        <v>0.50655072919927546</v>
      </c>
      <c r="BB74">
        <f t="shared" si="40"/>
        <v>0.58760186877589637</v>
      </c>
      <c r="BC74" t="e">
        <f t="shared" si="40"/>
        <v>#NUM!</v>
      </c>
      <c r="BD74" t="e">
        <f t="shared" si="40"/>
        <v>#NUM!</v>
      </c>
      <c r="BE74" t="e">
        <f t="shared" si="40"/>
        <v>#NUM!</v>
      </c>
      <c r="BF74" t="e">
        <f t="shared" si="16"/>
        <v>#NUM!</v>
      </c>
      <c r="BG74" t="e">
        <f t="shared" si="16"/>
        <v>#NUM!</v>
      </c>
      <c r="BH74" t="e">
        <f t="shared" si="16"/>
        <v>#NUM!</v>
      </c>
      <c r="BI74" t="e">
        <f t="shared" si="16"/>
        <v>#NUM!</v>
      </c>
      <c r="BJ74" t="e">
        <f t="shared" si="11"/>
        <v>#NUM!</v>
      </c>
      <c r="BK74" t="e">
        <f t="shared" si="11"/>
        <v>#NUM!</v>
      </c>
      <c r="BL74" t="e">
        <f t="shared" si="11"/>
        <v>#NUM!</v>
      </c>
      <c r="BV74">
        <v>0.62000000000000033</v>
      </c>
      <c r="BW74">
        <f t="shared" si="36"/>
        <v>0.28084573306277483</v>
      </c>
      <c r="BX74">
        <f t="shared" si="36"/>
        <v>0.28635925409347363</v>
      </c>
      <c r="BY74">
        <f t="shared" si="36"/>
        <v>0.29227245341153796</v>
      </c>
      <c r="BZ74">
        <f t="shared" si="36"/>
        <v>0.29864319018951163</v>
      </c>
      <c r="CA74">
        <f t="shared" si="36"/>
        <v>0.30554291320426263</v>
      </c>
      <c r="CB74">
        <f t="shared" si="36"/>
        <v>0.31306134809135072</v>
      </c>
      <c r="CC74">
        <f t="shared" si="36"/>
        <v>0.32131343267046736</v>
      </c>
      <c r="CD74">
        <f t="shared" si="36"/>
        <v>0.33044995426145574</v>
      </c>
      <c r="CE74">
        <f t="shared" si="36"/>
        <v>0.34067459128742211</v>
      </c>
      <c r="CF74">
        <f t="shared" si="36"/>
        <v>0.3522739682409895</v>
      </c>
      <c r="CG74">
        <f t="shared" si="36"/>
        <v>0.38150393695228885</v>
      </c>
      <c r="CH74">
        <f t="shared" si="36"/>
        <v>0.42614550981055654</v>
      </c>
      <c r="CI74">
        <f t="shared" si="36"/>
        <v>0.54678578943772838</v>
      </c>
      <c r="CJ74">
        <f t="shared" si="36"/>
        <v>0.6765487871478959</v>
      </c>
      <c r="CK74">
        <f t="shared" si="36"/>
        <v>0.65010220974040334</v>
      </c>
      <c r="CL74">
        <f t="shared" si="36"/>
        <v>0.58690955551732304</v>
      </c>
      <c r="CM74">
        <f t="shared" si="33"/>
        <v>0.53627705340037213</v>
      </c>
      <c r="CN74">
        <f t="shared" si="33"/>
        <v>0.46172434093152043</v>
      </c>
      <c r="CO74">
        <f t="shared" si="33"/>
        <v>0.36926085060681746</v>
      </c>
      <c r="CP74">
        <f t="shared" si="33"/>
        <v>0.31266467830893602</v>
      </c>
      <c r="CQ74">
        <f t="shared" si="33"/>
        <v>0.27371812130268591</v>
      </c>
      <c r="CR74">
        <f t="shared" si="33"/>
        <v>0.21327629015422137</v>
      </c>
      <c r="CS74">
        <f t="shared" si="33"/>
        <v>0.17774662131848032</v>
      </c>
      <c r="DD74">
        <v>0.62000000000000033</v>
      </c>
      <c r="DE74">
        <f t="shared" si="37"/>
        <v>0.21972780447559603</v>
      </c>
      <c r="DF74">
        <f t="shared" si="37"/>
        <v>0.22495410921522305</v>
      </c>
      <c r="DG74">
        <f t="shared" si="37"/>
        <v>0.23059217376464727</v>
      </c>
      <c r="DH74">
        <f t="shared" si="37"/>
        <v>0.23670453112855855</v>
      </c>
      <c r="DI74">
        <f t="shared" si="37"/>
        <v>0.24336886955242529</v>
      </c>
      <c r="DJ74">
        <f t="shared" si="37"/>
        <v>0.25068337848279137</v>
      </c>
      <c r="DK74">
        <f t="shared" si="37"/>
        <v>0.25877470311759443</v>
      </c>
      <c r="DL74">
        <f t="shared" si="37"/>
        <v>0.26781021846808151</v>
      </c>
      <c r="DM74">
        <f t="shared" si="37"/>
        <v>0.27801782063866404</v>
      </c>
      <c r="DN74">
        <f t="shared" si="37"/>
        <v>0.28972088524283279</v>
      </c>
      <c r="DO74">
        <f t="shared" si="37"/>
        <v>0.31979597080149447</v>
      </c>
      <c r="DP74">
        <f t="shared" si="37"/>
        <v>0.36737820991462861</v>
      </c>
      <c r="DQ74">
        <f t="shared" si="37"/>
        <v>0.50782811516236914</v>
      </c>
      <c r="DR74" t="e">
        <f t="shared" si="37"/>
        <v>#NUM!</v>
      </c>
      <c r="DS74" t="e">
        <f t="shared" si="37"/>
        <v>#NUM!</v>
      </c>
      <c r="DT74" t="e">
        <f t="shared" si="37"/>
        <v>#NUM!</v>
      </c>
      <c r="DU74" t="e">
        <f t="shared" si="34"/>
        <v>#NUM!</v>
      </c>
      <c r="DV74" t="e">
        <f t="shared" si="34"/>
        <v>#NUM!</v>
      </c>
      <c r="DW74" t="e">
        <f t="shared" si="34"/>
        <v>#NUM!</v>
      </c>
      <c r="DX74" t="e">
        <f t="shared" si="34"/>
        <v>#NUM!</v>
      </c>
      <c r="DY74" t="e">
        <f t="shared" si="34"/>
        <v>#NUM!</v>
      </c>
      <c r="DZ74" t="e">
        <f t="shared" si="34"/>
        <v>#NUM!</v>
      </c>
      <c r="EA74" t="e">
        <f t="shared" si="34"/>
        <v>#NUM!</v>
      </c>
      <c r="EL74">
        <v>0.62000000000000033</v>
      </c>
      <c r="EM74">
        <f t="shared" si="38"/>
        <v>0.15296303978727793</v>
      </c>
      <c r="EN74">
        <f t="shared" si="38"/>
        <v>0.15732079160081494</v>
      </c>
      <c r="EO74">
        <f t="shared" si="38"/>
        <v>0.1620550878055026</v>
      </c>
      <c r="EP74">
        <f t="shared" si="38"/>
        <v>0.16722661850045972</v>
      </c>
      <c r="EQ74">
        <f t="shared" si="38"/>
        <v>0.17291141744085398</v>
      </c>
      <c r="ER74">
        <f t="shared" si="38"/>
        <v>0.17920645053418746</v>
      </c>
      <c r="ES74">
        <f t="shared" si="38"/>
        <v>0.18623800158490575</v>
      </c>
      <c r="ET74">
        <f t="shared" si="38"/>
        <v>0.19417472903635413</v>
      </c>
      <c r="EU74">
        <f t="shared" si="38"/>
        <v>0.20324892548104376</v>
      </c>
      <c r="EV74">
        <f t="shared" si="38"/>
        <v>0.21379424614295922</v>
      </c>
      <c r="EW74">
        <f t="shared" si="38"/>
        <v>0.24159728091559732</v>
      </c>
      <c r="EX74">
        <f t="shared" si="38"/>
        <v>0.28771553241259573</v>
      </c>
      <c r="EY74">
        <f t="shared" si="38"/>
        <v>0.44161436116248454</v>
      </c>
      <c r="EZ74" t="e">
        <f t="shared" si="38"/>
        <v>#NUM!</v>
      </c>
      <c r="FA74" t="e">
        <f t="shared" si="38"/>
        <v>#NUM!</v>
      </c>
      <c r="FB74" t="e">
        <f t="shared" si="38"/>
        <v>#NUM!</v>
      </c>
      <c r="FC74" t="e">
        <f t="shared" si="35"/>
        <v>#NUM!</v>
      </c>
      <c r="FD74" t="e">
        <f t="shared" si="35"/>
        <v>#NUM!</v>
      </c>
      <c r="FE74" t="e">
        <f t="shared" si="35"/>
        <v>#NUM!</v>
      </c>
      <c r="FF74" t="e">
        <f t="shared" si="35"/>
        <v>#NUM!</v>
      </c>
      <c r="FG74" t="e">
        <f t="shared" si="35"/>
        <v>#NUM!</v>
      </c>
      <c r="FH74" t="e">
        <f t="shared" si="35"/>
        <v>#NUM!</v>
      </c>
      <c r="FI74" t="e">
        <f t="shared" si="35"/>
        <v>#NUM!</v>
      </c>
    </row>
    <row r="75" spans="9:165" x14ac:dyDescent="0.3">
      <c r="I75">
        <v>0.63</v>
      </c>
      <c r="J75">
        <f t="shared" si="39"/>
        <v>0.98115781015822756</v>
      </c>
      <c r="K75">
        <f t="shared" si="39"/>
        <v>0.95866148172574595</v>
      </c>
      <c r="L75">
        <f t="shared" si="39"/>
        <v>0.9313308928750107</v>
      </c>
      <c r="M75">
        <f t="shared" si="39"/>
        <v>0.89737125079775204</v>
      </c>
      <c r="N75">
        <f t="shared" si="39"/>
        <v>0.85385754785025025</v>
      </c>
      <c r="O75">
        <f t="shared" si="39"/>
        <v>0.79549664151293165</v>
      </c>
      <c r="P75">
        <f t="shared" si="39"/>
        <v>0.71080059222246639</v>
      </c>
      <c r="Q75">
        <f t="shared" si="39"/>
        <v>0.56164557076879773</v>
      </c>
      <c r="R75" t="e">
        <f t="shared" si="39"/>
        <v>#NUM!</v>
      </c>
      <c r="S75" t="e">
        <f t="shared" si="15"/>
        <v>#NUM!</v>
      </c>
      <c r="T75" t="e">
        <f t="shared" si="39"/>
        <v>#NUM!</v>
      </c>
      <c r="U75" t="e">
        <f t="shared" si="39"/>
        <v>#NUM!</v>
      </c>
      <c r="V75" t="e">
        <f t="shared" si="39"/>
        <v>#NUM!</v>
      </c>
      <c r="W75" t="e">
        <f t="shared" si="39"/>
        <v>#NUM!</v>
      </c>
      <c r="X75" t="e">
        <f t="shared" si="39"/>
        <v>#NUM!</v>
      </c>
      <c r="Y75" t="e">
        <f t="shared" si="39"/>
        <v>#NUM!</v>
      </c>
      <c r="Z75" t="e">
        <f t="shared" si="15"/>
        <v>#NUM!</v>
      </c>
      <c r="AA75" t="e">
        <f t="shared" si="15"/>
        <v>#NUM!</v>
      </c>
      <c r="AB75" t="e">
        <f t="shared" si="15"/>
        <v>#NUM!</v>
      </c>
      <c r="AC75" t="e">
        <f t="shared" si="15"/>
        <v>#NUM!</v>
      </c>
      <c r="AD75" t="e">
        <f t="shared" si="10"/>
        <v>#NUM!</v>
      </c>
      <c r="AE75" t="e">
        <f t="shared" si="10"/>
        <v>#NUM!</v>
      </c>
      <c r="AF75" t="e">
        <f t="shared" si="10"/>
        <v>#NUM!</v>
      </c>
      <c r="AO75">
        <v>0.63000000000000034</v>
      </c>
      <c r="AP75">
        <f t="shared" si="40"/>
        <v>0.396524713336668</v>
      </c>
      <c r="AQ75">
        <f t="shared" si="40"/>
        <v>0.40161535981943391</v>
      </c>
      <c r="AR75">
        <f t="shared" si="40"/>
        <v>0.40703289402062415</v>
      </c>
      <c r="AS75">
        <f t="shared" si="40"/>
        <v>0.41282243741365471</v>
      </c>
      <c r="AT75">
        <f t="shared" si="40"/>
        <v>0.41903951145512691</v>
      </c>
      <c r="AU75">
        <f t="shared" si="40"/>
        <v>0.42575360866076034</v>
      </c>
      <c r="AV75">
        <f t="shared" si="40"/>
        <v>0.43305348387435155</v>
      </c>
      <c r="AW75">
        <f t="shared" si="40"/>
        <v>0.44105529048172143</v>
      </c>
      <c r="AX75">
        <f t="shared" si="40"/>
        <v>0.44991566847436953</v>
      </c>
      <c r="AY75">
        <f t="shared" si="16"/>
        <v>0.45985507193425995</v>
      </c>
      <c r="AZ75">
        <f t="shared" si="40"/>
        <v>0.48444161754347864</v>
      </c>
      <c r="BA75">
        <f t="shared" si="40"/>
        <v>0.52111346856003538</v>
      </c>
      <c r="BB75" t="e">
        <f t="shared" si="40"/>
        <v>#NUM!</v>
      </c>
      <c r="BC75" t="e">
        <f t="shared" si="40"/>
        <v>#NUM!</v>
      </c>
      <c r="BD75" t="e">
        <f t="shared" si="40"/>
        <v>#NUM!</v>
      </c>
      <c r="BE75" t="e">
        <f t="shared" si="40"/>
        <v>#NUM!</v>
      </c>
      <c r="BF75" t="e">
        <f t="shared" si="16"/>
        <v>#NUM!</v>
      </c>
      <c r="BG75" t="e">
        <f t="shared" si="16"/>
        <v>#NUM!</v>
      </c>
      <c r="BH75" t="e">
        <f t="shared" si="16"/>
        <v>#NUM!</v>
      </c>
      <c r="BI75" t="e">
        <f t="shared" si="16"/>
        <v>#NUM!</v>
      </c>
      <c r="BJ75" t="e">
        <f t="shared" si="11"/>
        <v>#NUM!</v>
      </c>
      <c r="BK75" t="e">
        <f t="shared" si="11"/>
        <v>#NUM!</v>
      </c>
      <c r="BL75" t="e">
        <f t="shared" si="11"/>
        <v>#NUM!</v>
      </c>
      <c r="BV75">
        <v>0.63000000000000034</v>
      </c>
      <c r="BW75">
        <f t="shared" si="36"/>
        <v>0.28744061419708711</v>
      </c>
      <c r="BX75">
        <f t="shared" si="36"/>
        <v>0.2931566609338776</v>
      </c>
      <c r="BY75">
        <f t="shared" si="36"/>
        <v>0.2992934788478227</v>
      </c>
      <c r="BZ75">
        <f t="shared" si="36"/>
        <v>0.30591307636458509</v>
      </c>
      <c r="CA75">
        <f t="shared" si="36"/>
        <v>0.31309232375388468</v>
      </c>
      <c r="CB75">
        <f t="shared" si="36"/>
        <v>0.32092819720507981</v>
      </c>
      <c r="CC75">
        <f t="shared" si="36"/>
        <v>0.3295456032538428</v>
      </c>
      <c r="CD75">
        <f t="shared" si="36"/>
        <v>0.33910950143096424</v>
      </c>
      <c r="CE75">
        <f t="shared" si="36"/>
        <v>0.34984456773197631</v>
      </c>
      <c r="CF75">
        <f t="shared" si="36"/>
        <v>0.36207027646748891</v>
      </c>
      <c r="CG75">
        <f t="shared" si="36"/>
        <v>0.39316519387913895</v>
      </c>
      <c r="CH75">
        <f t="shared" si="36"/>
        <v>0.44194929884987671</v>
      </c>
      <c r="CI75">
        <f t="shared" si="36"/>
        <v>0.68061122047872302</v>
      </c>
      <c r="CJ75">
        <f t="shared" si="36"/>
        <v>0.68163005420685796</v>
      </c>
      <c r="CK75">
        <f t="shared" si="36"/>
        <v>0.65386489053958496</v>
      </c>
      <c r="CL75">
        <f t="shared" si="36"/>
        <v>0.58997377905847548</v>
      </c>
      <c r="CM75">
        <f t="shared" si="33"/>
        <v>0.53915673482025339</v>
      </c>
      <c r="CN75">
        <f t="shared" si="33"/>
        <v>0.46443634401480965</v>
      </c>
      <c r="CO75">
        <f t="shared" si="33"/>
        <v>0.37174949085297854</v>
      </c>
      <c r="CP75">
        <f t="shared" si="33"/>
        <v>0.31496810346316145</v>
      </c>
      <c r="CQ75">
        <f t="shared" si="33"/>
        <v>0.27586440411756818</v>
      </c>
      <c r="CR75">
        <f t="shared" si="33"/>
        <v>0.21512202515113962</v>
      </c>
      <c r="CS75">
        <f t="shared" si="33"/>
        <v>0.17937923911546755</v>
      </c>
      <c r="DD75">
        <v>0.63000000000000034</v>
      </c>
      <c r="DE75">
        <f t="shared" si="37"/>
        <v>0.22513450242455441</v>
      </c>
      <c r="DF75">
        <f t="shared" si="37"/>
        <v>0.23057014314896168</v>
      </c>
      <c r="DG75">
        <f t="shared" si="37"/>
        <v>0.23644104994118578</v>
      </c>
      <c r="DH75">
        <f t="shared" si="37"/>
        <v>0.24281453694581287</v>
      </c>
      <c r="DI75">
        <f t="shared" si="37"/>
        <v>0.2497745669173308</v>
      </c>
      <c r="DJ75">
        <f t="shared" si="37"/>
        <v>0.25742775887521263</v>
      </c>
      <c r="DK75">
        <f t="shared" si="37"/>
        <v>0.26591240295495439</v>
      </c>
      <c r="DL75">
        <f t="shared" si="37"/>
        <v>0.27541251256573707</v>
      </c>
      <c r="DM75">
        <f t="shared" si="37"/>
        <v>0.28618076739503284</v>
      </c>
      <c r="DN75">
        <f t="shared" si="37"/>
        <v>0.29857953629623879</v>
      </c>
      <c r="DO75">
        <f t="shared" si="37"/>
        <v>0.3307682294176324</v>
      </c>
      <c r="DP75">
        <f t="shared" si="37"/>
        <v>0.38320665210195848</v>
      </c>
      <c r="DQ75" t="e">
        <f t="shared" si="37"/>
        <v>#NUM!</v>
      </c>
      <c r="DR75" t="e">
        <f t="shared" si="37"/>
        <v>#NUM!</v>
      </c>
      <c r="DS75" t="e">
        <f t="shared" si="37"/>
        <v>#NUM!</v>
      </c>
      <c r="DT75" t="e">
        <f t="shared" si="37"/>
        <v>#NUM!</v>
      </c>
      <c r="DU75" t="e">
        <f t="shared" si="34"/>
        <v>#NUM!</v>
      </c>
      <c r="DV75" t="e">
        <f t="shared" si="34"/>
        <v>#NUM!</v>
      </c>
      <c r="DW75" t="e">
        <f t="shared" si="34"/>
        <v>#NUM!</v>
      </c>
      <c r="DX75" t="e">
        <f t="shared" si="34"/>
        <v>#NUM!</v>
      </c>
      <c r="DY75" t="e">
        <f t="shared" si="34"/>
        <v>#NUM!</v>
      </c>
      <c r="DZ75" t="e">
        <f t="shared" si="34"/>
        <v>#NUM!</v>
      </c>
      <c r="EA75" t="e">
        <f t="shared" si="34"/>
        <v>#NUM!</v>
      </c>
      <c r="EL75">
        <v>0.63000000000000034</v>
      </c>
      <c r="EM75">
        <f t="shared" si="38"/>
        <v>0.15690743771236798</v>
      </c>
      <c r="EN75">
        <f t="shared" si="38"/>
        <v>0.16145471582645329</v>
      </c>
      <c r="EO75">
        <f t="shared" si="38"/>
        <v>0.16640187154097325</v>
      </c>
      <c r="EP75">
        <f t="shared" si="38"/>
        <v>0.1718145889947664</v>
      </c>
      <c r="EQ75">
        <f t="shared" si="38"/>
        <v>0.17777550745811188</v>
      </c>
      <c r="ER75">
        <f t="shared" si="38"/>
        <v>0.18439054051441203</v>
      </c>
      <c r="ES75">
        <f t="shared" si="38"/>
        <v>0.19179844052596387</v>
      </c>
      <c r="ET75">
        <f t="shared" si="38"/>
        <v>0.20018584615761281</v>
      </c>
      <c r="EU75">
        <f t="shared" si="38"/>
        <v>0.20981209755365626</v>
      </c>
      <c r="EV75">
        <f t="shared" si="38"/>
        <v>0.22105385319754384</v>
      </c>
      <c r="EW75">
        <f t="shared" si="38"/>
        <v>0.25103853262431813</v>
      </c>
      <c r="EX75">
        <f t="shared" si="38"/>
        <v>0.30244224693235422</v>
      </c>
      <c r="EY75" t="e">
        <f t="shared" si="38"/>
        <v>#NUM!</v>
      </c>
      <c r="EZ75" t="e">
        <f t="shared" si="38"/>
        <v>#NUM!</v>
      </c>
      <c r="FA75" t="e">
        <f t="shared" si="38"/>
        <v>#NUM!</v>
      </c>
      <c r="FB75" t="e">
        <f t="shared" si="38"/>
        <v>#NUM!</v>
      </c>
      <c r="FC75" t="e">
        <f t="shared" si="35"/>
        <v>#NUM!</v>
      </c>
      <c r="FD75" t="e">
        <f t="shared" si="35"/>
        <v>#NUM!</v>
      </c>
      <c r="FE75" t="e">
        <f t="shared" si="35"/>
        <v>#NUM!</v>
      </c>
      <c r="FF75" t="e">
        <f t="shared" si="35"/>
        <v>#NUM!</v>
      </c>
      <c r="FG75" t="e">
        <f t="shared" si="35"/>
        <v>#NUM!</v>
      </c>
      <c r="FH75" t="e">
        <f t="shared" si="35"/>
        <v>#NUM!</v>
      </c>
      <c r="FI75" t="e">
        <f t="shared" si="35"/>
        <v>#NUM!</v>
      </c>
    </row>
    <row r="76" spans="9:165" x14ac:dyDescent="0.3">
      <c r="I76">
        <v>0.64</v>
      </c>
      <c r="J76">
        <f t="shared" si="39"/>
        <v>0.98000528657859387</v>
      </c>
      <c r="K76">
        <f t="shared" si="39"/>
        <v>0.95601316891603072</v>
      </c>
      <c r="L76">
        <f t="shared" si="39"/>
        <v>0.92668208942557895</v>
      </c>
      <c r="M76">
        <f t="shared" si="39"/>
        <v>0.88993499246325092</v>
      </c>
      <c r="N76">
        <f t="shared" si="39"/>
        <v>0.84229708493162803</v>
      </c>
      <c r="O76">
        <f t="shared" si="39"/>
        <v>0.77720522539899362</v>
      </c>
      <c r="P76">
        <f t="shared" si="39"/>
        <v>0.67914743910324415</v>
      </c>
      <c r="Q76">
        <f t="shared" si="39"/>
        <v>0.47827736317999447</v>
      </c>
      <c r="R76" t="e">
        <f t="shared" si="39"/>
        <v>#NUM!</v>
      </c>
      <c r="S76" t="e">
        <f t="shared" si="15"/>
        <v>#NUM!</v>
      </c>
      <c r="T76" t="e">
        <f t="shared" si="39"/>
        <v>#NUM!</v>
      </c>
      <c r="U76" t="e">
        <f t="shared" si="39"/>
        <v>#NUM!</v>
      </c>
      <c r="V76" t="e">
        <f t="shared" si="39"/>
        <v>#NUM!</v>
      </c>
      <c r="W76" t="e">
        <f t="shared" si="39"/>
        <v>#NUM!</v>
      </c>
      <c r="X76" t="e">
        <f t="shared" si="39"/>
        <v>#NUM!</v>
      </c>
      <c r="Y76" t="e">
        <f t="shared" si="39"/>
        <v>#NUM!</v>
      </c>
      <c r="Z76" t="e">
        <f t="shared" si="15"/>
        <v>#NUM!</v>
      </c>
      <c r="AA76" t="e">
        <f t="shared" si="15"/>
        <v>#NUM!</v>
      </c>
      <c r="AB76" t="e">
        <f t="shared" si="15"/>
        <v>#NUM!</v>
      </c>
      <c r="AC76" t="e">
        <f t="shared" si="15"/>
        <v>#NUM!</v>
      </c>
      <c r="AD76" t="e">
        <f t="shared" si="10"/>
        <v>#NUM!</v>
      </c>
      <c r="AE76" t="e">
        <f t="shared" si="10"/>
        <v>#NUM!</v>
      </c>
      <c r="AF76" t="e">
        <f t="shared" si="10"/>
        <v>#NUM!</v>
      </c>
      <c r="AO76">
        <v>0.64000000000000035</v>
      </c>
      <c r="AP76">
        <f t="shared" si="40"/>
        <v>0.4049396159483637</v>
      </c>
      <c r="AQ76">
        <f t="shared" si="40"/>
        <v>0.4101813046300562</v>
      </c>
      <c r="AR76">
        <f t="shared" si="40"/>
        <v>0.41576451146041404</v>
      </c>
      <c r="AS76">
        <f t="shared" si="40"/>
        <v>0.42173723105913685</v>
      </c>
      <c r="AT76">
        <f t="shared" si="40"/>
        <v>0.42815874993718739</v>
      </c>
      <c r="AU76">
        <f t="shared" si="40"/>
        <v>0.43510361440101519</v>
      </c>
      <c r="AV76">
        <f t="shared" si="40"/>
        <v>0.44266755998070245</v>
      </c>
      <c r="AW76">
        <f t="shared" si="40"/>
        <v>0.45097672304522413</v>
      </c>
      <c r="AX76">
        <f t="shared" si="40"/>
        <v>0.46020264780483927</v>
      </c>
      <c r="AY76">
        <f t="shared" si="16"/>
        <v>0.47058934257077611</v>
      </c>
      <c r="AZ76">
        <f t="shared" si="40"/>
        <v>0.49650958806493389</v>
      </c>
      <c r="BA76">
        <f t="shared" si="40"/>
        <v>0.53624056784630025</v>
      </c>
      <c r="BB76" t="e">
        <f t="shared" si="40"/>
        <v>#NUM!</v>
      </c>
      <c r="BC76" t="e">
        <f t="shared" si="40"/>
        <v>#NUM!</v>
      </c>
      <c r="BD76" t="e">
        <f t="shared" si="40"/>
        <v>#NUM!</v>
      </c>
      <c r="BE76" t="e">
        <f t="shared" si="40"/>
        <v>#NUM!</v>
      </c>
      <c r="BF76" t="e">
        <f t="shared" si="16"/>
        <v>#NUM!</v>
      </c>
      <c r="BG76" t="e">
        <f t="shared" si="16"/>
        <v>#NUM!</v>
      </c>
      <c r="BH76" t="e">
        <f t="shared" si="16"/>
        <v>#NUM!</v>
      </c>
      <c r="BI76" t="e">
        <f t="shared" si="16"/>
        <v>#NUM!</v>
      </c>
      <c r="BJ76" t="e">
        <f t="shared" si="11"/>
        <v>#NUM!</v>
      </c>
      <c r="BK76" t="e">
        <f t="shared" si="11"/>
        <v>#NUM!</v>
      </c>
      <c r="BL76" t="e">
        <f t="shared" si="11"/>
        <v>#NUM!</v>
      </c>
      <c r="BV76">
        <v>0.64000000000000035</v>
      </c>
      <c r="BW76">
        <f t="shared" si="36"/>
        <v>0.29415577209943145</v>
      </c>
      <c r="BX76">
        <f t="shared" si="36"/>
        <v>0.30007861819485432</v>
      </c>
      <c r="BY76">
        <f t="shared" si="36"/>
        <v>0.30644404602990899</v>
      </c>
      <c r="BZ76">
        <f t="shared" si="36"/>
        <v>0.31331843097071194</v>
      </c>
      <c r="CA76">
        <f t="shared" si="36"/>
        <v>0.32078437771719803</v>
      </c>
      <c r="CB76">
        <f t="shared" si="36"/>
        <v>0.32894657744591327</v>
      </c>
      <c r="CC76">
        <f t="shared" si="36"/>
        <v>0.33794062122417456</v>
      </c>
      <c r="CD76">
        <f t="shared" si="36"/>
        <v>0.34794679553951596</v>
      </c>
      <c r="CE76">
        <f t="shared" si="36"/>
        <v>0.35921274459115837</v>
      </c>
      <c r="CF76">
        <f t="shared" si="36"/>
        <v>0.37209440780159136</v>
      </c>
      <c r="CG76">
        <f t="shared" si="36"/>
        <v>0.40517947765571455</v>
      </c>
      <c r="CH76">
        <f t="shared" si="36"/>
        <v>0.45868101284176771</v>
      </c>
      <c r="CI76">
        <f t="shared" si="36"/>
        <v>0.70081977372120796</v>
      </c>
      <c r="CJ76">
        <f t="shared" si="36"/>
        <v>0.68629981555399244</v>
      </c>
      <c r="CK76">
        <f t="shared" si="36"/>
        <v>0.65749218287679101</v>
      </c>
      <c r="CL76">
        <f t="shared" si="36"/>
        <v>0.5930140704014385</v>
      </c>
      <c r="CM76">
        <f t="shared" si="33"/>
        <v>0.54203947587688761</v>
      </c>
      <c r="CN76">
        <f t="shared" si="33"/>
        <v>0.46717102273190575</v>
      </c>
      <c r="CO76">
        <f t="shared" si="33"/>
        <v>0.37427239924836297</v>
      </c>
      <c r="CP76">
        <f t="shared" si="33"/>
        <v>0.31730882244421948</v>
      </c>
      <c r="CQ76">
        <f t="shared" si="33"/>
        <v>0.27804854062027762</v>
      </c>
      <c r="CR76">
        <f t="shared" si="33"/>
        <v>0.21700402672473132</v>
      </c>
      <c r="CS76">
        <f t="shared" si="33"/>
        <v>0.18104571709524794</v>
      </c>
      <c r="DD76">
        <v>0.64000000000000035</v>
      </c>
      <c r="DE76">
        <f t="shared" si="37"/>
        <v>0.23065312677423555</v>
      </c>
      <c r="DF76">
        <f t="shared" si="37"/>
        <v>0.23630395293707587</v>
      </c>
      <c r="DG76">
        <f t="shared" si="37"/>
        <v>0.2424145307481074</v>
      </c>
      <c r="DH76">
        <f t="shared" si="37"/>
        <v>0.24905724148601968</v>
      </c>
      <c r="DI76">
        <f t="shared" si="37"/>
        <v>0.25632273044562154</v>
      </c>
      <c r="DJ76">
        <f t="shared" si="37"/>
        <v>0.26432664734933764</v>
      </c>
      <c r="DK76">
        <f t="shared" si="37"/>
        <v>0.27321984730401527</v>
      </c>
      <c r="DL76">
        <f t="shared" si="37"/>
        <v>0.28320445666316207</v>
      </c>
      <c r="DM76">
        <f t="shared" si="37"/>
        <v>0.29456044041461044</v>
      </c>
      <c r="DN76">
        <f t="shared" si="37"/>
        <v>0.30769372782381882</v>
      </c>
      <c r="DO76">
        <f t="shared" si="37"/>
        <v>0.34215722305872076</v>
      </c>
      <c r="DP76">
        <f t="shared" si="37"/>
        <v>0.400180335276479</v>
      </c>
      <c r="DQ76" t="e">
        <f t="shared" si="37"/>
        <v>#NUM!</v>
      </c>
      <c r="DR76" t="e">
        <f t="shared" si="37"/>
        <v>#NUM!</v>
      </c>
      <c r="DS76" t="e">
        <f t="shared" si="37"/>
        <v>#NUM!</v>
      </c>
      <c r="DT76" t="e">
        <f t="shared" si="37"/>
        <v>#NUM!</v>
      </c>
      <c r="DU76" t="e">
        <f t="shared" si="34"/>
        <v>#NUM!</v>
      </c>
      <c r="DV76" t="e">
        <f t="shared" si="34"/>
        <v>#NUM!</v>
      </c>
      <c r="DW76" t="e">
        <f t="shared" si="34"/>
        <v>#NUM!</v>
      </c>
      <c r="DX76" t="e">
        <f t="shared" si="34"/>
        <v>#NUM!</v>
      </c>
      <c r="DY76" t="e">
        <f t="shared" si="34"/>
        <v>#NUM!</v>
      </c>
      <c r="DZ76" t="e">
        <f t="shared" si="34"/>
        <v>#NUM!</v>
      </c>
      <c r="EA76" t="e">
        <f t="shared" si="34"/>
        <v>#NUM!</v>
      </c>
      <c r="EL76">
        <v>0.64000000000000035</v>
      </c>
      <c r="EM76">
        <f t="shared" si="38"/>
        <v>0.16094344998029714</v>
      </c>
      <c r="EN76">
        <f t="shared" si="38"/>
        <v>0.1656867990378311</v>
      </c>
      <c r="EO76">
        <f t="shared" si="38"/>
        <v>0.17085452387148667</v>
      </c>
      <c r="EP76">
        <f t="shared" si="38"/>
        <v>0.17651764581636922</v>
      </c>
      <c r="EQ76">
        <f t="shared" si="38"/>
        <v>0.18276589915102132</v>
      </c>
      <c r="ER76">
        <f t="shared" si="38"/>
        <v>0.18971486609603475</v>
      </c>
      <c r="ES76">
        <f t="shared" si="38"/>
        <v>0.19751687074085358</v>
      </c>
      <c r="ET76">
        <f t="shared" si="38"/>
        <v>0.20637829980467401</v>
      </c>
      <c r="EU76">
        <f t="shared" si="38"/>
        <v>0.21658854068975686</v>
      </c>
      <c r="EV76">
        <f t="shared" si="38"/>
        <v>0.22857273470572217</v>
      </c>
      <c r="EW76">
        <f t="shared" si="38"/>
        <v>0.26093143529848217</v>
      </c>
      <c r="EX76">
        <f t="shared" si="38"/>
        <v>0.31850105115247646</v>
      </c>
      <c r="EY76" t="e">
        <f t="shared" si="38"/>
        <v>#NUM!</v>
      </c>
      <c r="EZ76" t="e">
        <f t="shared" si="38"/>
        <v>#NUM!</v>
      </c>
      <c r="FA76" t="e">
        <f t="shared" si="38"/>
        <v>#NUM!</v>
      </c>
      <c r="FB76" t="e">
        <f t="shared" si="38"/>
        <v>#NUM!</v>
      </c>
      <c r="FC76" t="e">
        <f t="shared" si="35"/>
        <v>#NUM!</v>
      </c>
      <c r="FD76" t="e">
        <f t="shared" si="35"/>
        <v>#NUM!</v>
      </c>
      <c r="FE76" t="e">
        <f t="shared" si="35"/>
        <v>#NUM!</v>
      </c>
      <c r="FF76" t="e">
        <f t="shared" si="35"/>
        <v>#NUM!</v>
      </c>
      <c r="FG76" t="e">
        <f t="shared" si="35"/>
        <v>#NUM!</v>
      </c>
      <c r="FH76" t="e">
        <f t="shared" si="35"/>
        <v>#NUM!</v>
      </c>
      <c r="FI76" t="e">
        <f t="shared" si="35"/>
        <v>#NUM!</v>
      </c>
    </row>
    <row r="77" spans="9:165" x14ac:dyDescent="0.3">
      <c r="I77">
        <v>0.65</v>
      </c>
      <c r="J77">
        <f t="shared" si="39"/>
        <v>0.97877662070912375</v>
      </c>
      <c r="K77">
        <f t="shared" si="39"/>
        <v>0.95317721270337852</v>
      </c>
      <c r="L77">
        <f t="shared" si="39"/>
        <v>0.92167385070207042</v>
      </c>
      <c r="M77">
        <f t="shared" si="39"/>
        <v>0.88185470024908574</v>
      </c>
      <c r="N77">
        <f t="shared" si="39"/>
        <v>0.82956539826811004</v>
      </c>
      <c r="O77">
        <f t="shared" si="39"/>
        <v>0.75655708418453549</v>
      </c>
      <c r="P77">
        <f t="shared" si="39"/>
        <v>0.64107152276094015</v>
      </c>
      <c r="Q77" t="e">
        <f t="shared" si="39"/>
        <v>#NUM!</v>
      </c>
      <c r="R77" t="e">
        <f t="shared" si="39"/>
        <v>#NUM!</v>
      </c>
      <c r="S77" t="e">
        <f t="shared" si="15"/>
        <v>#NUM!</v>
      </c>
      <c r="T77" t="e">
        <f t="shared" si="39"/>
        <v>#NUM!</v>
      </c>
      <c r="U77" t="e">
        <f t="shared" si="39"/>
        <v>#NUM!</v>
      </c>
      <c r="V77" t="e">
        <f t="shared" si="39"/>
        <v>#NUM!</v>
      </c>
      <c r="W77" t="e">
        <f t="shared" si="39"/>
        <v>#NUM!</v>
      </c>
      <c r="X77" t="e">
        <f t="shared" si="39"/>
        <v>#NUM!</v>
      </c>
      <c r="Y77" t="e">
        <f t="shared" si="39"/>
        <v>#NUM!</v>
      </c>
      <c r="Z77" t="e">
        <f t="shared" si="15"/>
        <v>#NUM!</v>
      </c>
      <c r="AA77" t="e">
        <f t="shared" si="15"/>
        <v>#NUM!</v>
      </c>
      <c r="AB77" t="e">
        <f t="shared" si="15"/>
        <v>#NUM!</v>
      </c>
      <c r="AC77" t="e">
        <f t="shared" si="15"/>
        <v>#NUM!</v>
      </c>
      <c r="AD77" t="e">
        <f t="shared" si="10"/>
        <v>#NUM!</v>
      </c>
      <c r="AE77" t="e">
        <f t="shared" si="10"/>
        <v>#NUM!</v>
      </c>
      <c r="AF77" t="e">
        <f t="shared" si="10"/>
        <v>#NUM!</v>
      </c>
      <c r="AO77">
        <v>0.65000000000000036</v>
      </c>
      <c r="AP77">
        <f t="shared" si="40"/>
        <v>0.4134708314989925</v>
      </c>
      <c r="AQ77">
        <f t="shared" si="40"/>
        <v>0.41886431172630323</v>
      </c>
      <c r="AR77">
        <f t="shared" si="40"/>
        <v>0.42461422526370307</v>
      </c>
      <c r="AS77">
        <f t="shared" si="40"/>
        <v>0.43077155614036966</v>
      </c>
      <c r="AT77">
        <f t="shared" si="40"/>
        <v>0.43739952988886022</v>
      </c>
      <c r="AU77">
        <f t="shared" si="40"/>
        <v>0.44457801480502784</v>
      </c>
      <c r="AV77">
        <f t="shared" si="40"/>
        <v>0.45241015579241067</v>
      </c>
      <c r="AW77">
        <f t="shared" si="40"/>
        <v>0.46103278856376306</v>
      </c>
      <c r="AX77">
        <f t="shared" si="40"/>
        <v>0.47063362737400027</v>
      </c>
      <c r="AY77">
        <f t="shared" si="16"/>
        <v>0.48148264061246282</v>
      </c>
      <c r="AZ77">
        <f t="shared" si="40"/>
        <v>0.50881074752800592</v>
      </c>
      <c r="BA77">
        <f t="shared" si="40"/>
        <v>0.55202523926645131</v>
      </c>
      <c r="BB77" t="e">
        <f t="shared" si="40"/>
        <v>#NUM!</v>
      </c>
      <c r="BC77" t="e">
        <f t="shared" si="40"/>
        <v>#NUM!</v>
      </c>
      <c r="BD77" t="e">
        <f t="shared" si="40"/>
        <v>#NUM!</v>
      </c>
      <c r="BE77" t="e">
        <f t="shared" si="40"/>
        <v>#NUM!</v>
      </c>
      <c r="BF77" t="e">
        <f t="shared" si="16"/>
        <v>#NUM!</v>
      </c>
      <c r="BG77" t="e">
        <f t="shared" si="16"/>
        <v>#NUM!</v>
      </c>
      <c r="BH77" t="e">
        <f t="shared" si="16"/>
        <v>#NUM!</v>
      </c>
      <c r="BI77" t="e">
        <f t="shared" si="16"/>
        <v>#NUM!</v>
      </c>
      <c r="BJ77" t="e">
        <f t="shared" si="11"/>
        <v>#NUM!</v>
      </c>
      <c r="BK77" t="e">
        <f t="shared" si="11"/>
        <v>#NUM!</v>
      </c>
      <c r="BL77" t="e">
        <f t="shared" si="11"/>
        <v>#NUM!</v>
      </c>
      <c r="BV77">
        <v>0.65000000000000036</v>
      </c>
      <c r="BW77">
        <f t="shared" si="36"/>
        <v>0.3009966557167395</v>
      </c>
      <c r="BX77">
        <f t="shared" si="36"/>
        <v>0.30713057577953301</v>
      </c>
      <c r="BY77">
        <f t="shared" si="36"/>
        <v>0.31372960902673969</v>
      </c>
      <c r="BZ77">
        <f t="shared" si="36"/>
        <v>0.3208647211041275</v>
      </c>
      <c r="CA77">
        <f t="shared" si="36"/>
        <v>0.32862457469460171</v>
      </c>
      <c r="CB77">
        <f t="shared" si="36"/>
        <v>0.33712206055445137</v>
      </c>
      <c r="CC77">
        <f t="shared" si="36"/>
        <v>0.34650420938140708</v>
      </c>
      <c r="CD77">
        <f t="shared" si="36"/>
        <v>0.35696786908025419</v>
      </c>
      <c r="CE77">
        <f t="shared" si="36"/>
        <v>0.36878579403228584</v>
      </c>
      <c r="CF77">
        <f t="shared" si="36"/>
        <v>0.38235440312528224</v>
      </c>
      <c r="CG77">
        <f t="shared" si="36"/>
        <v>0.41756603990366287</v>
      </c>
      <c r="CH77">
        <f t="shared" si="36"/>
        <v>0.47650563865059625</v>
      </c>
      <c r="CI77">
        <f t="shared" si="36"/>
        <v>0.71226961496845254</v>
      </c>
      <c r="CJ77">
        <f t="shared" si="36"/>
        <v>0.69065009048390869</v>
      </c>
      <c r="CK77">
        <f t="shared" si="36"/>
        <v>0.66100709555879966</v>
      </c>
      <c r="CL77">
        <f t="shared" si="36"/>
        <v>0.59603726035078464</v>
      </c>
      <c r="CM77">
        <f t="shared" si="33"/>
        <v>0.54492999438240852</v>
      </c>
      <c r="CN77">
        <f t="shared" si="33"/>
        <v>0.46993217346942379</v>
      </c>
      <c r="CO77">
        <f t="shared" si="33"/>
        <v>0.37683301224203863</v>
      </c>
      <c r="CP77">
        <f t="shared" si="33"/>
        <v>0.31969010619665778</v>
      </c>
      <c r="CQ77">
        <f t="shared" si="33"/>
        <v>0.28027366086377153</v>
      </c>
      <c r="CR77">
        <f t="shared" si="33"/>
        <v>0.21892512022274507</v>
      </c>
      <c r="CS77">
        <f t="shared" si="33"/>
        <v>0.18274863379673126</v>
      </c>
      <c r="DD77">
        <v>0.65000000000000036</v>
      </c>
      <c r="DE77">
        <f t="shared" si="37"/>
        <v>0.23628904100990109</v>
      </c>
      <c r="DF77">
        <f t="shared" si="37"/>
        <v>0.24216103263913322</v>
      </c>
      <c r="DG77">
        <f t="shared" si="37"/>
        <v>0.24851826512488634</v>
      </c>
      <c r="DH77">
        <f t="shared" si="37"/>
        <v>0.25543848454956825</v>
      </c>
      <c r="DI77">
        <f t="shared" si="37"/>
        <v>0.26301944617677253</v>
      </c>
      <c r="DJ77">
        <f t="shared" si="37"/>
        <v>0.27138646510072817</v>
      </c>
      <c r="DK77">
        <f t="shared" si="37"/>
        <v>0.28070394221717082</v>
      </c>
      <c r="DL77">
        <f t="shared" si="37"/>
        <v>0.29119370796505151</v>
      </c>
      <c r="DM77">
        <f t="shared" si="37"/>
        <v>0.30316575430539899</v>
      </c>
      <c r="DN77">
        <f t="shared" si="37"/>
        <v>0.31707467877629075</v>
      </c>
      <c r="DO77">
        <f t="shared" si="37"/>
        <v>0.35399016162755842</v>
      </c>
      <c r="DP77">
        <f t="shared" si="37"/>
        <v>0.41851648780640838</v>
      </c>
      <c r="DQ77" t="e">
        <f t="shared" si="37"/>
        <v>#NUM!</v>
      </c>
      <c r="DR77" t="e">
        <f t="shared" si="37"/>
        <v>#NUM!</v>
      </c>
      <c r="DS77" t="e">
        <f t="shared" si="37"/>
        <v>#NUM!</v>
      </c>
      <c r="DT77" t="e">
        <f t="shared" si="37"/>
        <v>#NUM!</v>
      </c>
      <c r="DU77" t="e">
        <f t="shared" si="34"/>
        <v>#NUM!</v>
      </c>
      <c r="DV77" t="e">
        <f t="shared" si="34"/>
        <v>#NUM!</v>
      </c>
      <c r="DW77" t="e">
        <f t="shared" si="34"/>
        <v>#NUM!</v>
      </c>
      <c r="DX77" t="e">
        <f t="shared" si="34"/>
        <v>#NUM!</v>
      </c>
      <c r="DY77" t="e">
        <f t="shared" si="34"/>
        <v>#NUM!</v>
      </c>
      <c r="DZ77" t="e">
        <f t="shared" si="34"/>
        <v>#NUM!</v>
      </c>
      <c r="EA77" t="e">
        <f t="shared" si="34"/>
        <v>#NUM!</v>
      </c>
      <c r="EL77">
        <v>0.65000000000000036</v>
      </c>
      <c r="EM77">
        <f t="shared" si="38"/>
        <v>0.16507571556552791</v>
      </c>
      <c r="EN77">
        <f t="shared" si="38"/>
        <v>0.17002192444065617</v>
      </c>
      <c r="EO77">
        <f t="shared" si="38"/>
        <v>0.17541822153610132</v>
      </c>
      <c r="EP77">
        <f t="shared" si="38"/>
        <v>0.18134132808101458</v>
      </c>
      <c r="EQ77">
        <f t="shared" si="38"/>
        <v>0.1878885937497439</v>
      </c>
      <c r="ER77">
        <f t="shared" si="38"/>
        <v>0.19518604139128001</v>
      </c>
      <c r="ES77">
        <f t="shared" si="38"/>
        <v>0.20340075871805657</v>
      </c>
      <c r="ET77">
        <f t="shared" si="38"/>
        <v>0.21276081236445057</v>
      </c>
      <c r="EU77">
        <f t="shared" si="38"/>
        <v>0.22358896360168803</v>
      </c>
      <c r="EV77">
        <f t="shared" si="38"/>
        <v>0.23636503307139939</v>
      </c>
      <c r="EW77">
        <f t="shared" si="38"/>
        <v>0.27131194298841788</v>
      </c>
      <c r="EX77">
        <f t="shared" si="38"/>
        <v>0.33617028926799042</v>
      </c>
      <c r="EY77" t="e">
        <f t="shared" si="38"/>
        <v>#NUM!</v>
      </c>
      <c r="EZ77" t="e">
        <f t="shared" si="38"/>
        <v>#NUM!</v>
      </c>
      <c r="FA77" t="e">
        <f t="shared" si="38"/>
        <v>#NUM!</v>
      </c>
      <c r="FB77" t="e">
        <f t="shared" si="38"/>
        <v>#NUM!</v>
      </c>
      <c r="FC77" t="e">
        <f t="shared" si="35"/>
        <v>#NUM!</v>
      </c>
      <c r="FD77" t="e">
        <f t="shared" si="35"/>
        <v>#NUM!</v>
      </c>
      <c r="FE77" t="e">
        <f t="shared" si="35"/>
        <v>#NUM!</v>
      </c>
      <c r="FF77" t="e">
        <f t="shared" si="35"/>
        <v>#NUM!</v>
      </c>
      <c r="FG77" t="e">
        <f t="shared" si="35"/>
        <v>#NUM!</v>
      </c>
      <c r="FH77" t="e">
        <f t="shared" si="35"/>
        <v>#NUM!</v>
      </c>
      <c r="FI77" t="e">
        <f t="shared" si="35"/>
        <v>#NUM!</v>
      </c>
    </row>
    <row r="78" spans="9:165" x14ac:dyDescent="0.3">
      <c r="I78">
        <v>0.66</v>
      </c>
      <c r="J78">
        <f t="shared" si="39"/>
        <v>0.97746510365237571</v>
      </c>
      <c r="K78">
        <f t="shared" si="39"/>
        <v>0.95013565643427289</v>
      </c>
      <c r="L78">
        <f t="shared" si="39"/>
        <v>0.9162677140437121</v>
      </c>
      <c r="M78">
        <f t="shared" si="39"/>
        <v>0.87304973547847864</v>
      </c>
      <c r="N78">
        <f t="shared" si="39"/>
        <v>0.81547724658110399</v>
      </c>
      <c r="O78">
        <f t="shared" si="39"/>
        <v>0.73300610623984064</v>
      </c>
      <c r="P78">
        <f t="shared" si="39"/>
        <v>0.59335113516310378</v>
      </c>
      <c r="Q78" t="e">
        <f t="shared" si="39"/>
        <v>#NUM!</v>
      </c>
      <c r="R78" t="e">
        <f t="shared" si="39"/>
        <v>#NUM!</v>
      </c>
      <c r="S78" t="e">
        <f t="shared" si="15"/>
        <v>#NUM!</v>
      </c>
      <c r="T78" t="e">
        <f t="shared" si="39"/>
        <v>#NUM!</v>
      </c>
      <c r="U78" t="e">
        <f t="shared" si="39"/>
        <v>#NUM!</v>
      </c>
      <c r="V78" t="e">
        <f t="shared" si="39"/>
        <v>#NUM!</v>
      </c>
      <c r="W78" t="e">
        <f t="shared" si="39"/>
        <v>#NUM!</v>
      </c>
      <c r="X78" t="e">
        <f t="shared" si="39"/>
        <v>#NUM!</v>
      </c>
      <c r="Y78" t="e">
        <f t="shared" si="39"/>
        <v>#NUM!</v>
      </c>
      <c r="Z78" t="e">
        <f t="shared" si="15"/>
        <v>#NUM!</v>
      </c>
      <c r="AA78" t="e">
        <f t="shared" si="15"/>
        <v>#NUM!</v>
      </c>
      <c r="AB78" t="e">
        <f t="shared" si="15"/>
        <v>#NUM!</v>
      </c>
      <c r="AC78" t="e">
        <f t="shared" si="15"/>
        <v>#NUM!</v>
      </c>
      <c r="AD78" t="e">
        <f t="shared" si="10"/>
        <v>#NUM!</v>
      </c>
      <c r="AE78" t="e">
        <f t="shared" si="10"/>
        <v>#NUM!</v>
      </c>
      <c r="AF78" t="e">
        <f t="shared" si="10"/>
        <v>#NUM!</v>
      </c>
      <c r="AO78">
        <v>0.66000000000000036</v>
      </c>
      <c r="AP78">
        <f t="shared" si="40"/>
        <v>0.42212318921209552</v>
      </c>
      <c r="AQ78">
        <f t="shared" si="40"/>
        <v>0.42766902408023255</v>
      </c>
      <c r="AR78">
        <f t="shared" si="40"/>
        <v>0.43358647394274075</v>
      </c>
      <c r="AS78">
        <f t="shared" si="40"/>
        <v>0.43992962814469094</v>
      </c>
      <c r="AT78">
        <f t="shared" si="40"/>
        <v>0.44676582687925775</v>
      </c>
      <c r="AU78">
        <f t="shared" si="40"/>
        <v>0.45418053486865245</v>
      </c>
      <c r="AV78">
        <f t="shared" si="40"/>
        <v>0.46228475154575521</v>
      </c>
      <c r="AW78">
        <f t="shared" si="40"/>
        <v>0.47122676833825738</v>
      </c>
      <c r="AX78">
        <f t="shared" si="40"/>
        <v>0.48121183253477307</v>
      </c>
      <c r="AY78">
        <f t="shared" si="16"/>
        <v>0.49253852640819024</v>
      </c>
      <c r="AZ78">
        <f t="shared" si="40"/>
        <v>0.52135488478869729</v>
      </c>
      <c r="BA78">
        <f t="shared" si="40"/>
        <v>0.56859874635550134</v>
      </c>
      <c r="BB78" t="e">
        <f t="shared" si="40"/>
        <v>#NUM!</v>
      </c>
      <c r="BC78" t="e">
        <f t="shared" si="40"/>
        <v>#NUM!</v>
      </c>
      <c r="BD78" t="e">
        <f t="shared" si="40"/>
        <v>#NUM!</v>
      </c>
      <c r="BE78" t="e">
        <f t="shared" si="40"/>
        <v>#NUM!</v>
      </c>
      <c r="BF78" t="e">
        <f t="shared" si="16"/>
        <v>#NUM!</v>
      </c>
      <c r="BG78" t="e">
        <f t="shared" si="16"/>
        <v>#NUM!</v>
      </c>
      <c r="BH78" t="e">
        <f t="shared" si="16"/>
        <v>#NUM!</v>
      </c>
      <c r="BI78" t="e">
        <f t="shared" si="16"/>
        <v>#NUM!</v>
      </c>
      <c r="BJ78" t="e">
        <f t="shared" si="11"/>
        <v>#NUM!</v>
      </c>
      <c r="BK78" t="e">
        <f t="shared" si="11"/>
        <v>#NUM!</v>
      </c>
      <c r="BL78" t="e">
        <f t="shared" si="11"/>
        <v>#NUM!</v>
      </c>
      <c r="BV78">
        <v>0.66000000000000036</v>
      </c>
      <c r="BW78">
        <f t="shared" si="36"/>
        <v>0.30796912797572457</v>
      </c>
      <c r="BX78">
        <f t="shared" si="36"/>
        <v>0.31431839074091039</v>
      </c>
      <c r="BY78">
        <f t="shared" si="36"/>
        <v>0.32115602028417323</v>
      </c>
      <c r="BZ78">
        <f t="shared" si="36"/>
        <v>0.32855780111560351</v>
      </c>
      <c r="CA78">
        <f t="shared" si="36"/>
        <v>0.33661878769723735</v>
      </c>
      <c r="CB78">
        <f t="shared" si="36"/>
        <v>0.34546057502405253</v>
      </c>
      <c r="CC78">
        <f t="shared" si="36"/>
        <v>0.35524242871227379</v>
      </c>
      <c r="CD78">
        <f t="shared" si="36"/>
        <v>0.36617907629316537</v>
      </c>
      <c r="CE78">
        <f t="shared" si="36"/>
        <v>0.37857070945179355</v>
      </c>
      <c r="CF78">
        <f t="shared" si="36"/>
        <v>0.39285868623656861</v>
      </c>
      <c r="CG78">
        <f t="shared" si="36"/>
        <v>0.43034605643582563</v>
      </c>
      <c r="CH78">
        <f t="shared" si="36"/>
        <v>0.49565493892408685</v>
      </c>
      <c r="CI78">
        <f t="shared" si="36"/>
        <v>0.72069048974552941</v>
      </c>
      <c r="CJ78">
        <f t="shared" si="36"/>
        <v>0.69474726520262842</v>
      </c>
      <c r="CK78">
        <f t="shared" si="36"/>
        <v>0.66442892325227931</v>
      </c>
      <c r="CL78">
        <f t="shared" si="36"/>
        <v>0.59904984903123992</v>
      </c>
      <c r="CM78">
        <f t="shared" si="33"/>
        <v>0.54783301342433433</v>
      </c>
      <c r="CN78">
        <f t="shared" si="33"/>
        <v>0.47272374954209539</v>
      </c>
      <c r="CO78">
        <f t="shared" si="33"/>
        <v>0.37943498793601554</v>
      </c>
      <c r="CP78">
        <f t="shared" si="33"/>
        <v>0.32211546183322709</v>
      </c>
      <c r="CQ78">
        <f t="shared" si="33"/>
        <v>0.28254313298370903</v>
      </c>
      <c r="CR78">
        <f t="shared" si="33"/>
        <v>0.2208883589030087</v>
      </c>
      <c r="CS78">
        <f t="shared" si="33"/>
        <v>0.184490781414791</v>
      </c>
      <c r="DD78">
        <v>0.66000000000000036</v>
      </c>
      <c r="DE78">
        <f t="shared" si="37"/>
        <v>0.24204802952246912</v>
      </c>
      <c r="DF78">
        <f t="shared" si="37"/>
        <v>0.24814730063689133</v>
      </c>
      <c r="DG78">
        <f t="shared" si="37"/>
        <v>0.25475832928912923</v>
      </c>
      <c r="DH78">
        <f t="shared" si="37"/>
        <v>0.26196453573860506</v>
      </c>
      <c r="DI78">
        <f t="shared" si="37"/>
        <v>0.26987123233997184</v>
      </c>
      <c r="DJ78">
        <f t="shared" si="37"/>
        <v>0.27861406877257583</v>
      </c>
      <c r="DK78">
        <f t="shared" si="37"/>
        <v>0.28837203618086349</v>
      </c>
      <c r="DL78">
        <f t="shared" si="37"/>
        <v>0.29938838467189927</v>
      </c>
      <c r="DM78">
        <f t="shared" si="37"/>
        <v>0.31200613694296453</v>
      </c>
      <c r="DN78">
        <f t="shared" si="37"/>
        <v>0.32673427459406001</v>
      </c>
      <c r="DO78">
        <f t="shared" si="37"/>
        <v>0.36629719012214279</v>
      </c>
      <c r="DP78">
        <f t="shared" si="37"/>
        <v>0.43852043095943022</v>
      </c>
      <c r="DQ78" t="e">
        <f t="shared" si="37"/>
        <v>#NUM!</v>
      </c>
      <c r="DR78" t="e">
        <f t="shared" si="37"/>
        <v>#NUM!</v>
      </c>
      <c r="DS78" t="e">
        <f t="shared" si="37"/>
        <v>#NUM!</v>
      </c>
      <c r="DT78" t="e">
        <f t="shared" si="37"/>
        <v>#NUM!</v>
      </c>
      <c r="DU78" t="e">
        <f t="shared" si="34"/>
        <v>#NUM!</v>
      </c>
      <c r="DV78" t="e">
        <f t="shared" si="34"/>
        <v>#NUM!</v>
      </c>
      <c r="DW78" t="e">
        <f t="shared" si="34"/>
        <v>#NUM!</v>
      </c>
      <c r="DX78" t="e">
        <f t="shared" si="34"/>
        <v>#NUM!</v>
      </c>
      <c r="DY78" t="e">
        <f t="shared" si="34"/>
        <v>#NUM!</v>
      </c>
      <c r="DZ78" t="e">
        <f t="shared" si="34"/>
        <v>#NUM!</v>
      </c>
      <c r="EA78" t="e">
        <f t="shared" si="34"/>
        <v>#NUM!</v>
      </c>
      <c r="EL78">
        <v>0.66000000000000036</v>
      </c>
      <c r="EM78">
        <f t="shared" si="38"/>
        <v>0.16930924979220724</v>
      </c>
      <c r="EN78">
        <f t="shared" si="38"/>
        <v>0.17446536632446555</v>
      </c>
      <c r="EO78">
        <f t="shared" si="38"/>
        <v>0.18009854914777107</v>
      </c>
      <c r="EP78">
        <f t="shared" si="38"/>
        <v>0.18629160251361754</v>
      </c>
      <c r="EQ78">
        <f t="shared" si="38"/>
        <v>0.19315004438363712</v>
      </c>
      <c r="ER78">
        <f t="shared" si="38"/>
        <v>0.2008111643706188</v>
      </c>
      <c r="ES78">
        <f t="shared" si="38"/>
        <v>0.20945810090201183</v>
      </c>
      <c r="ET78">
        <f t="shared" si="38"/>
        <v>0.21934271096386376</v>
      </c>
      <c r="EU78">
        <f t="shared" si="38"/>
        <v>0.23082481911439842</v>
      </c>
      <c r="EV78">
        <f t="shared" si="38"/>
        <v>0.24444593828577099</v>
      </c>
      <c r="EW78">
        <f t="shared" si="38"/>
        <v>0.28222040902891821</v>
      </c>
      <c r="EX78">
        <f t="shared" si="38"/>
        <v>0.35584352698968774</v>
      </c>
      <c r="EY78" t="e">
        <f t="shared" si="38"/>
        <v>#NUM!</v>
      </c>
      <c r="EZ78" t="e">
        <f t="shared" si="38"/>
        <v>#NUM!</v>
      </c>
      <c r="FA78" t="e">
        <f t="shared" si="38"/>
        <v>#NUM!</v>
      </c>
      <c r="FB78" t="e">
        <f t="shared" si="38"/>
        <v>#NUM!</v>
      </c>
      <c r="FC78" t="e">
        <f t="shared" si="35"/>
        <v>#NUM!</v>
      </c>
      <c r="FD78" t="e">
        <f t="shared" si="35"/>
        <v>#NUM!</v>
      </c>
      <c r="FE78" t="e">
        <f t="shared" si="35"/>
        <v>#NUM!</v>
      </c>
      <c r="FF78" t="e">
        <f t="shared" si="35"/>
        <v>#NUM!</v>
      </c>
      <c r="FG78" t="e">
        <f t="shared" si="35"/>
        <v>#NUM!</v>
      </c>
      <c r="FH78" t="e">
        <f t="shared" si="35"/>
        <v>#NUM!</v>
      </c>
      <c r="FI78" t="e">
        <f t="shared" si="35"/>
        <v>#NUM!</v>
      </c>
    </row>
    <row r="79" spans="9:165" x14ac:dyDescent="0.3">
      <c r="I79">
        <v>0.67</v>
      </c>
      <c r="J79">
        <f t="shared" si="39"/>
        <v>0.9760632061573723</v>
      </c>
      <c r="K79">
        <f t="shared" si="39"/>
        <v>0.94686814061360425</v>
      </c>
      <c r="L79">
        <f t="shared" si="39"/>
        <v>0.91041934055348128</v>
      </c>
      <c r="M79">
        <f t="shared" si="39"/>
        <v>0.86342442908507999</v>
      </c>
      <c r="N79">
        <f t="shared" si="39"/>
        <v>0.79980042359285197</v>
      </c>
      <c r="O79">
        <f t="shared" si="39"/>
        <v>0.70577563846320923</v>
      </c>
      <c r="P79">
        <f t="shared" si="39"/>
        <v>0.52867178515034752</v>
      </c>
      <c r="Q79" t="e">
        <f t="shared" si="39"/>
        <v>#NUM!</v>
      </c>
      <c r="R79" t="e">
        <f t="shared" si="39"/>
        <v>#NUM!</v>
      </c>
      <c r="S79" t="e">
        <f t="shared" si="15"/>
        <v>#NUM!</v>
      </c>
      <c r="T79" t="e">
        <f t="shared" si="39"/>
        <v>#NUM!</v>
      </c>
      <c r="U79" t="e">
        <f t="shared" si="39"/>
        <v>#NUM!</v>
      </c>
      <c r="V79" t="e">
        <f t="shared" si="39"/>
        <v>#NUM!</v>
      </c>
      <c r="W79" t="e">
        <f t="shared" si="39"/>
        <v>#NUM!</v>
      </c>
      <c r="X79" t="e">
        <f t="shared" si="39"/>
        <v>#NUM!</v>
      </c>
      <c r="Y79" t="e">
        <f t="shared" si="39"/>
        <v>#NUM!</v>
      </c>
      <c r="Z79" t="e">
        <f t="shared" si="15"/>
        <v>#NUM!</v>
      </c>
      <c r="AA79" t="e">
        <f t="shared" si="15"/>
        <v>#NUM!</v>
      </c>
      <c r="AB79" t="e">
        <f t="shared" si="15"/>
        <v>#NUM!</v>
      </c>
      <c r="AC79" t="e">
        <f t="shared" si="15"/>
        <v>#NUM!</v>
      </c>
      <c r="AD79" t="e">
        <f t="shared" si="10"/>
        <v>#NUM!</v>
      </c>
      <c r="AE79" t="e">
        <f t="shared" si="10"/>
        <v>#NUM!</v>
      </c>
      <c r="AF79" t="e">
        <f t="shared" si="10"/>
        <v>#NUM!</v>
      </c>
      <c r="AO79">
        <v>0.67000000000000037</v>
      </c>
      <c r="AP79">
        <f t="shared" si="40"/>
        <v>0.43090187313698541</v>
      </c>
      <c r="AQ79">
        <f t="shared" si="40"/>
        <v>0.43660042178577413</v>
      </c>
      <c r="AR79">
        <f t="shared" si="40"/>
        <v>0.44268601281529696</v>
      </c>
      <c r="AS79">
        <f t="shared" si="40"/>
        <v>0.44921595583874813</v>
      </c>
      <c r="AT79">
        <f t="shared" si="40"/>
        <v>0.45626188230483439</v>
      </c>
      <c r="AU79">
        <f t="shared" si="40"/>
        <v>0.46391513328187761</v>
      </c>
      <c r="AV79">
        <f t="shared" si="40"/>
        <v>0.47229502389816508</v>
      </c>
      <c r="AW79">
        <f t="shared" si="40"/>
        <v>0.48156209869884581</v>
      </c>
      <c r="AX79">
        <f t="shared" si="40"/>
        <v>0.49194060475901941</v>
      </c>
      <c r="AY79">
        <f t="shared" si="16"/>
        <v>0.50376066737311831</v>
      </c>
      <c r="AZ79">
        <f t="shared" si="40"/>
        <v>0.53415284402278751</v>
      </c>
      <c r="BA79">
        <f t="shared" si="40"/>
        <v>0.58615700658857128</v>
      </c>
      <c r="BB79" t="e">
        <f t="shared" si="40"/>
        <v>#NUM!</v>
      </c>
      <c r="BC79" t="e">
        <f t="shared" si="40"/>
        <v>#NUM!</v>
      </c>
      <c r="BD79" t="e">
        <f t="shared" si="40"/>
        <v>#NUM!</v>
      </c>
      <c r="BE79" t="e">
        <f t="shared" si="40"/>
        <v>#NUM!</v>
      </c>
      <c r="BF79" t="e">
        <f t="shared" si="16"/>
        <v>#NUM!</v>
      </c>
      <c r="BG79" t="e">
        <f t="shared" si="16"/>
        <v>#NUM!</v>
      </c>
      <c r="BH79" t="e">
        <f t="shared" si="16"/>
        <v>#NUM!</v>
      </c>
      <c r="BI79" t="e">
        <f t="shared" si="16"/>
        <v>#NUM!</v>
      </c>
      <c r="BJ79" t="e">
        <f t="shared" si="11"/>
        <v>#NUM!</v>
      </c>
      <c r="BK79" t="e">
        <f t="shared" si="11"/>
        <v>#NUM!</v>
      </c>
      <c r="BL79" t="e">
        <f t="shared" si="11"/>
        <v>#NUM!</v>
      </c>
      <c r="BV79">
        <v>0.67000000000000037</v>
      </c>
      <c r="BW79">
        <f t="shared" si="36"/>
        <v>0.31507951057779338</v>
      </c>
      <c r="BX79">
        <f t="shared" si="36"/>
        <v>0.32164837097483745</v>
      </c>
      <c r="BY79">
        <f t="shared" si="36"/>
        <v>0.32872957293071264</v>
      </c>
      <c r="BZ79">
        <f t="shared" si="36"/>
        <v>0.33640395314975874</v>
      </c>
      <c r="CA79">
        <f t="shared" si="36"/>
        <v>0.34477330141026286</v>
      </c>
      <c r="CB79">
        <f t="shared" si="36"/>
        <v>0.35396844140511652</v>
      </c>
      <c r="CC79">
        <f t="shared" si="36"/>
        <v>0.36416170986031804</v>
      </c>
      <c r="CD79">
        <f t="shared" si="36"/>
        <v>0.37558711988247584</v>
      </c>
      <c r="CE79">
        <f t="shared" si="36"/>
        <v>0.38857482744653682</v>
      </c>
      <c r="CF79">
        <f t="shared" si="36"/>
        <v>0.40361608689165657</v>
      </c>
      <c r="CG79">
        <f t="shared" si="36"/>
        <v>0.44354297029414347</v>
      </c>
      <c r="CH79">
        <f t="shared" si="36"/>
        <v>0.51647474052034748</v>
      </c>
      <c r="CI79">
        <f t="shared" si="36"/>
        <v>0.72752209878891216</v>
      </c>
      <c r="CJ79">
        <f t="shared" si="36"/>
        <v>0.69864114095856034</v>
      </c>
      <c r="CK79">
        <f t="shared" si="36"/>
        <v>0.66777415960443032</v>
      </c>
      <c r="CL79">
        <f t="shared" si="36"/>
        <v>0.60205810203487253</v>
      </c>
      <c r="CM79">
        <f t="shared" si="33"/>
        <v>0.55075330923833565</v>
      </c>
      <c r="CN79">
        <f t="shared" si="33"/>
        <v>0.47554989623296479</v>
      </c>
      <c r="CO79">
        <f t="shared" si="33"/>
        <v>0.38208223923389983</v>
      </c>
      <c r="CP79">
        <f t="shared" si="33"/>
        <v>0.32458866536738179</v>
      </c>
      <c r="CQ79">
        <f t="shared" si="33"/>
        <v>0.28486059529779417</v>
      </c>
      <c r="CR79">
        <f t="shared" si="33"/>
        <v>0.22289705398223392</v>
      </c>
      <c r="CS79">
        <f t="shared" si="33"/>
        <v>0.18627519380044114</v>
      </c>
      <c r="DD79">
        <v>0.67000000000000037</v>
      </c>
      <c r="DE79">
        <f t="shared" si="37"/>
        <v>0.24793634422238486</v>
      </c>
      <c r="DF79">
        <f t="shared" si="37"/>
        <v>0.2542691461997813</v>
      </c>
      <c r="DG79">
        <f t="shared" si="37"/>
        <v>0.26114127307618951</v>
      </c>
      <c r="DH79">
        <f t="shared" si="37"/>
        <v>0.2686421403232418</v>
      </c>
      <c r="DI79">
        <f t="shared" si="37"/>
        <v>0.27688508440674842</v>
      </c>
      <c r="DJ79">
        <f t="shared" si="37"/>
        <v>0.28601679424940657</v>
      </c>
      <c r="DK79">
        <f t="shared" si="37"/>
        <v>0.29623196215415737</v>
      </c>
      <c r="DL79">
        <f t="shared" si="37"/>
        <v>0.30779710606468969</v>
      </c>
      <c r="DM79">
        <f t="shared" si="37"/>
        <v>0.32109156928341487</v>
      </c>
      <c r="DN79">
        <f t="shared" si="37"/>
        <v>0.33668511743706292</v>
      </c>
      <c r="DO79">
        <f t="shared" si="37"/>
        <v>0.37911190151724505</v>
      </c>
      <c r="DP79">
        <f t="shared" si="37"/>
        <v>0.4606481494511131</v>
      </c>
      <c r="DQ79" t="e">
        <f t="shared" si="37"/>
        <v>#NUM!</v>
      </c>
      <c r="DR79" t="e">
        <f t="shared" si="37"/>
        <v>#NUM!</v>
      </c>
      <c r="DS79" t="e">
        <f t="shared" si="37"/>
        <v>#NUM!</v>
      </c>
      <c r="DT79" t="e">
        <f t="shared" si="37"/>
        <v>#NUM!</v>
      </c>
      <c r="DU79" t="e">
        <f t="shared" si="34"/>
        <v>#NUM!</v>
      </c>
      <c r="DV79" t="e">
        <f t="shared" si="34"/>
        <v>#NUM!</v>
      </c>
      <c r="DW79" t="e">
        <f t="shared" si="34"/>
        <v>#NUM!</v>
      </c>
      <c r="DX79" t="e">
        <f t="shared" si="34"/>
        <v>#NUM!</v>
      </c>
      <c r="DY79" t="e">
        <f t="shared" si="34"/>
        <v>#NUM!</v>
      </c>
      <c r="DZ79" t="e">
        <f t="shared" si="34"/>
        <v>#NUM!</v>
      </c>
      <c r="EA79" t="e">
        <f t="shared" si="34"/>
        <v>#NUM!</v>
      </c>
      <c r="EL79">
        <v>0.67000000000000037</v>
      </c>
      <c r="EM79">
        <f t="shared" si="38"/>
        <v>0.17364948702626601</v>
      </c>
      <c r="EN79">
        <f t="shared" si="38"/>
        <v>0.17902283405957911</v>
      </c>
      <c r="EO79">
        <f t="shared" si="38"/>
        <v>0.18490154458468255</v>
      </c>
      <c r="EP79">
        <f t="shared" si="38"/>
        <v>0.19137491034202972</v>
      </c>
      <c r="EQ79">
        <f t="shared" si="38"/>
        <v>0.19855720463151996</v>
      </c>
      <c r="ER79">
        <f t="shared" si="38"/>
        <v>0.20659786735160743</v>
      </c>
      <c r="ES79">
        <f t="shared" si="38"/>
        <v>0.21569747678092385</v>
      </c>
      <c r="ET79">
        <f t="shared" si="38"/>
        <v>0.22613398499891305</v>
      </c>
      <c r="EU79">
        <f t="shared" si="38"/>
        <v>0.23830837195710189</v>
      </c>
      <c r="EV79">
        <f t="shared" si="38"/>
        <v>0.25283178677508067</v>
      </c>
      <c r="EW79">
        <f t="shared" si="38"/>
        <v>0.29370238479519967</v>
      </c>
      <c r="EX79">
        <f t="shared" si="38"/>
        <v>0.37811197741729186</v>
      </c>
      <c r="EY79" t="e">
        <f t="shared" si="38"/>
        <v>#NUM!</v>
      </c>
      <c r="EZ79" t="e">
        <f t="shared" si="38"/>
        <v>#NUM!</v>
      </c>
      <c r="FA79" t="e">
        <f t="shared" si="38"/>
        <v>#NUM!</v>
      </c>
      <c r="FB79" t="e">
        <f t="shared" si="38"/>
        <v>#NUM!</v>
      </c>
      <c r="FC79" t="e">
        <f t="shared" si="35"/>
        <v>#NUM!</v>
      </c>
      <c r="FD79" t="e">
        <f t="shared" si="35"/>
        <v>#NUM!</v>
      </c>
      <c r="FE79" t="e">
        <f t="shared" si="35"/>
        <v>#NUM!</v>
      </c>
      <c r="FF79" t="e">
        <f t="shared" si="35"/>
        <v>#NUM!</v>
      </c>
      <c r="FG79" t="e">
        <f t="shared" si="35"/>
        <v>#NUM!</v>
      </c>
      <c r="FH79" t="e">
        <f t="shared" si="35"/>
        <v>#NUM!</v>
      </c>
      <c r="FI79" t="e">
        <f t="shared" si="35"/>
        <v>#NUM!</v>
      </c>
    </row>
    <row r="80" spans="9:165" x14ac:dyDescent="0.3">
      <c r="I80">
        <v>0.68</v>
      </c>
      <c r="J80">
        <f t="shared" si="39"/>
        <v>0.97456244740561793</v>
      </c>
      <c r="K80">
        <f t="shared" si="39"/>
        <v>0.94335147670898278</v>
      </c>
      <c r="L80">
        <f t="shared" si="39"/>
        <v>0.9040772927506272</v>
      </c>
      <c r="M80">
        <f t="shared" si="39"/>
        <v>0.85286408916749901</v>
      </c>
      <c r="N80">
        <f t="shared" si="39"/>
        <v>0.78223758270817256</v>
      </c>
      <c r="O80">
        <f t="shared" si="39"/>
        <v>0.67369233825504149</v>
      </c>
      <c r="P80">
        <f t="shared" si="39"/>
        <v>0.41916599539031796</v>
      </c>
      <c r="Q80" t="e">
        <f t="shared" si="39"/>
        <v>#NUM!</v>
      </c>
      <c r="R80" t="e">
        <f t="shared" si="39"/>
        <v>#NUM!</v>
      </c>
      <c r="S80" t="e">
        <f t="shared" si="15"/>
        <v>#NUM!</v>
      </c>
      <c r="T80" t="e">
        <f t="shared" si="39"/>
        <v>#NUM!</v>
      </c>
      <c r="U80" t="e">
        <f t="shared" si="39"/>
        <v>#NUM!</v>
      </c>
      <c r="V80" t="e">
        <f t="shared" si="39"/>
        <v>#NUM!</v>
      </c>
      <c r="W80" t="e">
        <f t="shared" si="39"/>
        <v>#NUM!</v>
      </c>
      <c r="X80" t="e">
        <f t="shared" si="39"/>
        <v>#NUM!</v>
      </c>
      <c r="Y80" t="e">
        <f t="shared" si="39"/>
        <v>#NUM!</v>
      </c>
      <c r="Z80" t="e">
        <f t="shared" si="15"/>
        <v>#NUM!</v>
      </c>
      <c r="AA80" t="e">
        <f t="shared" si="15"/>
        <v>#NUM!</v>
      </c>
      <c r="AB80" t="e">
        <f t="shared" si="15"/>
        <v>#NUM!</v>
      </c>
      <c r="AC80" t="e">
        <f t="shared" si="15"/>
        <v>#NUM!</v>
      </c>
      <c r="AD80" t="e">
        <f t="shared" si="10"/>
        <v>#NUM!</v>
      </c>
      <c r="AE80" t="e">
        <f t="shared" si="10"/>
        <v>#NUM!</v>
      </c>
      <c r="AF80" t="e">
        <f t="shared" si="10"/>
        <v>#NUM!</v>
      </c>
      <c r="AO80">
        <v>0.68000000000000038</v>
      </c>
      <c r="AP80">
        <f t="shared" si="40"/>
        <v>0.43981245997283719</v>
      </c>
      <c r="AQ80">
        <f t="shared" si="40"/>
        <v>0.44566385789007595</v>
      </c>
      <c r="AR80">
        <f t="shared" si="40"/>
        <v>0.45191794757408787</v>
      </c>
      <c r="AS80">
        <f t="shared" si="40"/>
        <v>0.45863537222699741</v>
      </c>
      <c r="AT80">
        <f t="shared" si="40"/>
        <v>0.46589223127323975</v>
      </c>
      <c r="AU80">
        <f t="shared" si="40"/>
        <v>0.47378602661112945</v>
      </c>
      <c r="AV80">
        <f t="shared" si="40"/>
        <v>0.48244486556680488</v>
      </c>
      <c r="AW80">
        <f t="shared" si="40"/>
        <v>0.49204238506208131</v>
      </c>
      <c r="AX80">
        <f t="shared" si="40"/>
        <v>0.50282340937210901</v>
      </c>
      <c r="AY80">
        <f t="shared" si="16"/>
        <v>0.51515284207045708</v>
      </c>
      <c r="AZ80">
        <f t="shared" si="40"/>
        <v>0.54721675273869286</v>
      </c>
      <c r="BA80">
        <f t="shared" si="40"/>
        <v>0.60501694262525119</v>
      </c>
      <c r="BB80" t="e">
        <f t="shared" si="40"/>
        <v>#NUM!</v>
      </c>
      <c r="BC80" t="e">
        <f t="shared" si="40"/>
        <v>#NUM!</v>
      </c>
      <c r="BD80" t="e">
        <f t="shared" si="40"/>
        <v>#NUM!</v>
      </c>
      <c r="BE80" t="e">
        <f t="shared" si="40"/>
        <v>#NUM!</v>
      </c>
      <c r="BF80" t="e">
        <f t="shared" si="16"/>
        <v>#NUM!</v>
      </c>
      <c r="BG80" t="e">
        <f t="shared" si="16"/>
        <v>#NUM!</v>
      </c>
      <c r="BH80" t="e">
        <f t="shared" si="16"/>
        <v>#NUM!</v>
      </c>
      <c r="BI80" t="e">
        <f t="shared" si="16"/>
        <v>#NUM!</v>
      </c>
      <c r="BJ80" t="e">
        <f t="shared" si="11"/>
        <v>#NUM!</v>
      </c>
      <c r="BK80" t="e">
        <f t="shared" si="11"/>
        <v>#NUM!</v>
      </c>
      <c r="BL80" t="e">
        <f t="shared" si="11"/>
        <v>#NUM!</v>
      </c>
      <c r="BV80">
        <v>0.68000000000000038</v>
      </c>
      <c r="BW80">
        <f t="shared" si="36"/>
        <v>0.3223346351673117</v>
      </c>
      <c r="BX80">
        <f t="shared" si="36"/>
        <v>0.3291273250979313</v>
      </c>
      <c r="BY80">
        <f t="shared" si="36"/>
        <v>0.33645704903731155</v>
      </c>
      <c r="BZ80">
        <f t="shared" si="36"/>
        <v>0.34440993335080927</v>
      </c>
      <c r="CA80">
        <f t="shared" si="36"/>
        <v>0.35309485575618715</v>
      </c>
      <c r="CB80">
        <f t="shared" si="36"/>
        <v>0.36265241243003576</v>
      </c>
      <c r="CC80">
        <f t="shared" si="36"/>
        <v>0.37326888877153247</v>
      </c>
      <c r="CD80">
        <f t="shared" si="36"/>
        <v>0.38519908103170741</v>
      </c>
      <c r="CE80">
        <f t="shared" si="36"/>
        <v>0.39880585198217189</v>
      </c>
      <c r="CF80">
        <f t="shared" si="36"/>
        <v>0.41463586557318355</v>
      </c>
      <c r="CG80">
        <f t="shared" si="36"/>
        <v>0.4571829295284377</v>
      </c>
      <c r="CH80">
        <f t="shared" si="36"/>
        <v>0.53952632118856891</v>
      </c>
      <c r="CI80">
        <f t="shared" si="36"/>
        <v>0.73336837742970007</v>
      </c>
      <c r="CJ80">
        <f t="shared" si="36"/>
        <v>0.70237032294257895</v>
      </c>
      <c r="CK80">
        <f t="shared" si="36"/>
        <v>0.67105716661055881</v>
      </c>
      <c r="CL80">
        <f t="shared" si="36"/>
        <v>0.60506813695132922</v>
      </c>
      <c r="CM80">
        <f t="shared" si="33"/>
        <v>0.55369575958867934</v>
      </c>
      <c r="CN80">
        <f t="shared" si="33"/>
        <v>0.47841498933591725</v>
      </c>
      <c r="CO80">
        <f t="shared" si="33"/>
        <v>0.38477897151261603</v>
      </c>
      <c r="CP80">
        <f t="shared" si="33"/>
        <v>0.32711379919599498</v>
      </c>
      <c r="CQ80">
        <f t="shared" si="33"/>
        <v>0.28722999318420678</v>
      </c>
      <c r="CR80">
        <f t="shared" si="33"/>
        <v>0.22495480928234385</v>
      </c>
      <c r="CS80">
        <f t="shared" si="33"/>
        <v>0.18810517879808331</v>
      </c>
      <c r="DD80">
        <v>0.68000000000000038</v>
      </c>
      <c r="DE80">
        <f t="shared" si="37"/>
        <v>0.25396075790844674</v>
      </c>
      <c r="DF80">
        <f t="shared" si="37"/>
        <v>0.26053348275739957</v>
      </c>
      <c r="DG80">
        <f t="shared" si="37"/>
        <v>0.26767417290434187</v>
      </c>
      <c r="DH80">
        <f t="shared" si="37"/>
        <v>0.27547857160414563</v>
      </c>
      <c r="DI80">
        <f t="shared" si="37"/>
        <v>0.28406852644111175</v>
      </c>
      <c r="DJ80">
        <f t="shared" si="37"/>
        <v>0.29360250644578495</v>
      </c>
      <c r="DK80">
        <f t="shared" si="37"/>
        <v>0.3042920851470412</v>
      </c>
      <c r="DL80">
        <f t="shared" si="37"/>
        <v>0.31642903747369505</v>
      </c>
      <c r="DM80">
        <f t="shared" si="37"/>
        <v>0.33043262931242917</v>
      </c>
      <c r="DN80">
        <f t="shared" si="37"/>
        <v>0.34694058102774472</v>
      </c>
      <c r="DO80">
        <f t="shared" si="37"/>
        <v>0.39247198516395715</v>
      </c>
      <c r="DP80">
        <f t="shared" si="37"/>
        <v>0.48564104132215391</v>
      </c>
      <c r="DQ80" t="e">
        <f t="shared" si="37"/>
        <v>#NUM!</v>
      </c>
      <c r="DR80" t="e">
        <f t="shared" si="37"/>
        <v>#NUM!</v>
      </c>
      <c r="DS80" t="e">
        <f t="shared" si="37"/>
        <v>#NUM!</v>
      </c>
      <c r="DT80" t="e">
        <f t="shared" si="37"/>
        <v>#NUM!</v>
      </c>
      <c r="DU80" t="e">
        <f t="shared" si="34"/>
        <v>#NUM!</v>
      </c>
      <c r="DV80" t="e">
        <f t="shared" si="34"/>
        <v>#NUM!</v>
      </c>
      <c r="DW80" t="e">
        <f t="shared" si="34"/>
        <v>#NUM!</v>
      </c>
      <c r="DX80" t="e">
        <f t="shared" si="34"/>
        <v>#NUM!</v>
      </c>
      <c r="DY80" t="e">
        <f t="shared" si="34"/>
        <v>#NUM!</v>
      </c>
      <c r="DZ80" t="e">
        <f t="shared" si="34"/>
        <v>#NUM!</v>
      </c>
      <c r="EA80" t="e">
        <f t="shared" si="34"/>
        <v>#NUM!</v>
      </c>
      <c r="EL80">
        <v>0.68000000000000038</v>
      </c>
      <c r="EM80">
        <f t="shared" si="38"/>
        <v>0.17810232967275436</v>
      </c>
      <c r="EN80">
        <f t="shared" si="38"/>
        <v>0.18370052255374847</v>
      </c>
      <c r="EO80">
        <f t="shared" si="38"/>
        <v>0.18983375099655522</v>
      </c>
      <c r="EP80">
        <f t="shared" si="38"/>
        <v>0.19659822095728327</v>
      </c>
      <c r="EQ80">
        <f t="shared" si="38"/>
        <v>0.20411758397899449</v>
      </c>
      <c r="ER80">
        <f t="shared" si="38"/>
        <v>0.21255437451547224</v>
      </c>
      <c r="ES80">
        <f t="shared" si="38"/>
        <v>0.22212810910232811</v>
      </c>
      <c r="ET80">
        <f t="shared" si="38"/>
        <v>0.23314535093444377</v>
      </c>
      <c r="EU80">
        <f t="shared" si="38"/>
        <v>0.24605277443416812</v>
      </c>
      <c r="EV80">
        <f t="shared" si="38"/>
        <v>0.26154017161746423</v>
      </c>
      <c r="EW80">
        <f t="shared" si="38"/>
        <v>0.30580962592634942</v>
      </c>
      <c r="EX80">
        <f t="shared" si="38"/>
        <v>0.40394288182817273</v>
      </c>
      <c r="EY80" t="e">
        <f t="shared" si="38"/>
        <v>#NUM!</v>
      </c>
      <c r="EZ80" t="e">
        <f t="shared" si="38"/>
        <v>#NUM!</v>
      </c>
      <c r="FA80" t="e">
        <f t="shared" si="38"/>
        <v>#NUM!</v>
      </c>
      <c r="FB80" t="e">
        <f t="shared" si="38"/>
        <v>#NUM!</v>
      </c>
      <c r="FC80" t="e">
        <f t="shared" si="35"/>
        <v>#NUM!</v>
      </c>
      <c r="FD80" t="e">
        <f t="shared" si="35"/>
        <v>#NUM!</v>
      </c>
      <c r="FE80" t="e">
        <f t="shared" si="35"/>
        <v>#NUM!</v>
      </c>
      <c r="FF80" t="e">
        <f t="shared" si="35"/>
        <v>#NUM!</v>
      </c>
      <c r="FG80" t="e">
        <f t="shared" si="35"/>
        <v>#NUM!</v>
      </c>
      <c r="FH80" t="e">
        <f t="shared" si="35"/>
        <v>#NUM!</v>
      </c>
      <c r="FI80" t="e">
        <f t="shared" si="35"/>
        <v>#NUM!</v>
      </c>
    </row>
    <row r="81" spans="9:165" x14ac:dyDescent="0.3">
      <c r="I81">
        <v>0.69</v>
      </c>
      <c r="J81">
        <f t="shared" si="39"/>
        <v>0.9729532374640899</v>
      </c>
      <c r="K81">
        <f t="shared" si="39"/>
        <v>0.93955912464627822</v>
      </c>
      <c r="L81">
        <f t="shared" si="39"/>
        <v>0.89718147874055332</v>
      </c>
      <c r="M81">
        <f t="shared" si="39"/>
        <v>0.84122955517753573</v>
      </c>
      <c r="N81">
        <f t="shared" si="39"/>
        <v>0.76239782374368459</v>
      </c>
      <c r="O81">
        <f t="shared" si="39"/>
        <v>0.63482308153505473</v>
      </c>
      <c r="P81" t="e">
        <f t="shared" si="39"/>
        <v>#NUM!</v>
      </c>
      <c r="Q81" t="e">
        <f t="shared" si="39"/>
        <v>#NUM!</v>
      </c>
      <c r="R81" t="e">
        <f t="shared" si="39"/>
        <v>#NUM!</v>
      </c>
      <c r="S81" t="e">
        <f t="shared" si="15"/>
        <v>#NUM!</v>
      </c>
      <c r="T81" t="e">
        <f t="shared" si="39"/>
        <v>#NUM!</v>
      </c>
      <c r="U81" t="e">
        <f t="shared" si="39"/>
        <v>#NUM!</v>
      </c>
      <c r="V81" t="e">
        <f t="shared" si="39"/>
        <v>#NUM!</v>
      </c>
      <c r="W81" t="e">
        <f t="shared" si="39"/>
        <v>#NUM!</v>
      </c>
      <c r="X81" t="e">
        <f t="shared" si="39"/>
        <v>#NUM!</v>
      </c>
      <c r="Y81" t="e">
        <f t="shared" si="39"/>
        <v>#NUM!</v>
      </c>
      <c r="Z81" t="e">
        <f t="shared" si="15"/>
        <v>#NUM!</v>
      </c>
      <c r="AA81" t="e">
        <f t="shared" si="15"/>
        <v>#NUM!</v>
      </c>
      <c r="AB81" t="e">
        <f t="shared" si="15"/>
        <v>#NUM!</v>
      </c>
      <c r="AC81" t="e">
        <f t="shared" si="15"/>
        <v>#NUM!</v>
      </c>
      <c r="AD81" t="e">
        <f t="shared" si="10"/>
        <v>#NUM!</v>
      </c>
      <c r="AE81" t="e">
        <f t="shared" si="10"/>
        <v>#NUM!</v>
      </c>
      <c r="AF81" t="e">
        <f t="shared" si="10"/>
        <v>#NUM!</v>
      </c>
      <c r="AO81">
        <v>0.69000000000000039</v>
      </c>
      <c r="AP81">
        <f t="shared" si="40"/>
        <v>0.44886096224849986</v>
      </c>
      <c r="AQ81">
        <f t="shared" si="40"/>
        <v>0.45486509929225583</v>
      </c>
      <c r="AR81">
        <f t="shared" si="40"/>
        <v>0.46128777260125531</v>
      </c>
      <c r="AS81">
        <f t="shared" si="40"/>
        <v>0.46819306988889986</v>
      </c>
      <c r="AT81">
        <f t="shared" si="40"/>
        <v>0.47566173444010224</v>
      </c>
      <c r="AU81">
        <f t="shared" si="40"/>
        <v>0.48379771692451368</v>
      </c>
      <c r="AV81">
        <f t="shared" si="40"/>
        <v>0.49273840777551675</v>
      </c>
      <c r="AW81">
        <f t="shared" si="40"/>
        <v>0.50267141797815129</v>
      </c>
      <c r="AX81">
        <f t="shared" si="40"/>
        <v>0.51386384424508436</v>
      </c>
      <c r="AY81">
        <f t="shared" si="16"/>
        <v>0.52671894442110068</v>
      </c>
      <c r="AZ81">
        <f t="shared" si="40"/>
        <v>0.56056032189654148</v>
      </c>
      <c r="BA81">
        <f t="shared" si="40"/>
        <v>0.62575697200719416</v>
      </c>
      <c r="BB81" t="e">
        <f t="shared" si="40"/>
        <v>#NUM!</v>
      </c>
      <c r="BC81" t="e">
        <f t="shared" si="40"/>
        <v>#NUM!</v>
      </c>
      <c r="BD81" t="e">
        <f t="shared" si="40"/>
        <v>#NUM!</v>
      </c>
      <c r="BE81" t="e">
        <f t="shared" si="40"/>
        <v>#NUM!</v>
      </c>
      <c r="BF81" t="e">
        <f t="shared" si="16"/>
        <v>#NUM!</v>
      </c>
      <c r="BG81" t="e">
        <f t="shared" si="16"/>
        <v>#NUM!</v>
      </c>
      <c r="BH81" t="e">
        <f t="shared" si="16"/>
        <v>#NUM!</v>
      </c>
      <c r="BI81" t="e">
        <f t="shared" si="16"/>
        <v>#NUM!</v>
      </c>
      <c r="BJ81" t="e">
        <f t="shared" si="11"/>
        <v>#NUM!</v>
      </c>
      <c r="BK81" t="e">
        <f t="shared" si="11"/>
        <v>#NUM!</v>
      </c>
      <c r="BL81" t="e">
        <f t="shared" si="11"/>
        <v>#NUM!</v>
      </c>
      <c r="BV81">
        <v>0.69000000000000039</v>
      </c>
      <c r="BW81">
        <f t="shared" si="36"/>
        <v>0.32974190201062092</v>
      </c>
      <c r="BX81">
        <f t="shared" si="36"/>
        <v>0.3367626196101613</v>
      </c>
      <c r="BY81">
        <f t="shared" si="36"/>
        <v>0.34434577488585938</v>
      </c>
      <c r="BZ81">
        <f t="shared" si="36"/>
        <v>0.35258302473432279</v>
      </c>
      <c r="CA81">
        <f t="shared" si="36"/>
        <v>0.36159069568920632</v>
      </c>
      <c r="CB81">
        <f t="shared" si="36"/>
        <v>0.37151971880135837</v>
      </c>
      <c r="CC81">
        <f t="shared" si="36"/>
        <v>0.38257124723929825</v>
      </c>
      <c r="CD81">
        <f t="shared" si="36"/>
        <v>0.39502245327251229</v>
      </c>
      <c r="CE81">
        <f t="shared" si="36"/>
        <v>0.40927188108025819</v>
      </c>
      <c r="CF81">
        <f t="shared" si="36"/>
        <v>0.42592774007088974</v>
      </c>
      <c r="CG81">
        <f t="shared" si="36"/>
        <v>0.47129535533474681</v>
      </c>
      <c r="CH81">
        <f t="shared" si="36"/>
        <v>0.56584354041827845</v>
      </c>
      <c r="CI81">
        <f t="shared" si="36"/>
        <v>0.73854490936326322</v>
      </c>
      <c r="CJ81">
        <f t="shared" si="36"/>
        <v>0.70596560508796913</v>
      </c>
      <c r="CK81">
        <f t="shared" si="36"/>
        <v>0.67429067829097833</v>
      </c>
      <c r="CL81">
        <f t="shared" si="36"/>
        <v>0.60808600354694797</v>
      </c>
      <c r="CM81">
        <f t="shared" si="33"/>
        <v>0.556665393903643</v>
      </c>
      <c r="CN81">
        <f t="shared" si="33"/>
        <v>0.48132367812165877</v>
      </c>
      <c r="CO81">
        <f t="shared" si="33"/>
        <v>0.38752972575228467</v>
      </c>
      <c r="CP81">
        <f t="shared" si="33"/>
        <v>0.32969529528325786</v>
      </c>
      <c r="CQ81">
        <f t="shared" si="33"/>
        <v>0.28965562168751829</v>
      </c>
      <c r="CR81">
        <f t="shared" si="33"/>
        <v>0.22706556138323547</v>
      </c>
      <c r="CS81">
        <f t="shared" si="33"/>
        <v>0.1899843557780683</v>
      </c>
      <c r="DD81">
        <v>0.69000000000000039</v>
      </c>
      <c r="DE81">
        <f t="shared" si="37"/>
        <v>0.26012862561566358</v>
      </c>
      <c r="DF81">
        <f t="shared" si="37"/>
        <v>0.26694780908890114</v>
      </c>
      <c r="DG81">
        <f t="shared" si="37"/>
        <v>0.27436469255448992</v>
      </c>
      <c r="DH81">
        <f t="shared" si="37"/>
        <v>0.28248169093010855</v>
      </c>
      <c r="DI81">
        <f t="shared" si="37"/>
        <v>0.29142966986159768</v>
      </c>
      <c r="DJ81">
        <f t="shared" si="37"/>
        <v>0.30137965613907786</v>
      </c>
      <c r="DK81">
        <f t="shared" si="37"/>
        <v>0.3125613562884127</v>
      </c>
      <c r="DL81">
        <f t="shared" si="37"/>
        <v>0.32529394092825814</v>
      </c>
      <c r="DM81">
        <f t="shared" si="37"/>
        <v>0.34004054070791706</v>
      </c>
      <c r="DN81">
        <f t="shared" si="37"/>
        <v>0.35751487061795961</v>
      </c>
      <c r="DO81">
        <f t="shared" si="37"/>
        <v>0.4064200601987209</v>
      </c>
      <c r="DP81">
        <f t="shared" si="37"/>
        <v>0.51486998166612152</v>
      </c>
      <c r="DQ81" t="e">
        <f t="shared" si="37"/>
        <v>#NUM!</v>
      </c>
      <c r="DR81" t="e">
        <f t="shared" si="37"/>
        <v>#NUM!</v>
      </c>
      <c r="DS81" t="e">
        <f t="shared" si="37"/>
        <v>#NUM!</v>
      </c>
      <c r="DT81" t="e">
        <f t="shared" si="37"/>
        <v>#NUM!</v>
      </c>
      <c r="DU81" t="e">
        <f t="shared" si="34"/>
        <v>#NUM!</v>
      </c>
      <c r="DV81" t="e">
        <f t="shared" si="34"/>
        <v>#NUM!</v>
      </c>
      <c r="DW81" t="e">
        <f t="shared" si="34"/>
        <v>#NUM!</v>
      </c>
      <c r="DX81" t="e">
        <f t="shared" si="34"/>
        <v>#NUM!</v>
      </c>
      <c r="DY81" t="e">
        <f t="shared" si="34"/>
        <v>#NUM!</v>
      </c>
      <c r="DZ81" t="e">
        <f t="shared" si="34"/>
        <v>#NUM!</v>
      </c>
      <c r="EA81" t="e">
        <f t="shared" si="34"/>
        <v>#NUM!</v>
      </c>
      <c r="EL81">
        <v>0.69000000000000039</v>
      </c>
      <c r="EM81">
        <f t="shared" si="38"/>
        <v>0.18267420463920642</v>
      </c>
      <c r="EN81">
        <f t="shared" si="38"/>
        <v>0.18850517035230976</v>
      </c>
      <c r="EO81">
        <f t="shared" si="38"/>
        <v>0.19490227663143231</v>
      </c>
      <c r="EP81">
        <f t="shared" si="38"/>
        <v>0.20196909356472267</v>
      </c>
      <c r="EQ81">
        <f t="shared" si="38"/>
        <v>0.20983931142058448</v>
      </c>
      <c r="ER81">
        <f t="shared" si="38"/>
        <v>0.21868956769228159</v>
      </c>
      <c r="ES81">
        <f t="shared" si="38"/>
        <v>0.22875993244235518</v>
      </c>
      <c r="ET81">
        <f t="shared" si="38"/>
        <v>0.24038832556008022</v>
      </c>
      <c r="EU81">
        <f t="shared" si="38"/>
        <v>0.25407215112820419</v>
      </c>
      <c r="EV81">
        <f t="shared" si="38"/>
        <v>0.27059006576153793</v>
      </c>
      <c r="EW81">
        <f t="shared" si="38"/>
        <v>0.31860137956238987</v>
      </c>
      <c r="EX81">
        <f t="shared" si="38"/>
        <v>0.43513827346008144</v>
      </c>
      <c r="EY81" t="e">
        <f t="shared" si="38"/>
        <v>#NUM!</v>
      </c>
      <c r="EZ81" t="e">
        <f t="shared" si="38"/>
        <v>#NUM!</v>
      </c>
      <c r="FA81" t="e">
        <f t="shared" si="38"/>
        <v>#NUM!</v>
      </c>
      <c r="FB81" t="e">
        <f t="shared" si="38"/>
        <v>#NUM!</v>
      </c>
      <c r="FC81" t="e">
        <f t="shared" si="35"/>
        <v>#NUM!</v>
      </c>
      <c r="FD81" t="e">
        <f t="shared" si="35"/>
        <v>#NUM!</v>
      </c>
      <c r="FE81" t="e">
        <f t="shared" si="35"/>
        <v>#NUM!</v>
      </c>
      <c r="FF81" t="e">
        <f t="shared" si="35"/>
        <v>#NUM!</v>
      </c>
      <c r="FG81" t="e">
        <f t="shared" si="35"/>
        <v>#NUM!</v>
      </c>
      <c r="FH81" t="e">
        <f t="shared" si="35"/>
        <v>#NUM!</v>
      </c>
      <c r="FI81" t="e">
        <f t="shared" si="35"/>
        <v>#NUM!</v>
      </c>
    </row>
    <row r="82" spans="9:165" x14ac:dyDescent="0.3">
      <c r="I82">
        <v>0.7</v>
      </c>
      <c r="J82">
        <f t="shared" si="39"/>
        <v>0.97122468696094466</v>
      </c>
      <c r="K82">
        <f t="shared" si="39"/>
        <v>0.935460547012536</v>
      </c>
      <c r="L82">
        <f t="shared" si="39"/>
        <v>0.88966114670389995</v>
      </c>
      <c r="M82">
        <f t="shared" si="39"/>
        <v>0.82834959512562012</v>
      </c>
      <c r="N82">
        <f t="shared" si="39"/>
        <v>0.73974991341155638</v>
      </c>
      <c r="O82">
        <f t="shared" si="39"/>
        <v>0.5855227477966507</v>
      </c>
      <c r="P82" t="e">
        <f t="shared" si="39"/>
        <v>#NUM!</v>
      </c>
      <c r="Q82" t="e">
        <f t="shared" si="39"/>
        <v>#NUM!</v>
      </c>
      <c r="R82" t="e">
        <f t="shared" si="39"/>
        <v>#NUM!</v>
      </c>
      <c r="S82" t="e">
        <f t="shared" si="15"/>
        <v>#NUM!</v>
      </c>
      <c r="T82" t="e">
        <f t="shared" si="39"/>
        <v>#NUM!</v>
      </c>
      <c r="U82" t="e">
        <f t="shared" si="39"/>
        <v>#NUM!</v>
      </c>
      <c r="V82" t="e">
        <f t="shared" si="39"/>
        <v>#NUM!</v>
      </c>
      <c r="W82" t="e">
        <f t="shared" si="39"/>
        <v>#NUM!</v>
      </c>
      <c r="X82" t="e">
        <f t="shared" si="39"/>
        <v>#NUM!</v>
      </c>
      <c r="Y82" t="e">
        <f t="shared" si="39"/>
        <v>#NUM!</v>
      </c>
      <c r="Z82" t="e">
        <f t="shared" si="15"/>
        <v>#NUM!</v>
      </c>
      <c r="AA82" t="e">
        <f t="shared" si="15"/>
        <v>#NUM!</v>
      </c>
      <c r="AB82" t="e">
        <f t="shared" si="15"/>
        <v>#NUM!</v>
      </c>
      <c r="AC82" t="e">
        <f t="shared" si="15"/>
        <v>#NUM!</v>
      </c>
      <c r="AD82" t="e">
        <f t="shared" si="10"/>
        <v>#NUM!</v>
      </c>
      <c r="AE82" t="e">
        <f t="shared" si="10"/>
        <v>#NUM!</v>
      </c>
      <c r="AF82" t="e">
        <f t="shared" si="10"/>
        <v>#NUM!</v>
      </c>
      <c r="AO82">
        <v>0.7000000000000004</v>
      </c>
      <c r="AP82">
        <f t="shared" si="40"/>
        <v>0.4580538778157574</v>
      </c>
      <c r="AQ82">
        <f t="shared" si="40"/>
        <v>0.46421037361508366</v>
      </c>
      <c r="AR82">
        <f t="shared" si="40"/>
        <v>0.47080141487566696</v>
      </c>
      <c r="AS82">
        <f t="shared" si="40"/>
        <v>0.47789464147777716</v>
      </c>
      <c r="AT82">
        <f t="shared" si="40"/>
        <v>0.48557561450748538</v>
      </c>
      <c r="AU82">
        <f t="shared" si="40"/>
        <v>0.49395502348111547</v>
      </c>
      <c r="AV82">
        <f t="shared" si="40"/>
        <v>0.5031800460230097</v>
      </c>
      <c r="AW82">
        <f t="shared" si="40"/>
        <v>0.51345319153895286</v>
      </c>
      <c r="AX82">
        <f t="shared" si="40"/>
        <v>0.52506564962271407</v>
      </c>
      <c r="AY82">
        <f t="shared" si="16"/>
        <v>0.53846298818016658</v>
      </c>
      <c r="AZ82">
        <f t="shared" si="40"/>
        <v>0.57419924779259868</v>
      </c>
      <c r="BA82">
        <f t="shared" si="40"/>
        <v>0.64967629089848811</v>
      </c>
      <c r="BB82" t="e">
        <f t="shared" si="40"/>
        <v>#NUM!</v>
      </c>
      <c r="BC82" t="e">
        <f t="shared" si="40"/>
        <v>#NUM!</v>
      </c>
      <c r="BD82" t="e">
        <f t="shared" si="40"/>
        <v>#NUM!</v>
      </c>
      <c r="BE82" t="e">
        <f t="shared" si="40"/>
        <v>#NUM!</v>
      </c>
      <c r="BF82" t="e">
        <f t="shared" si="16"/>
        <v>#NUM!</v>
      </c>
      <c r="BG82" t="e">
        <f t="shared" si="16"/>
        <v>#NUM!</v>
      </c>
      <c r="BH82" t="e">
        <f t="shared" si="16"/>
        <v>#NUM!</v>
      </c>
      <c r="BI82" t="e">
        <f t="shared" si="16"/>
        <v>#NUM!</v>
      </c>
      <c r="BJ82" t="e">
        <f t="shared" si="11"/>
        <v>#NUM!</v>
      </c>
      <c r="BK82" t="e">
        <f t="shared" si="11"/>
        <v>#NUM!</v>
      </c>
      <c r="BL82" t="e">
        <f t="shared" si="11"/>
        <v>#NUM!</v>
      </c>
      <c r="BV82">
        <v>0.7000000000000004</v>
      </c>
      <c r="BW82">
        <f t="shared" si="36"/>
        <v>0.33730934757001074</v>
      </c>
      <c r="BX82">
        <f t="shared" si="36"/>
        <v>0.34456224467983132</v>
      </c>
      <c r="BY82">
        <f t="shared" si="36"/>
        <v>0.35240368452847942</v>
      </c>
      <c r="BZ82">
        <f t="shared" si="36"/>
        <v>0.36093109793957184</v>
      </c>
      <c r="CA82">
        <f t="shared" si="36"/>
        <v>0.37026862835119601</v>
      </c>
      <c r="CB82">
        <f t="shared" si="36"/>
        <v>0.38057812166614463</v>
      </c>
      <c r="CC82">
        <f t="shared" si="36"/>
        <v>0.39207655922722201</v>
      </c>
      <c r="CD82">
        <f t="shared" si="36"/>
        <v>0.40506518088218113</v>
      </c>
      <c r="CE82">
        <f t="shared" si="36"/>
        <v>0.41998143641064978</v>
      </c>
      <c r="CF82">
        <f t="shared" si="36"/>
        <v>0.4375019140807348</v>
      </c>
      <c r="CG82">
        <f t="shared" si="36"/>
        <v>0.48591369322881706</v>
      </c>
      <c r="CH82">
        <f t="shared" si="36"/>
        <v>0.59779586784728</v>
      </c>
      <c r="CI82">
        <f t="shared" si="36"/>
        <v>0.74323930910755476</v>
      </c>
      <c r="CJ82">
        <f t="shared" si="36"/>
        <v>0.7094521922937902</v>
      </c>
      <c r="CK82">
        <f t="shared" si="36"/>
        <v>0.67748618971874919</v>
      </c>
      <c r="CL82">
        <f t="shared" si="36"/>
        <v>0.61111776039366417</v>
      </c>
      <c r="CM82">
        <f t="shared" si="33"/>
        <v>0.55966744647434619</v>
      </c>
      <c r="CN82">
        <f t="shared" si="33"/>
        <v>0.48428093381859716</v>
      </c>
      <c r="CO82">
        <f t="shared" si="33"/>
        <v>0.39033942826528251</v>
      </c>
      <c r="CP82">
        <f t="shared" si="33"/>
        <v>0.33233798521207114</v>
      </c>
      <c r="CQ82">
        <f t="shared" si="33"/>
        <v>0.29214217501766154</v>
      </c>
      <c r="CR82">
        <f t="shared" si="33"/>
        <v>0.22923362640165557</v>
      </c>
      <c r="CS82">
        <f t="shared" si="33"/>
        <v>0.19191669942308334</v>
      </c>
      <c r="DD82">
        <v>0.7000000000000004</v>
      </c>
      <c r="DE82">
        <f t="shared" si="37"/>
        <v>0.26644795543535316</v>
      </c>
      <c r="DF82">
        <f t="shared" si="37"/>
        <v>0.27352027990425165</v>
      </c>
      <c r="DG82">
        <f t="shared" si="37"/>
        <v>0.28122115321281821</v>
      </c>
      <c r="DH82">
        <f t="shared" si="37"/>
        <v>0.28966001678082975</v>
      </c>
      <c r="DI82">
        <f t="shared" si="37"/>
        <v>0.29897728097038284</v>
      </c>
      <c r="DJ82">
        <f t="shared" si="37"/>
        <v>0.30935734512053703</v>
      </c>
      <c r="DK82">
        <f t="shared" si="37"/>
        <v>0.32104937453570837</v>
      </c>
      <c r="DL82">
        <f t="shared" si="37"/>
        <v>0.33440223244982042</v>
      </c>
      <c r="DM82">
        <f t="shared" si="37"/>
        <v>0.34992722690109396</v>
      </c>
      <c r="DN82">
        <f t="shared" si="37"/>
        <v>0.36842308866504997</v>
      </c>
      <c r="DO82">
        <f t="shared" si="37"/>
        <v>0.42100476684795624</v>
      </c>
      <c r="DP82">
        <f t="shared" si="37"/>
        <v>0.5515027610080443</v>
      </c>
      <c r="DQ82" t="e">
        <f t="shared" si="37"/>
        <v>#NUM!</v>
      </c>
      <c r="DR82" t="e">
        <f t="shared" si="37"/>
        <v>#NUM!</v>
      </c>
      <c r="DS82" t="e">
        <f t="shared" si="37"/>
        <v>#NUM!</v>
      </c>
      <c r="DT82" t="e">
        <f t="shared" si="37"/>
        <v>#NUM!</v>
      </c>
      <c r="DU82" t="e">
        <f t="shared" si="34"/>
        <v>#NUM!</v>
      </c>
      <c r="DV82" t="e">
        <f t="shared" si="34"/>
        <v>#NUM!</v>
      </c>
      <c r="DW82" t="e">
        <f t="shared" si="34"/>
        <v>#NUM!</v>
      </c>
      <c r="DX82" t="e">
        <f t="shared" si="34"/>
        <v>#NUM!</v>
      </c>
      <c r="DY82" t="e">
        <f t="shared" si="34"/>
        <v>#NUM!</v>
      </c>
      <c r="DZ82" t="e">
        <f t="shared" si="34"/>
        <v>#NUM!</v>
      </c>
      <c r="EA82" t="e">
        <f t="shared" si="34"/>
        <v>#NUM!</v>
      </c>
      <c r="EL82">
        <v>0.7000000000000004</v>
      </c>
      <c r="EM82">
        <f t="shared" si="38"/>
        <v>0.18737212868455308</v>
      </c>
      <c r="EN82">
        <f t="shared" si="38"/>
        <v>0.19344412682852885</v>
      </c>
      <c r="EO82">
        <f t="shared" si="38"/>
        <v>0.2001148639550088</v>
      </c>
      <c r="EP82">
        <f t="shared" si="38"/>
        <v>0.20749574831964249</v>
      </c>
      <c r="EQ82">
        <f t="shared" si="38"/>
        <v>0.21573120871466231</v>
      </c>
      <c r="ER82">
        <f t="shared" si="38"/>
        <v>0.22501306192368395</v>
      </c>
      <c r="ES82">
        <f t="shared" si="38"/>
        <v>0.23560367161496906</v>
      </c>
      <c r="ET82">
        <f t="shared" si="38"/>
        <v>0.24787530912982111</v>
      </c>
      <c r="EU82">
        <f t="shared" si="38"/>
        <v>0.26238169399905642</v>
      </c>
      <c r="EV82">
        <f t="shared" si="38"/>
        <v>0.28000196002360345</v>
      </c>
      <c r="EW82">
        <f t="shared" si="38"/>
        <v>0.33214606014371933</v>
      </c>
      <c r="EX82">
        <f t="shared" si="38"/>
        <v>0.4759093755542852</v>
      </c>
      <c r="EY82" t="e">
        <f t="shared" si="38"/>
        <v>#NUM!</v>
      </c>
      <c r="EZ82" t="e">
        <f t="shared" si="38"/>
        <v>#NUM!</v>
      </c>
      <c r="FA82" t="e">
        <f t="shared" si="38"/>
        <v>#NUM!</v>
      </c>
      <c r="FB82" t="e">
        <f t="shared" si="38"/>
        <v>#NUM!</v>
      </c>
      <c r="FC82" t="e">
        <f t="shared" si="35"/>
        <v>#NUM!</v>
      </c>
      <c r="FD82" t="e">
        <f t="shared" si="35"/>
        <v>#NUM!</v>
      </c>
      <c r="FE82" t="e">
        <f t="shared" si="35"/>
        <v>#NUM!</v>
      </c>
      <c r="FF82" t="e">
        <f t="shared" si="35"/>
        <v>#NUM!</v>
      </c>
      <c r="FG82" t="e">
        <f t="shared" si="35"/>
        <v>#NUM!</v>
      </c>
      <c r="FH82" t="e">
        <f t="shared" si="35"/>
        <v>#NUM!</v>
      </c>
      <c r="FI82" t="e">
        <f t="shared" si="35"/>
        <v>#NUM!</v>
      </c>
    </row>
    <row r="83" spans="9:165" x14ac:dyDescent="0.3">
      <c r="I83">
        <v>0.71</v>
      </c>
      <c r="J83">
        <f t="shared" si="39"/>
        <v>0.96936437565524558</v>
      </c>
      <c r="K83">
        <f t="shared" si="39"/>
        <v>0.93102040378547901</v>
      </c>
      <c r="L83">
        <f t="shared" si="39"/>
        <v>0.88143226278396714</v>
      </c>
      <c r="M83">
        <f t="shared" si="39"/>
        <v>0.81400999889762793</v>
      </c>
      <c r="N83">
        <f t="shared" si="39"/>
        <v>0.71354004269853499</v>
      </c>
      <c r="O83">
        <f t="shared" si="39"/>
        <v>0.51702111451137545</v>
      </c>
      <c r="P83" t="e">
        <f t="shared" si="39"/>
        <v>#NUM!</v>
      </c>
      <c r="Q83" t="e">
        <f t="shared" si="39"/>
        <v>#NUM!</v>
      </c>
      <c r="R83" t="e">
        <f t="shared" si="39"/>
        <v>#NUM!</v>
      </c>
      <c r="S83" t="e">
        <f t="shared" si="15"/>
        <v>#NUM!</v>
      </c>
      <c r="T83" t="e">
        <f t="shared" si="39"/>
        <v>#NUM!</v>
      </c>
      <c r="U83" t="e">
        <f t="shared" si="39"/>
        <v>#NUM!</v>
      </c>
      <c r="V83" t="e">
        <f t="shared" si="39"/>
        <v>#NUM!</v>
      </c>
      <c r="W83" t="e">
        <f t="shared" si="39"/>
        <v>#NUM!</v>
      </c>
      <c r="X83" t="e">
        <f t="shared" si="39"/>
        <v>#NUM!</v>
      </c>
      <c r="Y83" t="e">
        <f t="shared" si="39"/>
        <v>#NUM!</v>
      </c>
      <c r="Z83" t="e">
        <f t="shared" si="15"/>
        <v>#NUM!</v>
      </c>
      <c r="AA83" t="e">
        <f t="shared" si="15"/>
        <v>#NUM!</v>
      </c>
      <c r="AB83" t="e">
        <f t="shared" si="15"/>
        <v>#NUM!</v>
      </c>
      <c r="AC83" t="e">
        <f t="shared" si="15"/>
        <v>#NUM!</v>
      </c>
      <c r="AD83" t="e">
        <f t="shared" si="10"/>
        <v>#NUM!</v>
      </c>
      <c r="AE83" t="e">
        <f t="shared" si="10"/>
        <v>#NUM!</v>
      </c>
      <c r="AF83" t="e">
        <f t="shared" si="10"/>
        <v>#NUM!</v>
      </c>
      <c r="AO83">
        <v>0.71000000000000041</v>
      </c>
      <c r="AP83">
        <f t="shared" si="40"/>
        <v>0.46739824682307485</v>
      </c>
      <c r="AQ83">
        <f t="shared" si="40"/>
        <v>0.47370642315292105</v>
      </c>
      <c r="AR83">
        <f t="shared" si="40"/>
        <v>0.48046528450597331</v>
      </c>
      <c r="AS83">
        <f t="shared" si="40"/>
        <v>0.48774612633538916</v>
      </c>
      <c r="AT83">
        <f t="shared" si="40"/>
        <v>0.49563949824793213</v>
      </c>
      <c r="AU83">
        <f t="shared" si="40"/>
        <v>0.50426311924210621</v>
      </c>
      <c r="AV83">
        <f t="shared" si="40"/>
        <v>0.51377446979918895</v>
      </c>
      <c r="AW83">
        <f t="shared" si="40"/>
        <v>0.52439192460222206</v>
      </c>
      <c r="AX83">
        <f t="shared" si="40"/>
        <v>0.53643271930800873</v>
      </c>
      <c r="AY83">
        <f t="shared" si="16"/>
        <v>0.55038911154365822</v>
      </c>
      <c r="AZ83">
        <f t="shared" si="40"/>
        <v>0.58815176068156061</v>
      </c>
      <c r="BA83">
        <f t="shared" si="40"/>
        <v>0.68156948276726459</v>
      </c>
      <c r="BB83" t="e">
        <f t="shared" si="40"/>
        <v>#NUM!</v>
      </c>
      <c r="BC83" t="e">
        <f t="shared" si="40"/>
        <v>#NUM!</v>
      </c>
      <c r="BD83" t="e">
        <f t="shared" si="40"/>
        <v>#NUM!</v>
      </c>
      <c r="BE83" t="e">
        <f t="shared" si="40"/>
        <v>#NUM!</v>
      </c>
      <c r="BF83" t="e">
        <f t="shared" si="16"/>
        <v>#NUM!</v>
      </c>
      <c r="BG83" t="e">
        <f t="shared" si="16"/>
        <v>#NUM!</v>
      </c>
      <c r="BH83" t="e">
        <f t="shared" si="16"/>
        <v>#NUM!</v>
      </c>
      <c r="BI83" t="e">
        <f t="shared" si="16"/>
        <v>#NUM!</v>
      </c>
      <c r="BJ83" t="e">
        <f t="shared" si="11"/>
        <v>#NUM!</v>
      </c>
      <c r="BK83" t="e">
        <f t="shared" si="11"/>
        <v>#NUM!</v>
      </c>
      <c r="BL83" t="e">
        <f t="shared" si="11"/>
        <v>#NUM!</v>
      </c>
      <c r="BV83">
        <v>0.71000000000000041</v>
      </c>
      <c r="BW83">
        <f t="shared" si="36"/>
        <v>0.34504572266735811</v>
      </c>
      <c r="BX83">
        <f t="shared" si="36"/>
        <v>0.35253489018791823</v>
      </c>
      <c r="BY83">
        <f t="shared" si="36"/>
        <v>0.360639393205753</v>
      </c>
      <c r="BZ83">
        <f t="shared" si="36"/>
        <v>0.36946268134721266</v>
      </c>
      <c r="CA83">
        <f t="shared" si="36"/>
        <v>0.37913708897083959</v>
      </c>
      <c r="CB83">
        <f t="shared" si="36"/>
        <v>0.38983597302602141</v>
      </c>
      <c r="CC83">
        <f t="shared" si="36"/>
        <v>0.40179314404299254</v>
      </c>
      <c r="CD83">
        <f t="shared" si="36"/>
        <v>0.41533570263407771</v>
      </c>
      <c r="CE83">
        <f t="shared" si="36"/>
        <v>0.4309434962573902</v>
      </c>
      <c r="CF83">
        <f t="shared" si="36"/>
        <v>0.44936910793429652</v>
      </c>
      <c r="CG83">
        <f t="shared" si="36"/>
        <v>0.50107642709854505</v>
      </c>
      <c r="CH83">
        <f t="shared" si="36"/>
        <v>0.64459400206229411</v>
      </c>
      <c r="CI83">
        <f t="shared" si="36"/>
        <v>0.74757324907832279</v>
      </c>
      <c r="CJ83">
        <f t="shared" si="36"/>
        <v>0.71285121627074799</v>
      </c>
      <c r="CK83">
        <f t="shared" si="36"/>
        <v>0.68065426581158972</v>
      </c>
      <c r="CL83">
        <f t="shared" si="36"/>
        <v>0.61416955047743493</v>
      </c>
      <c r="CM83">
        <f t="shared" si="33"/>
        <v>0.56270741415117764</v>
      </c>
      <c r="CN83">
        <f t="shared" si="33"/>
        <v>0.48729210492344432</v>
      </c>
      <c r="CO83">
        <f t="shared" si="33"/>
        <v>0.39321344842873068</v>
      </c>
      <c r="CP83">
        <f t="shared" si="33"/>
        <v>0.33504715854392247</v>
      </c>
      <c r="CQ83">
        <f t="shared" si="33"/>
        <v>0.29469480438451451</v>
      </c>
      <c r="CR83">
        <f t="shared" si="33"/>
        <v>0.23146375478485776</v>
      </c>
      <c r="CS83">
        <f t="shared" si="33"/>
        <v>0.19390659108263464</v>
      </c>
      <c r="DD83">
        <v>0.71000000000000041</v>
      </c>
      <c r="DE83">
        <f t="shared" si="37"/>
        <v>0.27292749064011668</v>
      </c>
      <c r="DF83">
        <f t="shared" si="37"/>
        <v>0.28025978762637754</v>
      </c>
      <c r="DG83">
        <f t="shared" si="37"/>
        <v>0.28825261455154477</v>
      </c>
      <c r="DH83">
        <f t="shared" si="37"/>
        <v>0.29702280464186803</v>
      </c>
      <c r="DI83">
        <f t="shared" si="37"/>
        <v>0.30672085890741208</v>
      </c>
      <c r="DJ83">
        <f t="shared" si="37"/>
        <v>0.31754540122193509</v>
      </c>
      <c r="DK83">
        <f t="shared" si="37"/>
        <v>0.32976645743169225</v>
      </c>
      <c r="DL83">
        <f t="shared" si="37"/>
        <v>0.34376504715779027</v>
      </c>
      <c r="DM83">
        <f t="shared" si="37"/>
        <v>0.3601053713536575</v>
      </c>
      <c r="DN83">
        <f t="shared" si="37"/>
        <v>0.37968130675181244</v>
      </c>
      <c r="DO83">
        <f t="shared" si="37"/>
        <v>0.4362822257183131</v>
      </c>
      <c r="DP83">
        <f t="shared" si="37"/>
        <v>0.60812701036761785</v>
      </c>
      <c r="DQ83" t="e">
        <f t="shared" si="37"/>
        <v>#NUM!</v>
      </c>
      <c r="DR83" t="e">
        <f t="shared" si="37"/>
        <v>#NUM!</v>
      </c>
      <c r="DS83" t="e">
        <f t="shared" si="37"/>
        <v>#NUM!</v>
      </c>
      <c r="DT83" t="e">
        <f t="shared" si="37"/>
        <v>#NUM!</v>
      </c>
      <c r="DU83" t="e">
        <f t="shared" si="34"/>
        <v>#NUM!</v>
      </c>
      <c r="DV83" t="e">
        <f t="shared" si="34"/>
        <v>#NUM!</v>
      </c>
      <c r="DW83" t="e">
        <f t="shared" si="34"/>
        <v>#NUM!</v>
      </c>
      <c r="DX83" t="e">
        <f t="shared" si="34"/>
        <v>#NUM!</v>
      </c>
      <c r="DY83" t="e">
        <f t="shared" si="34"/>
        <v>#NUM!</v>
      </c>
      <c r="DZ83" t="e">
        <f t="shared" si="34"/>
        <v>#NUM!</v>
      </c>
      <c r="EA83" t="e">
        <f t="shared" si="34"/>
        <v>#NUM!</v>
      </c>
      <c r="EL83">
        <v>0.71000000000000041</v>
      </c>
      <c r="EM83">
        <f t="shared" si="38"/>
        <v>0.19220378440020905</v>
      </c>
      <c r="EN83">
        <f t="shared" si="38"/>
        <v>0.19852543024295932</v>
      </c>
      <c r="EO83">
        <f t="shared" si="38"/>
        <v>0.20547996987099718</v>
      </c>
      <c r="EP83">
        <f t="shared" si="38"/>
        <v>0.21318714878060666</v>
      </c>
      <c r="EQ83">
        <f t="shared" si="38"/>
        <v>0.2218028751395778</v>
      </c>
      <c r="ER83">
        <f t="shared" si="38"/>
        <v>0.23153529264952832</v>
      </c>
      <c r="ES83">
        <f t="shared" si="38"/>
        <v>0.24267093173419896</v>
      </c>
      <c r="ET83">
        <f t="shared" si="38"/>
        <v>0.25561968011496361</v>
      </c>
      <c r="EU83">
        <f t="shared" si="38"/>
        <v>0.27099776950092724</v>
      </c>
      <c r="EV83">
        <f t="shared" si="38"/>
        <v>0.28979801793261545</v>
      </c>
      <c r="EW83">
        <f t="shared" si="38"/>
        <v>0.34652347515073001</v>
      </c>
      <c r="EX83">
        <f t="shared" si="38"/>
        <v>0.54340357027930086</v>
      </c>
      <c r="EY83" t="e">
        <f t="shared" si="38"/>
        <v>#NUM!</v>
      </c>
      <c r="EZ83" t="e">
        <f t="shared" si="38"/>
        <v>#NUM!</v>
      </c>
      <c r="FA83" t="e">
        <f t="shared" si="38"/>
        <v>#NUM!</v>
      </c>
      <c r="FB83" t="e">
        <f t="shared" si="38"/>
        <v>#NUM!</v>
      </c>
      <c r="FC83" t="e">
        <f t="shared" si="35"/>
        <v>#NUM!</v>
      </c>
      <c r="FD83" t="e">
        <f t="shared" si="35"/>
        <v>#NUM!</v>
      </c>
      <c r="FE83" t="e">
        <f t="shared" si="35"/>
        <v>#NUM!</v>
      </c>
      <c r="FF83" t="e">
        <f t="shared" si="35"/>
        <v>#NUM!</v>
      </c>
      <c r="FG83" t="e">
        <f t="shared" si="35"/>
        <v>#NUM!</v>
      </c>
      <c r="FH83" t="e">
        <f t="shared" si="35"/>
        <v>#NUM!</v>
      </c>
      <c r="FI83" t="e">
        <f t="shared" si="35"/>
        <v>#NUM!</v>
      </c>
    </row>
    <row r="84" spans="9:165" x14ac:dyDescent="0.3">
      <c r="I84">
        <v>0.72</v>
      </c>
      <c r="J84">
        <f t="shared" si="39"/>
        <v>0.96735806903884491</v>
      </c>
      <c r="K84">
        <f t="shared" si="39"/>
        <v>0.92619753845076092</v>
      </c>
      <c r="L84">
        <f t="shared" si="39"/>
        <v>0.87239402738220628</v>
      </c>
      <c r="M84">
        <f t="shared" si="39"/>
        <v>0.79793741911467486</v>
      </c>
      <c r="N84">
        <f t="shared" si="39"/>
        <v>0.68263424259840122</v>
      </c>
      <c r="O84">
        <f t="shared" si="39"/>
        <v>0.38838648949975768</v>
      </c>
      <c r="P84" t="e">
        <f t="shared" si="39"/>
        <v>#NUM!</v>
      </c>
      <c r="Q84" t="e">
        <f t="shared" si="39"/>
        <v>#NUM!</v>
      </c>
      <c r="R84" t="e">
        <f t="shared" si="39"/>
        <v>#NUM!</v>
      </c>
      <c r="S84" t="e">
        <f t="shared" si="15"/>
        <v>#NUM!</v>
      </c>
      <c r="T84" t="e">
        <f t="shared" si="39"/>
        <v>#NUM!</v>
      </c>
      <c r="U84" t="e">
        <f t="shared" si="39"/>
        <v>#NUM!</v>
      </c>
      <c r="V84" t="e">
        <f t="shared" si="39"/>
        <v>#NUM!</v>
      </c>
      <c r="W84" t="e">
        <f t="shared" si="39"/>
        <v>#NUM!</v>
      </c>
      <c r="X84" t="e">
        <f t="shared" si="39"/>
        <v>#NUM!</v>
      </c>
      <c r="Y84" t="e">
        <f t="shared" si="39"/>
        <v>#NUM!</v>
      </c>
      <c r="Z84" t="e">
        <f t="shared" si="15"/>
        <v>#NUM!</v>
      </c>
      <c r="AA84" t="e">
        <f t="shared" si="15"/>
        <v>#NUM!</v>
      </c>
      <c r="AB84" t="e">
        <f t="shared" si="15"/>
        <v>#NUM!</v>
      </c>
      <c r="AC84" t="e">
        <f t="shared" si="15"/>
        <v>#NUM!</v>
      </c>
      <c r="AD84" t="e">
        <f t="shared" si="10"/>
        <v>#NUM!</v>
      </c>
      <c r="AE84" t="e">
        <f t="shared" si="10"/>
        <v>#NUM!</v>
      </c>
      <c r="AF84" t="e">
        <f t="shared" si="10"/>
        <v>#NUM!</v>
      </c>
      <c r="AO84">
        <v>0.72000000000000042</v>
      </c>
      <c r="AP84">
        <f t="shared" si="40"/>
        <v>0.47690171760081007</v>
      </c>
      <c r="AQ84">
        <f t="shared" si="40"/>
        <v>0.48336056724865972</v>
      </c>
      <c r="AR84">
        <f t="shared" si="40"/>
        <v>0.49028633315582859</v>
      </c>
      <c r="AS84">
        <f t="shared" si="40"/>
        <v>0.49775406439206293</v>
      </c>
      <c r="AT84">
        <f t="shared" si="40"/>
        <v>0.50585946511374202</v>
      </c>
      <c r="AU84">
        <f t="shared" si="40"/>
        <v>0.51472757313384943</v>
      </c>
      <c r="AV84">
        <f t="shared" si="40"/>
        <v>0.52452669702067967</v>
      </c>
      <c r="AW84">
        <f t="shared" si="40"/>
        <v>0.53549208539401316</v>
      </c>
      <c r="AX84">
        <f t="shared" si="40"/>
        <v>0.54796911347797406</v>
      </c>
      <c r="AY84">
        <f t="shared" si="16"/>
        <v>0.56250158204825473</v>
      </c>
      <c r="AZ84">
        <f t="shared" si="40"/>
        <v>0.60243939020777937</v>
      </c>
      <c r="BA84" t="e">
        <f t="shared" si="40"/>
        <v>#NUM!</v>
      </c>
      <c r="BB84" t="e">
        <f t="shared" si="40"/>
        <v>#NUM!</v>
      </c>
      <c r="BC84" t="e">
        <f t="shared" si="40"/>
        <v>#NUM!</v>
      </c>
      <c r="BD84" t="e">
        <f t="shared" si="40"/>
        <v>#NUM!</v>
      </c>
      <c r="BE84" t="e">
        <f t="shared" si="40"/>
        <v>#NUM!</v>
      </c>
      <c r="BF84" t="e">
        <f t="shared" si="16"/>
        <v>#NUM!</v>
      </c>
      <c r="BG84" t="e">
        <f t="shared" si="16"/>
        <v>#NUM!</v>
      </c>
      <c r="BH84" t="e">
        <f t="shared" si="16"/>
        <v>#NUM!</v>
      </c>
      <c r="BI84" t="e">
        <f t="shared" si="16"/>
        <v>#NUM!</v>
      </c>
      <c r="BJ84" t="e">
        <f t="shared" si="11"/>
        <v>#NUM!</v>
      </c>
      <c r="BK84" t="e">
        <f t="shared" si="11"/>
        <v>#NUM!</v>
      </c>
      <c r="BL84" t="e">
        <f t="shared" si="11"/>
        <v>#NUM!</v>
      </c>
      <c r="BV84">
        <v>0.72000000000000042</v>
      </c>
      <c r="BW84">
        <f t="shared" si="36"/>
        <v>0.35296058332560692</v>
      </c>
      <c r="BX84">
        <f t="shared" si="36"/>
        <v>0.36069003404774264</v>
      </c>
      <c r="BY84">
        <f t="shared" si="36"/>
        <v>0.36906228255402068</v>
      </c>
      <c r="BZ84">
        <f t="shared" si="36"/>
        <v>0.37818704238882517</v>
      </c>
      <c r="CA84">
        <f t="shared" si="36"/>
        <v>0.38820521720459217</v>
      </c>
      <c r="CB84">
        <f t="shared" si="36"/>
        <v>0.39930228561889125</v>
      </c>
      <c r="CC84">
        <f t="shared" si="36"/>
        <v>0.41172992768247413</v>
      </c>
      <c r="CD84">
        <f t="shared" si="36"/>
        <v>0.42584300191448832</v>
      </c>
      <c r="CE84">
        <f t="shared" si="36"/>
        <v>0.44216753242980317</v>
      </c>
      <c r="CF84">
        <f t="shared" si="36"/>
        <v>0.46154059174116335</v>
      </c>
      <c r="CG84">
        <f t="shared" si="36"/>
        <v>0.51682848058601294</v>
      </c>
      <c r="CH84">
        <f t="shared" si="36"/>
        <v>0.76549364558006072</v>
      </c>
      <c r="CI84">
        <f t="shared" si="36"/>
        <v>0.75163084971232963</v>
      </c>
      <c r="CJ84">
        <f t="shared" si="36"/>
        <v>0.71618080585177812</v>
      </c>
      <c r="CK84">
        <f t="shared" si="36"/>
        <v>0.68380479381919423</v>
      </c>
      <c r="CL84">
        <f t="shared" si="36"/>
        <v>0.61724767820697912</v>
      </c>
      <c r="CM84">
        <f t="shared" si="33"/>
        <v>0.56579112017108546</v>
      </c>
      <c r="CN84">
        <f t="shared" si="33"/>
        <v>0.49036298094806929</v>
      </c>
      <c r="CO84">
        <f t="shared" si="33"/>
        <v>0.3961576661630245</v>
      </c>
      <c r="CP84">
        <f t="shared" si="33"/>
        <v>0.33782863128101254</v>
      </c>
      <c r="CQ84">
        <f t="shared" si="33"/>
        <v>0.29731918596644485</v>
      </c>
      <c r="CR84">
        <f t="shared" si="33"/>
        <v>0.23376119585351707</v>
      </c>
      <c r="CS84">
        <f t="shared" si="33"/>
        <v>0.19595887933893413</v>
      </c>
      <c r="DD84">
        <v>0.72000000000000042</v>
      </c>
      <c r="DE84">
        <f t="shared" si="37"/>
        <v>0.27957680537748575</v>
      </c>
      <c r="DF84">
        <f t="shared" si="37"/>
        <v>0.28717605760736004</v>
      </c>
      <c r="DG84">
        <f t="shared" si="37"/>
        <v>0.29546896903746461</v>
      </c>
      <c r="DH84">
        <f t="shared" si="37"/>
        <v>0.30458013980018728</v>
      </c>
      <c r="DI84">
        <f t="shared" si="37"/>
        <v>0.31467072607097568</v>
      </c>
      <c r="DJ84">
        <f t="shared" si="37"/>
        <v>0.32595446513306936</v>
      </c>
      <c r="DK84">
        <f t="shared" si="37"/>
        <v>0.33872372263451078</v>
      </c>
      <c r="DL84">
        <f t="shared" si="37"/>
        <v>0.35339431361957019</v>
      </c>
      <c r="DM84">
        <f t="shared" si="37"/>
        <v>0.37058848503474151</v>
      </c>
      <c r="DN84">
        <f t="shared" si="37"/>
        <v>0.39130664463959403</v>
      </c>
      <c r="DO84">
        <f t="shared" si="37"/>
        <v>0.4523180361791056</v>
      </c>
      <c r="DP84" t="e">
        <f t="shared" si="37"/>
        <v>#NUM!</v>
      </c>
      <c r="DQ84" t="e">
        <f t="shared" si="37"/>
        <v>#NUM!</v>
      </c>
      <c r="DR84" t="e">
        <f t="shared" si="37"/>
        <v>#NUM!</v>
      </c>
      <c r="DS84" t="e">
        <f t="shared" si="37"/>
        <v>#NUM!</v>
      </c>
      <c r="DT84" t="e">
        <f t="shared" si="37"/>
        <v>#NUM!</v>
      </c>
      <c r="DU84" t="e">
        <f t="shared" si="34"/>
        <v>#NUM!</v>
      </c>
      <c r="DV84" t="e">
        <f t="shared" si="34"/>
        <v>#NUM!</v>
      </c>
      <c r="DW84" t="e">
        <f t="shared" si="34"/>
        <v>#NUM!</v>
      </c>
      <c r="DX84" t="e">
        <f t="shared" si="34"/>
        <v>#NUM!</v>
      </c>
      <c r="DY84" t="e">
        <f t="shared" si="34"/>
        <v>#NUM!</v>
      </c>
      <c r="DZ84" t="e">
        <f t="shared" si="34"/>
        <v>#NUM!</v>
      </c>
      <c r="EA84" t="e">
        <f t="shared" si="34"/>
        <v>#NUM!</v>
      </c>
      <c r="EL84">
        <v>0.72000000000000042</v>
      </c>
      <c r="EM84">
        <f t="shared" si="38"/>
        <v>0.19717760898655462</v>
      </c>
      <c r="EN84">
        <f t="shared" si="38"/>
        <v>0.2037578988733528</v>
      </c>
      <c r="EO84">
        <f t="shared" si="38"/>
        <v>0.21100685927894103</v>
      </c>
      <c r="EP84">
        <f t="shared" si="38"/>
        <v>0.21905309794504388</v>
      </c>
      <c r="EQ84">
        <f t="shared" si="38"/>
        <v>0.22806478603143571</v>
      </c>
      <c r="ER84">
        <f t="shared" si="38"/>
        <v>0.23826761679210112</v>
      </c>
      <c r="ES84">
        <f t="shared" si="38"/>
        <v>0.24997430215545141</v>
      </c>
      <c r="ET84">
        <f t="shared" si="38"/>
        <v>0.26363590368016704</v>
      </c>
      <c r="EU84">
        <f t="shared" si="38"/>
        <v>0.27993803965915021</v>
      </c>
      <c r="EV84">
        <f t="shared" si="38"/>
        <v>0.30000225002836994</v>
      </c>
      <c r="EW84">
        <f t="shared" si="38"/>
        <v>0.361827850100576</v>
      </c>
      <c r="EX84" t="e">
        <f t="shared" si="38"/>
        <v>#NUM!</v>
      </c>
      <c r="EY84" t="e">
        <f t="shared" si="38"/>
        <v>#NUM!</v>
      </c>
      <c r="EZ84" t="e">
        <f t="shared" si="38"/>
        <v>#NUM!</v>
      </c>
      <c r="FA84" t="e">
        <f t="shared" si="38"/>
        <v>#NUM!</v>
      </c>
      <c r="FB84" t="e">
        <f t="shared" si="38"/>
        <v>#NUM!</v>
      </c>
      <c r="FC84" t="e">
        <f t="shared" si="35"/>
        <v>#NUM!</v>
      </c>
      <c r="FD84" t="e">
        <f t="shared" si="35"/>
        <v>#NUM!</v>
      </c>
      <c r="FE84" t="e">
        <f t="shared" si="35"/>
        <v>#NUM!</v>
      </c>
      <c r="FF84" t="e">
        <f t="shared" si="35"/>
        <v>#NUM!</v>
      </c>
      <c r="FG84" t="e">
        <f t="shared" si="35"/>
        <v>#NUM!</v>
      </c>
      <c r="FH84" t="e">
        <f t="shared" si="35"/>
        <v>#NUM!</v>
      </c>
      <c r="FI84" t="e">
        <f t="shared" si="35"/>
        <v>#NUM!</v>
      </c>
    </row>
    <row r="85" spans="9:165" x14ac:dyDescent="0.3">
      <c r="I85">
        <v>0.73</v>
      </c>
      <c r="J85">
        <f t="shared" si="39"/>
        <v>0.96518936866664995</v>
      </c>
      <c r="K85">
        <f t="shared" si="39"/>
        <v>0.92094368782192793</v>
      </c>
      <c r="L85">
        <f t="shared" si="39"/>
        <v>0.86242416143205614</v>
      </c>
      <c r="M85">
        <f t="shared" si="39"/>
        <v>0.77977448165793173</v>
      </c>
      <c r="N85">
        <f t="shared" si="39"/>
        <v>0.64517850405897748</v>
      </c>
      <c r="O85" t="e">
        <f t="shared" si="39"/>
        <v>#NUM!</v>
      </c>
      <c r="P85" t="e">
        <f t="shared" si="39"/>
        <v>#NUM!</v>
      </c>
      <c r="Q85" t="e">
        <f t="shared" si="39"/>
        <v>#NUM!</v>
      </c>
      <c r="R85" t="e">
        <f t="shared" si="39"/>
        <v>#NUM!</v>
      </c>
      <c r="S85" t="e">
        <f t="shared" si="15"/>
        <v>#NUM!</v>
      </c>
      <c r="T85" t="e">
        <f t="shared" si="39"/>
        <v>#NUM!</v>
      </c>
      <c r="U85" t="e">
        <f t="shared" si="39"/>
        <v>#NUM!</v>
      </c>
      <c r="V85" t="e">
        <f t="shared" si="39"/>
        <v>#NUM!</v>
      </c>
      <c r="W85" t="e">
        <f t="shared" si="39"/>
        <v>#NUM!</v>
      </c>
      <c r="X85" t="e">
        <f t="shared" si="39"/>
        <v>#NUM!</v>
      </c>
      <c r="Y85" t="e">
        <f t="shared" si="39"/>
        <v>#NUM!</v>
      </c>
      <c r="Z85" t="e">
        <f t="shared" si="15"/>
        <v>#NUM!</v>
      </c>
      <c r="AA85" t="e">
        <f t="shared" si="15"/>
        <v>#NUM!</v>
      </c>
      <c r="AB85" t="e">
        <f t="shared" si="15"/>
        <v>#NUM!</v>
      </c>
      <c r="AC85" t="e">
        <f t="shared" si="15"/>
        <v>#NUM!</v>
      </c>
      <c r="AD85" t="e">
        <f t="shared" si="10"/>
        <v>#NUM!</v>
      </c>
      <c r="AE85" t="e">
        <f t="shared" si="10"/>
        <v>#NUM!</v>
      </c>
      <c r="AF85" t="e">
        <f t="shared" si="10"/>
        <v>#NUM!</v>
      </c>
      <c r="AO85">
        <v>0.73000000000000043</v>
      </c>
      <c r="AP85">
        <f t="shared" si="40"/>
        <v>0.48657262322420425</v>
      </c>
      <c r="AQ85">
        <f t="shared" si="40"/>
        <v>0.49318077476925615</v>
      </c>
      <c r="AR85">
        <f t="shared" si="40"/>
        <v>0.50027212192428705</v>
      </c>
      <c r="AS85">
        <f t="shared" si="40"/>
        <v>0.50792555879631784</v>
      </c>
      <c r="AT85">
        <f t="shared" si="40"/>
        <v>0.51624210373985258</v>
      </c>
      <c r="AU85">
        <f t="shared" si="40"/>
        <v>0.5253543992124734</v>
      </c>
      <c r="AV85">
        <f t="shared" si="40"/>
        <v>0.53544211414015674</v>
      </c>
      <c r="AW85">
        <f t="shared" si="40"/>
        <v>0.54675842018877141</v>
      </c>
      <c r="AX85">
        <f t="shared" si="40"/>
        <v>0.55967907347548096</v>
      </c>
      <c r="AY85">
        <f t="shared" si="16"/>
        <v>0.57480480161651559</v>
      </c>
      <c r="AZ85">
        <f t="shared" si="40"/>
        <v>0.61708806028419783</v>
      </c>
      <c r="BA85" t="e">
        <f t="shared" si="40"/>
        <v>#NUM!</v>
      </c>
      <c r="BB85" t="e">
        <f t="shared" si="40"/>
        <v>#NUM!</v>
      </c>
      <c r="BC85" t="e">
        <f t="shared" si="40"/>
        <v>#NUM!</v>
      </c>
      <c r="BD85" t="e">
        <f t="shared" si="40"/>
        <v>#NUM!</v>
      </c>
      <c r="BE85" t="e">
        <f t="shared" si="40"/>
        <v>#NUM!</v>
      </c>
      <c r="BF85" t="e">
        <f t="shared" si="16"/>
        <v>#NUM!</v>
      </c>
      <c r="BG85" t="e">
        <f t="shared" si="16"/>
        <v>#NUM!</v>
      </c>
      <c r="BH85" t="e">
        <f t="shared" si="16"/>
        <v>#NUM!</v>
      </c>
      <c r="BI85" t="e">
        <f t="shared" si="16"/>
        <v>#NUM!</v>
      </c>
      <c r="BJ85" t="e">
        <f t="shared" si="11"/>
        <v>#NUM!</v>
      </c>
      <c r="BK85" t="e">
        <f t="shared" si="11"/>
        <v>#NUM!</v>
      </c>
      <c r="BL85" t="e">
        <f t="shared" si="11"/>
        <v>#NUM!</v>
      </c>
      <c r="BV85">
        <v>0.73000000000000043</v>
      </c>
      <c r="BW85">
        <f t="shared" si="36"/>
        <v>0.36106439687864039</v>
      </c>
      <c r="BX85">
        <f t="shared" si="36"/>
        <v>0.36903804529963752</v>
      </c>
      <c r="BY85">
        <f t="shared" si="36"/>
        <v>0.37768259999370535</v>
      </c>
      <c r="BZ85">
        <f t="shared" si="36"/>
        <v>0.38711428231063488</v>
      </c>
      <c r="CA85">
        <f t="shared" si="36"/>
        <v>0.39748294602244483</v>
      </c>
      <c r="CB85">
        <f t="shared" si="36"/>
        <v>0.40898681417320759</v>
      </c>
      <c r="CC85">
        <f t="shared" si="36"/>
        <v>0.42189651397686534</v>
      </c>
      <c r="CD85">
        <f t="shared" si="36"/>
        <v>0.4365966644609397</v>
      </c>
      <c r="CE85">
        <f t="shared" si="36"/>
        <v>0.45366355182285639</v>
      </c>
      <c r="CF85">
        <f t="shared" si="36"/>
        <v>0.47402822105605552</v>
      </c>
      <c r="CG85">
        <f t="shared" si="36"/>
        <v>0.53322320607851292</v>
      </c>
      <c r="CH85">
        <f t="shared" si="36"/>
        <v>0.78184164164984582</v>
      </c>
      <c r="CI85">
        <f t="shared" si="36"/>
        <v>0.75547326666371062</v>
      </c>
      <c r="CJ85">
        <f t="shared" si="36"/>
        <v>0.71945686787964169</v>
      </c>
      <c r="CK85">
        <f t="shared" si="36"/>
        <v>0.6869471967187456</v>
      </c>
      <c r="CL85">
        <f t="shared" si="36"/>
        <v>0.62035869028291835</v>
      </c>
      <c r="CM85">
        <f t="shared" si="33"/>
        <v>0.56892478603630603</v>
      </c>
      <c r="CN85">
        <f t="shared" si="33"/>
        <v>0.49349986659027423</v>
      </c>
      <c r="CO85">
        <f t="shared" si="33"/>
        <v>0.39917855133694385</v>
      </c>
      <c r="CP85">
        <f t="shared" si="33"/>
        <v>0.34068882668082306</v>
      </c>
      <c r="CQ85">
        <f t="shared" si="33"/>
        <v>0.30002160127166694</v>
      </c>
      <c r="CR85">
        <f t="shared" si="33"/>
        <v>0.23613177427645726</v>
      </c>
      <c r="CS85">
        <f t="shared" si="33"/>
        <v>0.19807895185420224</v>
      </c>
      <c r="DD85">
        <v>0.73000000000000043</v>
      </c>
      <c r="DE85">
        <f t="shared" si="37"/>
        <v>0.28640641674796719</v>
      </c>
      <c r="DF85">
        <f t="shared" si="37"/>
        <v>0.29427975955437574</v>
      </c>
      <c r="DG85">
        <f t="shared" si="37"/>
        <v>0.30288105218788702</v>
      </c>
      <c r="DH85">
        <f t="shared" si="37"/>
        <v>0.31234304570156124</v>
      </c>
      <c r="DI85">
        <f t="shared" si="37"/>
        <v>0.32283813353563401</v>
      </c>
      <c r="DJ85">
        <f t="shared" si="37"/>
        <v>0.3345960913820728</v>
      </c>
      <c r="DK85">
        <f t="shared" si="37"/>
        <v>0.34793318235560011</v>
      </c>
      <c r="DL85">
        <f t="shared" si="37"/>
        <v>0.36330283920914702</v>
      </c>
      <c r="DM85">
        <f t="shared" si="37"/>
        <v>0.38139098229072316</v>
      </c>
      <c r="DN85">
        <f t="shared" si="37"/>
        <v>0.40331735710131811</v>
      </c>
      <c r="DO85">
        <f t="shared" si="37"/>
        <v>0.46919008860041933</v>
      </c>
      <c r="DP85" t="e">
        <f t="shared" si="37"/>
        <v>#NUM!</v>
      </c>
      <c r="DQ85" t="e">
        <f t="shared" si="37"/>
        <v>#NUM!</v>
      </c>
      <c r="DR85" t="e">
        <f t="shared" si="37"/>
        <v>#NUM!</v>
      </c>
      <c r="DS85" t="e">
        <f t="shared" si="37"/>
        <v>#NUM!</v>
      </c>
      <c r="DT85" t="e">
        <f t="shared" si="37"/>
        <v>#NUM!</v>
      </c>
      <c r="DU85" t="e">
        <f t="shared" si="34"/>
        <v>#NUM!</v>
      </c>
      <c r="DV85" t="e">
        <f t="shared" si="34"/>
        <v>#NUM!</v>
      </c>
      <c r="DW85" t="e">
        <f t="shared" si="34"/>
        <v>#NUM!</v>
      </c>
      <c r="DX85" t="e">
        <f t="shared" si="34"/>
        <v>#NUM!</v>
      </c>
      <c r="DY85" t="e">
        <f t="shared" si="34"/>
        <v>#NUM!</v>
      </c>
      <c r="DZ85" t="e">
        <f t="shared" si="34"/>
        <v>#NUM!</v>
      </c>
      <c r="EA85" t="e">
        <f t="shared" si="34"/>
        <v>#NUM!</v>
      </c>
      <c r="EL85">
        <v>0.73000000000000043</v>
      </c>
      <c r="EM85">
        <f t="shared" si="38"/>
        <v>0.20230289852273162</v>
      </c>
      <c r="EN85">
        <f t="shared" si="38"/>
        <v>0.20915123795883919</v>
      </c>
      <c r="EO85">
        <f t="shared" si="38"/>
        <v>0.21670571475425396</v>
      </c>
      <c r="EP85">
        <f t="shared" si="38"/>
        <v>0.22510435068407258</v>
      </c>
      <c r="EQ85">
        <f t="shared" si="38"/>
        <v>0.234528407936474</v>
      </c>
      <c r="ER85">
        <f t="shared" si="38"/>
        <v>0.24522243055750642</v>
      </c>
      <c r="ES85">
        <f t="shared" si="38"/>
        <v>0.2575274770482151</v>
      </c>
      <c r="ET85">
        <f t="shared" si="38"/>
        <v>0.27193965647439283</v>
      </c>
      <c r="EU85">
        <f t="shared" si="38"/>
        <v>0.2892215994458528</v>
      </c>
      <c r="EV85">
        <f t="shared" si="38"/>
        <v>0.31064071030821927</v>
      </c>
      <c r="EW85">
        <f t="shared" si="38"/>
        <v>0.37817205102998375</v>
      </c>
      <c r="EX85" t="e">
        <f t="shared" si="38"/>
        <v>#NUM!</v>
      </c>
      <c r="EY85" t="e">
        <f t="shared" si="38"/>
        <v>#NUM!</v>
      </c>
      <c r="EZ85" t="e">
        <f t="shared" si="38"/>
        <v>#NUM!</v>
      </c>
      <c r="FA85" t="e">
        <f t="shared" si="38"/>
        <v>#NUM!</v>
      </c>
      <c r="FB85" t="e">
        <f t="shared" si="38"/>
        <v>#NUM!</v>
      </c>
      <c r="FC85" t="e">
        <f t="shared" si="35"/>
        <v>#NUM!</v>
      </c>
      <c r="FD85" t="e">
        <f t="shared" si="35"/>
        <v>#NUM!</v>
      </c>
      <c r="FE85" t="e">
        <f t="shared" si="35"/>
        <v>#NUM!</v>
      </c>
      <c r="FF85" t="e">
        <f t="shared" si="35"/>
        <v>#NUM!</v>
      </c>
      <c r="FG85" t="e">
        <f t="shared" si="35"/>
        <v>#NUM!</v>
      </c>
      <c r="FH85" t="e">
        <f t="shared" si="35"/>
        <v>#NUM!</v>
      </c>
      <c r="FI85" t="e">
        <f t="shared" si="35"/>
        <v>#NUM!</v>
      </c>
    </row>
    <row r="86" spans="9:165" x14ac:dyDescent="0.3">
      <c r="I86">
        <v>0.74</v>
      </c>
      <c r="J86">
        <f t="shared" si="39"/>
        <v>0.96283927718056306</v>
      </c>
      <c r="K86">
        <f t="shared" si="39"/>
        <v>0.91520182087004409</v>
      </c>
      <c r="L86">
        <f t="shared" si="39"/>
        <v>0.85137239296826162</v>
      </c>
      <c r="M86">
        <f t="shared" si="39"/>
        <v>0.75903957656785714</v>
      </c>
      <c r="N86">
        <f t="shared" si="39"/>
        <v>0.59772547063410975</v>
      </c>
      <c r="O86" t="e">
        <f t="shared" si="39"/>
        <v>#NUM!</v>
      </c>
      <c r="P86" t="e">
        <f t="shared" si="39"/>
        <v>#NUM!</v>
      </c>
      <c r="Q86" t="e">
        <f t="shared" si="39"/>
        <v>#NUM!</v>
      </c>
      <c r="R86" t="e">
        <f t="shared" si="39"/>
        <v>#NUM!</v>
      </c>
      <c r="S86" t="e">
        <f t="shared" si="15"/>
        <v>#NUM!</v>
      </c>
      <c r="T86" t="e">
        <f t="shared" si="39"/>
        <v>#NUM!</v>
      </c>
      <c r="U86" t="e">
        <f t="shared" si="39"/>
        <v>#NUM!</v>
      </c>
      <c r="V86" t="e">
        <f t="shared" si="39"/>
        <v>#NUM!</v>
      </c>
      <c r="W86" t="e">
        <f t="shared" si="39"/>
        <v>#NUM!</v>
      </c>
      <c r="X86" t="e">
        <f t="shared" si="39"/>
        <v>#NUM!</v>
      </c>
      <c r="Y86" t="e">
        <f t="shared" si="39"/>
        <v>#NUM!</v>
      </c>
      <c r="Z86" t="e">
        <f t="shared" si="15"/>
        <v>#NUM!</v>
      </c>
      <c r="AA86" t="e">
        <f t="shared" si="15"/>
        <v>#NUM!</v>
      </c>
      <c r="AB86" t="e">
        <f t="shared" si="15"/>
        <v>#NUM!</v>
      </c>
      <c r="AC86" t="e">
        <f t="shared" si="15"/>
        <v>#NUM!</v>
      </c>
      <c r="AD86" t="e">
        <f t="shared" ref="AD86:AF86" si="41">(SQRT(AD$10^2+1)*LN((1-$I86)/(1-AD$10*$I86)))/((AD$10-1)*LN((2-$I86*(AD$10+1-SQRT(AD$10^2+1)))/(2-$I86*(AD$10+1+SQRT(AD$10^2+1)))))</f>
        <v>#NUM!</v>
      </c>
      <c r="AE86" t="e">
        <f t="shared" si="41"/>
        <v>#NUM!</v>
      </c>
      <c r="AF86" t="e">
        <f t="shared" si="41"/>
        <v>#NUM!</v>
      </c>
      <c r="AO86">
        <v>0.74000000000000044</v>
      </c>
      <c r="AP86">
        <f t="shared" si="40"/>
        <v>0.49642007094989354</v>
      </c>
      <c r="AQ86">
        <f t="shared" si="40"/>
        <v>0.50317574875519477</v>
      </c>
      <c r="AR86">
        <f t="shared" si="40"/>
        <v>0.51043090062416752</v>
      </c>
      <c r="AS86">
        <f t="shared" si="40"/>
        <v>0.5182683490689588</v>
      </c>
      <c r="AT86">
        <f t="shared" si="40"/>
        <v>0.52679457796729146</v>
      </c>
      <c r="AU86">
        <f t="shared" si="40"/>
        <v>0.53615011416043568</v>
      </c>
      <c r="AV86">
        <f t="shared" si="40"/>
        <v>0.54652652311977112</v>
      </c>
      <c r="AW86">
        <f t="shared" si="40"/>
        <v>0.55819598694275163</v>
      </c>
      <c r="AX86">
        <f t="shared" si="40"/>
        <v>0.57156703901339578</v>
      </c>
      <c r="AY86">
        <f t="shared" si="16"/>
        <v>0.58730331193632057</v>
      </c>
      <c r="AZ86">
        <f t="shared" si="40"/>
        <v>0.63212970117255218</v>
      </c>
      <c r="BA86" t="e">
        <f t="shared" si="40"/>
        <v>#NUM!</v>
      </c>
      <c r="BB86" t="e">
        <f t="shared" si="40"/>
        <v>#NUM!</v>
      </c>
      <c r="BC86" t="e">
        <f t="shared" si="40"/>
        <v>#NUM!</v>
      </c>
      <c r="BD86" t="e">
        <f t="shared" si="40"/>
        <v>#NUM!</v>
      </c>
      <c r="BE86" t="e">
        <f t="shared" si="40"/>
        <v>#NUM!</v>
      </c>
      <c r="BF86" t="e">
        <f t="shared" si="16"/>
        <v>#NUM!</v>
      </c>
      <c r="BG86" t="e">
        <f t="shared" si="16"/>
        <v>#NUM!</v>
      </c>
      <c r="BH86" t="e">
        <f t="shared" si="16"/>
        <v>#NUM!</v>
      </c>
      <c r="BI86" t="e">
        <f t="shared" si="16"/>
        <v>#NUM!</v>
      </c>
      <c r="BJ86" t="e">
        <f t="shared" si="11"/>
        <v>#NUM!</v>
      </c>
      <c r="BK86" t="e">
        <f t="shared" si="11"/>
        <v>#NUM!</v>
      </c>
      <c r="BL86" t="e">
        <f t="shared" ref="BL86" si="42">IF(BL$10&lt;&gt;1,(1 - (((1-BL$10*$AO86)/(1 - $AO86)))^(1/$AP$9))/(BL$10 - (((1-BL$10*$AO86)/(1 - $AO86)))^(1/$AP$9)), $AO86/(1+$AP$9*$AO86-$AO86))</f>
        <v>#NUM!</v>
      </c>
      <c r="BV86">
        <v>0.74000000000000044</v>
      </c>
      <c r="BW86">
        <f t="shared" si="36"/>
        <v>0.36936866658678041</v>
      </c>
      <c r="BX86">
        <f t="shared" si="36"/>
        <v>0.3775903051026025</v>
      </c>
      <c r="BY86">
        <f t="shared" si="36"/>
        <v>0.38651157528445451</v>
      </c>
      <c r="BZ86">
        <f t="shared" si="36"/>
        <v>0.39625544721385109</v>
      </c>
      <c r="CA86">
        <f t="shared" si="36"/>
        <v>0.40698110576083779</v>
      </c>
      <c r="CB86">
        <f t="shared" si="36"/>
        <v>0.41890015040449369</v>
      </c>
      <c r="CC86">
        <f t="shared" si="36"/>
        <v>0.43230326757872473</v>
      </c>
      <c r="CD86">
        <f t="shared" si="36"/>
        <v>0.44760694528799938</v>
      </c>
      <c r="CE86">
        <f t="shared" si="36"/>
        <v>0.46544214350168017</v>
      </c>
      <c r="CF86">
        <f t="shared" si="36"/>
        <v>0.48684447544482595</v>
      </c>
      <c r="CG86">
        <f t="shared" si="36"/>
        <v>0.55032529578459144</v>
      </c>
      <c r="CH86">
        <f t="shared" si="36"/>
        <v>0.79137767996118746</v>
      </c>
      <c r="CI86">
        <f t="shared" si="36"/>
        <v>0.7591468553881916</v>
      </c>
      <c r="CJ86">
        <f t="shared" si="36"/>
        <v>0.72269367599359491</v>
      </c>
      <c r="CK86">
        <f t="shared" si="36"/>
        <v>0.69009062040143843</v>
      </c>
      <c r="CL86">
        <f t="shared" si="36"/>
        <v>0.62350946307582877</v>
      </c>
      <c r="CM86">
        <f t="shared" si="33"/>
        <v>0.57211511376335999</v>
      </c>
      <c r="CN86">
        <f t="shared" si="33"/>
        <v>0.49670966881601336</v>
      </c>
      <c r="CO86">
        <f t="shared" si="33"/>
        <v>0.40228325785100627</v>
      </c>
      <c r="CP86">
        <f t="shared" si="33"/>
        <v>0.34363487126868142</v>
      </c>
      <c r="CQ86">
        <f t="shared" si="33"/>
        <v>0.3028090327522846</v>
      </c>
      <c r="CR86">
        <f t="shared" si="33"/>
        <v>0.23858198124525101</v>
      </c>
      <c r="CS86">
        <f t="shared" si="33"/>
        <v>0.20027282112746378</v>
      </c>
      <c r="DD86">
        <v>0.74000000000000044</v>
      </c>
      <c r="DE86">
        <f t="shared" si="37"/>
        <v>0.29342791679555258</v>
      </c>
      <c r="DF86">
        <f t="shared" si="37"/>
        <v>0.30158263864086882</v>
      </c>
      <c r="DG86">
        <f t="shared" si="37"/>
        <v>0.31050077217655891</v>
      </c>
      <c r="DH86">
        <f t="shared" si="37"/>
        <v>0.32032361117155461</v>
      </c>
      <c r="DI86">
        <f t="shared" si="37"/>
        <v>0.33123538462818974</v>
      </c>
      <c r="DJ86">
        <f t="shared" si="37"/>
        <v>0.34348286643752962</v>
      </c>
      <c r="DK86">
        <f t="shared" si="37"/>
        <v>0.35740785336473591</v>
      </c>
      <c r="DL86">
        <f t="shared" si="37"/>
        <v>0.37350440866613305</v>
      </c>
      <c r="DM86">
        <f t="shared" si="37"/>
        <v>0.3925282665674435</v>
      </c>
      <c r="DN86">
        <f t="shared" si="37"/>
        <v>0.41573292958655528</v>
      </c>
      <c r="DO86">
        <f t="shared" si="37"/>
        <v>0.48699264862014641</v>
      </c>
      <c r="DP86" t="e">
        <f t="shared" si="37"/>
        <v>#NUM!</v>
      </c>
      <c r="DQ86" t="e">
        <f t="shared" si="37"/>
        <v>#NUM!</v>
      </c>
      <c r="DR86" t="e">
        <f t="shared" si="37"/>
        <v>#NUM!</v>
      </c>
      <c r="DS86" t="e">
        <f t="shared" si="37"/>
        <v>#NUM!</v>
      </c>
      <c r="DT86" t="e">
        <f t="shared" si="37"/>
        <v>#NUM!</v>
      </c>
      <c r="DU86" t="e">
        <f t="shared" si="34"/>
        <v>#NUM!</v>
      </c>
      <c r="DV86" t="e">
        <f t="shared" si="34"/>
        <v>#NUM!</v>
      </c>
      <c r="DW86" t="e">
        <f t="shared" si="34"/>
        <v>#NUM!</v>
      </c>
      <c r="DX86" t="e">
        <f t="shared" si="34"/>
        <v>#NUM!</v>
      </c>
      <c r="DY86" t="e">
        <f t="shared" si="34"/>
        <v>#NUM!</v>
      </c>
      <c r="DZ86" t="e">
        <f t="shared" si="34"/>
        <v>#NUM!</v>
      </c>
      <c r="EA86" t="e">
        <f t="shared" si="34"/>
        <v>#NUM!</v>
      </c>
      <c r="EL86">
        <v>0.74000000000000044</v>
      </c>
      <c r="EM86">
        <f t="shared" si="38"/>
        <v>0.20758993111968052</v>
      </c>
      <c r="EN86">
        <f t="shared" si="38"/>
        <v>0.21471616590329171</v>
      </c>
      <c r="EO86">
        <f t="shared" si="38"/>
        <v>0.2225877658439008</v>
      </c>
      <c r="EP86">
        <f t="shared" si="38"/>
        <v>0.23135274610659684</v>
      </c>
      <c r="EQ86">
        <f t="shared" si="38"/>
        <v>0.24120633392339749</v>
      </c>
      <c r="ER86">
        <f t="shared" si="38"/>
        <v>0.2524133074763657</v>
      </c>
      <c r="ES86">
        <f t="shared" si="38"/>
        <v>0.26534539602847762</v>
      </c>
      <c r="ET86">
        <f t="shared" si="38"/>
        <v>0.28054797094474654</v>
      </c>
      <c r="EU86">
        <f t="shared" si="38"/>
        <v>0.29886913329349873</v>
      </c>
      <c r="EV86">
        <f t="shared" si="38"/>
        <v>0.32174171837508742</v>
      </c>
      <c r="EW86">
        <f t="shared" si="38"/>
        <v>0.39569366550777862</v>
      </c>
      <c r="EX86" t="e">
        <f t="shared" si="38"/>
        <v>#NUM!</v>
      </c>
      <c r="EY86" t="e">
        <f t="shared" si="38"/>
        <v>#NUM!</v>
      </c>
      <c r="EZ86" t="e">
        <f t="shared" si="38"/>
        <v>#NUM!</v>
      </c>
      <c r="FA86" t="e">
        <f t="shared" si="38"/>
        <v>#NUM!</v>
      </c>
      <c r="FB86" t="e">
        <f t="shared" si="38"/>
        <v>#NUM!</v>
      </c>
      <c r="FC86" t="e">
        <f t="shared" si="35"/>
        <v>#NUM!</v>
      </c>
      <c r="FD86" t="e">
        <f t="shared" si="35"/>
        <v>#NUM!</v>
      </c>
      <c r="FE86" t="e">
        <f t="shared" si="35"/>
        <v>#NUM!</v>
      </c>
      <c r="FF86" t="e">
        <f t="shared" si="35"/>
        <v>#NUM!</v>
      </c>
      <c r="FG86" t="e">
        <f t="shared" si="35"/>
        <v>#NUM!</v>
      </c>
      <c r="FH86" t="e">
        <f t="shared" si="35"/>
        <v>#NUM!</v>
      </c>
      <c r="FI86" t="e">
        <f t="shared" si="35"/>
        <v>#NUM!</v>
      </c>
    </row>
    <row r="87" spans="9:165" x14ac:dyDescent="0.3">
      <c r="I87">
        <v>0.75</v>
      </c>
      <c r="J87">
        <f t="shared" si="39"/>
        <v>0.96028565240797881</v>
      </c>
      <c r="K87">
        <f t="shared" si="39"/>
        <v>0.90890397177678728</v>
      </c>
      <c r="L87">
        <f t="shared" si="39"/>
        <v>0.83905123442333052</v>
      </c>
      <c r="M87">
        <f t="shared" si="39"/>
        <v>0.73505788740695666</v>
      </c>
      <c r="N87">
        <f t="shared" si="39"/>
        <v>0.53222101393961629</v>
      </c>
      <c r="O87" t="e">
        <f t="shared" si="39"/>
        <v>#NUM!</v>
      </c>
      <c r="P87" t="e">
        <f t="shared" si="39"/>
        <v>#NUM!</v>
      </c>
      <c r="Q87" t="e">
        <f t="shared" si="39"/>
        <v>#NUM!</v>
      </c>
      <c r="R87" t="e">
        <f t="shared" si="39"/>
        <v>#NUM!</v>
      </c>
      <c r="S87" t="e">
        <f t="shared" si="15"/>
        <v>#NUM!</v>
      </c>
      <c r="T87" t="e">
        <f t="shared" si="39"/>
        <v>#NUM!</v>
      </c>
      <c r="U87" t="e">
        <f t="shared" si="39"/>
        <v>#NUM!</v>
      </c>
      <c r="V87" t="e">
        <f t="shared" si="39"/>
        <v>#NUM!</v>
      </c>
      <c r="W87" t="e">
        <f t="shared" si="39"/>
        <v>#NUM!</v>
      </c>
      <c r="X87" t="e">
        <f t="shared" si="39"/>
        <v>#NUM!</v>
      </c>
      <c r="Y87" t="e">
        <f t="shared" si="39"/>
        <v>#NUM!</v>
      </c>
      <c r="Z87" t="e">
        <f t="shared" si="15"/>
        <v>#NUM!</v>
      </c>
      <c r="AA87" t="e">
        <f t="shared" si="15"/>
        <v>#NUM!</v>
      </c>
      <c r="AB87" t="e">
        <f t="shared" si="15"/>
        <v>#NUM!</v>
      </c>
      <c r="AC87" t="e">
        <f t="shared" ref="AC87:AF87" si="43">(SQRT(AC$10^2+1)*LN((1-$I87)/(1-AC$10*$I87)))/((AC$10-1)*LN((2-$I87*(AC$10+1-SQRT(AC$10^2+1)))/(2-$I87*(AC$10+1+SQRT(AC$10^2+1)))))</f>
        <v>#NUM!</v>
      </c>
      <c r="AD87" t="e">
        <f t="shared" si="43"/>
        <v>#NUM!</v>
      </c>
      <c r="AE87" t="e">
        <f t="shared" si="43"/>
        <v>#NUM!</v>
      </c>
      <c r="AF87" t="e">
        <f t="shared" si="43"/>
        <v>#NUM!</v>
      </c>
      <c r="AO87">
        <v>0.75000000000000044</v>
      </c>
      <c r="AP87">
        <f t="shared" si="40"/>
        <v>0.50645404727630916</v>
      </c>
      <c r="AQ87">
        <f t="shared" si="40"/>
        <v>0.51335502584319626</v>
      </c>
      <c r="AR87">
        <f t="shared" si="40"/>
        <v>0.52077170089165137</v>
      </c>
      <c r="AS87">
        <f t="shared" si="40"/>
        <v>0.52879089702996618</v>
      </c>
      <c r="AT87">
        <f t="shared" si="40"/>
        <v>0.53752470442573619</v>
      </c>
      <c r="AU87">
        <f t="shared" si="40"/>
        <v>0.54712180490888485</v>
      </c>
      <c r="AV87">
        <f t="shared" si="40"/>
        <v>0.55778619676403829</v>
      </c>
      <c r="AW87">
        <f t="shared" si="40"/>
        <v>0.56981019498596885</v>
      </c>
      <c r="AX87">
        <f t="shared" si="40"/>
        <v>0.58363766834711528</v>
      </c>
      <c r="AY87">
        <f t="shared" si="16"/>
        <v>0.60000180001869408</v>
      </c>
      <c r="AZ87">
        <f t="shared" si="40"/>
        <v>0.64760470537813986</v>
      </c>
      <c r="BA87" t="e">
        <f t="shared" si="40"/>
        <v>#NUM!</v>
      </c>
      <c r="BB87" t="e">
        <f t="shared" si="40"/>
        <v>#NUM!</v>
      </c>
      <c r="BC87" t="e">
        <f t="shared" si="40"/>
        <v>#NUM!</v>
      </c>
      <c r="BD87" t="e">
        <f t="shared" si="40"/>
        <v>#NUM!</v>
      </c>
      <c r="BE87" t="e">
        <f t="shared" si="40"/>
        <v>#NUM!</v>
      </c>
      <c r="BF87" t="e">
        <f t="shared" si="16"/>
        <v>#NUM!</v>
      </c>
      <c r="BG87" t="e">
        <f t="shared" si="16"/>
        <v>#NUM!</v>
      </c>
      <c r="BH87" t="e">
        <f t="shared" si="16"/>
        <v>#NUM!</v>
      </c>
      <c r="BI87" t="e">
        <f t="shared" ref="BI87:BL87" si="44">IF(BI$10&lt;&gt;1,(1 - (((1-BI$10*$AO87)/(1 - $AO87)))^(1/$AP$9))/(BI$10 - (((1-BI$10*$AO87)/(1 - $AO87)))^(1/$AP$9)), $AO87/(1+$AP$9*$AO87-$AO87))</f>
        <v>#NUM!</v>
      </c>
      <c r="BJ87" t="e">
        <f t="shared" si="44"/>
        <v>#NUM!</v>
      </c>
      <c r="BK87" t="e">
        <f t="shared" si="44"/>
        <v>#NUM!</v>
      </c>
      <c r="BL87" t="e">
        <f t="shared" si="44"/>
        <v>#NUM!</v>
      </c>
      <c r="BV87">
        <v>0.75000000000000044</v>
      </c>
      <c r="BW87">
        <f t="shared" si="36"/>
        <v>0.37788607883484054</v>
      </c>
      <c r="BX87">
        <f t="shared" si="36"/>
        <v>0.386359349552586</v>
      </c>
      <c r="BY87">
        <f t="shared" si="36"/>
        <v>0.39556155800320314</v>
      </c>
      <c r="BZ87">
        <f t="shared" si="36"/>
        <v>0.40562265892023525</v>
      </c>
      <c r="CA87">
        <f t="shared" si="36"/>
        <v>0.41671154663812249</v>
      </c>
      <c r="CB87">
        <f t="shared" si="36"/>
        <v>0.42905383473108577</v>
      </c>
      <c r="CC87">
        <f t="shared" si="36"/>
        <v>0.44296141134488765</v>
      </c>
      <c r="CD87">
        <f t="shared" si="36"/>
        <v>0.45888484677031766</v>
      </c>
      <c r="CE87">
        <f t="shared" si="36"/>
        <v>0.47751453240780689</v>
      </c>
      <c r="CF87">
        <f t="shared" si="36"/>
        <v>0.50000250002933988</v>
      </c>
      <c r="CG87">
        <f t="shared" si="36"/>
        <v>0.56821519834447742</v>
      </c>
      <c r="CH87">
        <f t="shared" si="36"/>
        <v>0.79846871975057954</v>
      </c>
      <c r="CI87">
        <f t="shared" si="36"/>
        <v>0.76268805768913439</v>
      </c>
      <c r="CJ87">
        <f t="shared" si="36"/>
        <v>0.72590433037735858</v>
      </c>
      <c r="CK87">
        <f t="shared" si="36"/>
        <v>0.69324410478215481</v>
      </c>
      <c r="CL87">
        <f t="shared" ref="CL87:CS102" si="45">IF(CL$10&lt;&gt;1,(1 - (((1-CL$10*$BV87)/(1 - $BV87)))^(1/$BW$9))/(CL$10 - (((1-CL$10*$BV87)/(1 - $BV87)))^(1/$BW$9)), $BV87/(1+$BW$9*$BV87-$BV87))</f>
        <v>0.62670729951492987</v>
      </c>
      <c r="CM87">
        <f t="shared" si="45"/>
        <v>0.57536938136357674</v>
      </c>
      <c r="CN87">
        <f t="shared" si="45"/>
        <v>0.50000000000000011</v>
      </c>
      <c r="CO87">
        <f t="shared" si="45"/>
        <v>0.40547973590190617</v>
      </c>
      <c r="CP87">
        <f t="shared" si="45"/>
        <v>0.34667470967734854</v>
      </c>
      <c r="CQ87">
        <f t="shared" si="45"/>
        <v>0.30568927832232101</v>
      </c>
      <c r="CR87">
        <f t="shared" si="45"/>
        <v>0.24111908388880449</v>
      </c>
      <c r="CS87">
        <f t="shared" si="45"/>
        <v>0.20254722752548049</v>
      </c>
      <c r="DD87">
        <v>0.75000000000000044</v>
      </c>
      <c r="DE87">
        <f t="shared" si="37"/>
        <v>0.30065412886623966</v>
      </c>
      <c r="DF87">
        <f t="shared" si="37"/>
        <v>0.30909767068895588</v>
      </c>
      <c r="DG87">
        <f t="shared" si="37"/>
        <v>0.31834126308018995</v>
      </c>
      <c r="DH87">
        <f t="shared" si="37"/>
        <v>0.32853514065981948</v>
      </c>
      <c r="DI87">
        <f t="shared" si="37"/>
        <v>0.33987598063990704</v>
      </c>
      <c r="DJ87">
        <f t="shared" si="37"/>
        <v>0.35262854765270324</v>
      </c>
      <c r="DK87">
        <f t="shared" si="37"/>
        <v>0.3671618859014838</v>
      </c>
      <c r="DL87">
        <f t="shared" si="37"/>
        <v>0.3840138986006949</v>
      </c>
      <c r="DM87">
        <f t="shared" si="37"/>
        <v>0.40401682778735137</v>
      </c>
      <c r="DN87">
        <f t="shared" si="37"/>
        <v>0.42857418370935385</v>
      </c>
      <c r="DO87">
        <f t="shared" si="37"/>
        <v>0.50584251198158081</v>
      </c>
      <c r="DP87" t="e">
        <f t="shared" si="37"/>
        <v>#NUM!</v>
      </c>
      <c r="DQ87" t="e">
        <f t="shared" si="37"/>
        <v>#NUM!</v>
      </c>
      <c r="DR87" t="e">
        <f t="shared" si="37"/>
        <v>#NUM!</v>
      </c>
      <c r="DS87" t="e">
        <f t="shared" si="37"/>
        <v>#NUM!</v>
      </c>
      <c r="DT87" t="e">
        <f t="shared" ref="DT87:EA102" si="46">IF(DT$10&lt;&gt;1,(1 - (((1-DT$10*$DD87)/(1 - $DD87)))^(1/$DE$9))/(DT$10 - (((1-DT$10*$DD87)/(1 - $DD87)))^(1/$DE$9)), $DD87/(1+$DE$9*$DD87-$DD87))</f>
        <v>#NUM!</v>
      </c>
      <c r="DU87" t="e">
        <f t="shared" si="46"/>
        <v>#NUM!</v>
      </c>
      <c r="DV87" t="e">
        <f t="shared" si="46"/>
        <v>#NUM!</v>
      </c>
      <c r="DW87" t="e">
        <f t="shared" si="46"/>
        <v>#NUM!</v>
      </c>
      <c r="DX87" t="e">
        <f t="shared" si="46"/>
        <v>#NUM!</v>
      </c>
      <c r="DY87" t="e">
        <f t="shared" si="46"/>
        <v>#NUM!</v>
      </c>
      <c r="DZ87" t="e">
        <f t="shared" si="46"/>
        <v>#NUM!</v>
      </c>
      <c r="EA87" t="e">
        <f t="shared" si="46"/>
        <v>#NUM!</v>
      </c>
      <c r="EL87">
        <v>0.75000000000000044</v>
      </c>
      <c r="EM87">
        <f t="shared" si="38"/>
        <v>0.213050113249907</v>
      </c>
      <c r="EN87">
        <f t="shared" si="38"/>
        <v>0.22046456409769608</v>
      </c>
      <c r="EO87">
        <f t="shared" si="38"/>
        <v>0.22866544239495734</v>
      </c>
      <c r="EP87">
        <f t="shared" si="38"/>
        <v>0.23781136431139976</v>
      </c>
      <c r="EQ87">
        <f t="shared" si="38"/>
        <v>0.24811244352772088</v>
      </c>
      <c r="ER87">
        <f t="shared" si="38"/>
        <v>0.25985516111862517</v>
      </c>
      <c r="ES87">
        <f t="shared" si="38"/>
        <v>0.27344440915520085</v>
      </c>
      <c r="ET87">
        <f t="shared" si="38"/>
        <v>0.28947940317635423</v>
      </c>
      <c r="EU87">
        <f t="shared" si="38"/>
        <v>0.30890309421899043</v>
      </c>
      <c r="EV87">
        <f t="shared" si="38"/>
        <v>0.33333611114910972</v>
      </c>
      <c r="EW87">
        <f t="shared" si="38"/>
        <v>0.41456409005467826</v>
      </c>
      <c r="EX87" t="e">
        <f t="shared" si="38"/>
        <v>#NUM!</v>
      </c>
      <c r="EY87" t="e">
        <f t="shared" si="38"/>
        <v>#NUM!</v>
      </c>
      <c r="EZ87" t="e">
        <f t="shared" si="38"/>
        <v>#NUM!</v>
      </c>
      <c r="FA87" t="e">
        <f t="shared" si="38"/>
        <v>#NUM!</v>
      </c>
      <c r="FB87" t="e">
        <f t="shared" ref="FB87:FI102" si="47">IF(FB$10&lt;&gt;1,(1 - (((1-FB$10*$EL87)/(1 - $EL87)))^(1/$EM$9))/(FB$10 - (((1-FB$10*$EL87)/(1 - $EL87)))^(1/$EM$9)), $EL87/(1+$EM$9*$EL87-$EL87))</f>
        <v>#NUM!</v>
      </c>
      <c r="FC87" t="e">
        <f t="shared" si="47"/>
        <v>#NUM!</v>
      </c>
      <c r="FD87" t="e">
        <f t="shared" si="47"/>
        <v>#NUM!</v>
      </c>
      <c r="FE87" t="e">
        <f t="shared" si="47"/>
        <v>#NUM!</v>
      </c>
      <c r="FF87" t="e">
        <f t="shared" si="47"/>
        <v>#NUM!</v>
      </c>
      <c r="FG87" t="e">
        <f t="shared" si="47"/>
        <v>#NUM!</v>
      </c>
      <c r="FH87" t="e">
        <f t="shared" si="47"/>
        <v>#NUM!</v>
      </c>
      <c r="FI87" t="e">
        <f t="shared" si="47"/>
        <v>#NUM!</v>
      </c>
    </row>
    <row r="88" spans="9:165" x14ac:dyDescent="0.3">
      <c r="I88">
        <v>0.76</v>
      </c>
      <c r="J88">
        <f t="shared" si="39"/>
        <v>0.95750251562668054</v>
      </c>
      <c r="K88">
        <f t="shared" si="39"/>
        <v>0.90196837161810717</v>
      </c>
      <c r="L88">
        <f t="shared" si="39"/>
        <v>0.82522254309480381</v>
      </c>
      <c r="M88">
        <f t="shared" si="39"/>
        <v>0.70683352923783915</v>
      </c>
      <c r="N88">
        <f t="shared" si="39"/>
        <v>0.4151020124042068</v>
      </c>
      <c r="O88" t="e">
        <f t="shared" si="39"/>
        <v>#NUM!</v>
      </c>
      <c r="P88" t="e">
        <f t="shared" si="39"/>
        <v>#NUM!</v>
      </c>
      <c r="Q88" t="e">
        <f t="shared" si="39"/>
        <v>#NUM!</v>
      </c>
      <c r="R88" t="e">
        <f t="shared" si="39"/>
        <v>#NUM!</v>
      </c>
      <c r="S88" t="e">
        <f t="shared" si="39"/>
        <v>#NUM!</v>
      </c>
      <c r="T88" t="e">
        <f t="shared" si="39"/>
        <v>#NUM!</v>
      </c>
      <c r="U88" t="e">
        <f t="shared" si="39"/>
        <v>#NUM!</v>
      </c>
      <c r="V88" t="e">
        <f t="shared" si="39"/>
        <v>#NUM!</v>
      </c>
      <c r="W88" t="e">
        <f t="shared" si="39"/>
        <v>#NUM!</v>
      </c>
      <c r="X88" t="e">
        <f t="shared" si="39"/>
        <v>#NUM!</v>
      </c>
      <c r="Y88" t="e">
        <f t="shared" si="39"/>
        <v>#NUM!</v>
      </c>
      <c r="Z88" t="e">
        <f t="shared" ref="Z88:AF89" si="48">(SQRT(Z$10^2+1)*LN((1-$I88)/(1-Z$10*$I88)))/((Z$10-1)*LN((2-$I88*(Z$10+1-SQRT(Z$10^2+1)))/(2-$I88*(Z$10+1+SQRT(Z$10^2+1)))))</f>
        <v>#NUM!</v>
      </c>
      <c r="AA88" t="e">
        <f t="shared" si="48"/>
        <v>#NUM!</v>
      </c>
      <c r="AB88" t="e">
        <f t="shared" si="48"/>
        <v>#NUM!</v>
      </c>
      <c r="AC88" t="e">
        <f t="shared" si="48"/>
        <v>#NUM!</v>
      </c>
      <c r="AD88" t="e">
        <f t="shared" si="48"/>
        <v>#NUM!</v>
      </c>
      <c r="AE88" t="e">
        <f t="shared" si="48"/>
        <v>#NUM!</v>
      </c>
      <c r="AF88" t="e">
        <f t="shared" si="48"/>
        <v>#NUM!</v>
      </c>
      <c r="AO88">
        <v>0.76000000000000045</v>
      </c>
      <c r="AP88">
        <f t="shared" si="40"/>
        <v>0.51668554210120554</v>
      </c>
      <c r="AQ88">
        <f t="shared" si="40"/>
        <v>0.52372909374437648</v>
      </c>
      <c r="AR88">
        <f t="shared" si="40"/>
        <v>0.53130444619956463</v>
      </c>
      <c r="AS88">
        <f t="shared" si="40"/>
        <v>0.53950248833737846</v>
      </c>
      <c r="AT88">
        <f t="shared" si="40"/>
        <v>0.5484410442502522</v>
      </c>
      <c r="AU88">
        <f t="shared" si="40"/>
        <v>0.55827720865353303</v>
      </c>
      <c r="AV88">
        <f t="shared" si="40"/>
        <v>0.56922794430611812</v>
      </c>
      <c r="AW88">
        <f t="shared" si="40"/>
        <v>0.58160685217878161</v>
      </c>
      <c r="AX88">
        <f t="shared" si="40"/>
        <v>0.59589586213080981</v>
      </c>
      <c r="AY88">
        <f t="shared" si="40"/>
        <v>0.61290510407676368</v>
      </c>
      <c r="AZ88">
        <f t="shared" si="40"/>
        <v>0.66356582531313757</v>
      </c>
      <c r="BA88" t="e">
        <f t="shared" si="40"/>
        <v>#NUM!</v>
      </c>
      <c r="BB88" t="e">
        <f t="shared" si="40"/>
        <v>#NUM!</v>
      </c>
      <c r="BC88" t="e">
        <f t="shared" si="40"/>
        <v>#NUM!</v>
      </c>
      <c r="BD88" t="e">
        <f t="shared" si="40"/>
        <v>#NUM!</v>
      </c>
      <c r="BE88" t="e">
        <f t="shared" si="40"/>
        <v>#NUM!</v>
      </c>
      <c r="BF88" t="e">
        <f t="shared" ref="BF88:BL89" si="49">IF(BF$10&lt;&gt;1,(1 - (((1-BF$10*$AO88)/(1 - $AO88)))^(1/$AP$9))/(BF$10 - (((1-BF$10*$AO88)/(1 - $AO88)))^(1/$AP$9)), $AO88/(1+$AP$9*$AO88-$AO88))</f>
        <v>#NUM!</v>
      </c>
      <c r="BG88" t="e">
        <f t="shared" si="49"/>
        <v>#NUM!</v>
      </c>
      <c r="BH88" t="e">
        <f t="shared" si="49"/>
        <v>#NUM!</v>
      </c>
      <c r="BI88" t="e">
        <f t="shared" si="49"/>
        <v>#NUM!</v>
      </c>
      <c r="BJ88" t="e">
        <f t="shared" si="49"/>
        <v>#NUM!</v>
      </c>
      <c r="BK88" t="e">
        <f t="shared" si="49"/>
        <v>#NUM!</v>
      </c>
      <c r="BL88" t="e">
        <f t="shared" si="49"/>
        <v>#NUM!</v>
      </c>
      <c r="BV88">
        <v>0.76000000000000045</v>
      </c>
      <c r="BW88">
        <f t="shared" ref="BW88:CL103" si="50">IF(BW$10&lt;&gt;1,(1 - (((1-BW$10*$BV88)/(1 - $BV88)))^(1/$BW$9))/(BW$10 - (((1-BW$10*$BV88)/(1 - $BV88)))^(1/$BW$9)), $BV88/(1+$BW$9*$BV88-$BV88))</f>
        <v>0.38663067809015161</v>
      </c>
      <c r="BX88">
        <f t="shared" si="50"/>
        <v>0.39535903931500288</v>
      </c>
      <c r="BY88">
        <f t="shared" si="50"/>
        <v>0.40484618070976852</v>
      </c>
      <c r="BZ88">
        <f t="shared" si="50"/>
        <v>0.41522927016175154</v>
      </c>
      <c r="CA88">
        <f t="shared" si="50"/>
        <v>0.42668728390829563</v>
      </c>
      <c r="CB88">
        <f t="shared" si="50"/>
        <v>0.4394604884802068</v>
      </c>
      <c r="CC88">
        <f t="shared" si="50"/>
        <v>0.45388314135740232</v>
      </c>
      <c r="CD88">
        <f t="shared" si="50"/>
        <v>0.47044221038184658</v>
      </c>
      <c r="CE88">
        <f t="shared" si="50"/>
        <v>0.48989264107791569</v>
      </c>
      <c r="CF88">
        <f t="shared" si="50"/>
        <v>0.5135161505053919</v>
      </c>
      <c r="CG88">
        <f t="shared" si="50"/>
        <v>0.58699611307943333</v>
      </c>
      <c r="CH88">
        <f t="shared" si="50"/>
        <v>0.80427268709097544</v>
      </c>
      <c r="CI88">
        <f t="shared" si="50"/>
        <v>0.76612649282420153</v>
      </c>
      <c r="CJ88">
        <f t="shared" si="50"/>
        <v>0.72910113099098495</v>
      </c>
      <c r="CK88">
        <f t="shared" si="50"/>
        <v>0.69641674731549297</v>
      </c>
      <c r="CL88">
        <f t="shared" si="50"/>
        <v>0.62996003903960651</v>
      </c>
      <c r="CM88">
        <f t="shared" si="45"/>
        <v>0.57869555515106663</v>
      </c>
      <c r="CN88">
        <f t="shared" si="45"/>
        <v>0.50337930114825047</v>
      </c>
      <c r="CO88">
        <f t="shared" si="45"/>
        <v>0.40877686692812015</v>
      </c>
      <c r="CP88">
        <f t="shared" si="45"/>
        <v>0.34981724298353489</v>
      </c>
      <c r="CQ88">
        <f t="shared" si="45"/>
        <v>0.3086710894832948</v>
      </c>
      <c r="CR88">
        <f t="shared" si="45"/>
        <v>0.24375125749601956</v>
      </c>
      <c r="CS88">
        <f t="shared" si="45"/>
        <v>0.2049097639341769</v>
      </c>
      <c r="DD88">
        <v>0.76000000000000045</v>
      </c>
      <c r="DE88">
        <f t="shared" ref="DE88:DT103" si="51">IF(DE$10&lt;&gt;1,(1 - (((1-DE$10*$DD88)/(1 - $DD88)))^(1/$DE$9))/(DE$10 - (((1-DE$10*$DD88)/(1 - $DD88)))^(1/$DE$9)), $DD88/(1+$DE$9*$DD88-$DD88))</f>
        <v>0.30809929400911173</v>
      </c>
      <c r="DF88">
        <f t="shared" si="51"/>
        <v>0.31683924700496074</v>
      </c>
      <c r="DG88">
        <f t="shared" si="51"/>
        <v>0.32641706722164532</v>
      </c>
      <c r="DH88">
        <f t="shared" si="51"/>
        <v>0.33699233279261787</v>
      </c>
      <c r="DI88">
        <f t="shared" si="51"/>
        <v>0.34877479372424991</v>
      </c>
      <c r="DJ88">
        <f t="shared" si="51"/>
        <v>0.36204822776877632</v>
      </c>
      <c r="DK88">
        <f t="shared" si="51"/>
        <v>0.37721071572169035</v>
      </c>
      <c r="DL88">
        <f t="shared" si="51"/>
        <v>0.39484741141349272</v>
      </c>
      <c r="DM88">
        <f t="shared" si="51"/>
        <v>0.41587435362993208</v>
      </c>
      <c r="DN88">
        <f t="shared" si="51"/>
        <v>0.44186339376265982</v>
      </c>
      <c r="DO88">
        <f t="shared" si="51"/>
        <v>0.52588869701432506</v>
      </c>
      <c r="DP88" t="e">
        <f t="shared" si="51"/>
        <v>#NUM!</v>
      </c>
      <c r="DQ88" t="e">
        <f t="shared" si="51"/>
        <v>#NUM!</v>
      </c>
      <c r="DR88" t="e">
        <f t="shared" si="51"/>
        <v>#NUM!</v>
      </c>
      <c r="DS88" t="e">
        <f t="shared" si="51"/>
        <v>#NUM!</v>
      </c>
      <c r="DT88" t="e">
        <f t="shared" si="51"/>
        <v>#NUM!</v>
      </c>
      <c r="DU88" t="e">
        <f t="shared" si="46"/>
        <v>#NUM!</v>
      </c>
      <c r="DV88" t="e">
        <f t="shared" si="46"/>
        <v>#NUM!</v>
      </c>
      <c r="DW88" t="e">
        <f t="shared" si="46"/>
        <v>#NUM!</v>
      </c>
      <c r="DX88" t="e">
        <f t="shared" si="46"/>
        <v>#NUM!</v>
      </c>
      <c r="DY88" t="e">
        <f t="shared" si="46"/>
        <v>#NUM!</v>
      </c>
      <c r="DZ88" t="e">
        <f t="shared" si="46"/>
        <v>#NUM!</v>
      </c>
      <c r="EA88" t="e">
        <f t="shared" si="46"/>
        <v>#NUM!</v>
      </c>
      <c r="EL88">
        <v>0.76000000000000045</v>
      </c>
      <c r="EM88">
        <f t="shared" ref="EM88:FB103" si="52">IF(EM$10&lt;&gt;1,(1 - (((1-EM$10*$EL88)/(1 - $EL88)))^(1/$EM$9))/(EM$10 - (((1-EM$10*$EL88)/(1 - $EL88)))^(1/$EM$9)), $EL88/(1+$EM$9*$EL88-$EL88))</f>
        <v>0.21869615473853785</v>
      </c>
      <c r="EN88">
        <f t="shared" si="52"/>
        <v>0.22640965592645967</v>
      </c>
      <c r="EO88">
        <f t="shared" si="52"/>
        <v>0.23495255754911176</v>
      </c>
      <c r="EP88">
        <f t="shared" si="52"/>
        <v>0.24449471320695679</v>
      </c>
      <c r="EQ88">
        <f t="shared" si="52"/>
        <v>0.25526209301701375</v>
      </c>
      <c r="ER88">
        <f t="shared" si="52"/>
        <v>0.26756443811373443</v>
      </c>
      <c r="ES88">
        <f t="shared" si="52"/>
        <v>0.2818424717412637</v>
      </c>
      <c r="ET88">
        <f t="shared" si="52"/>
        <v>0.29875422929732154</v>
      </c>
      <c r="EU88">
        <f t="shared" si="52"/>
        <v>0.31934790984309575</v>
      </c>
      <c r="EV88">
        <f t="shared" si="52"/>
        <v>0.34545752896696735</v>
      </c>
      <c r="EW88">
        <f t="shared" si="52"/>
        <v>0.43500272700102816</v>
      </c>
      <c r="EX88" t="e">
        <f t="shared" si="52"/>
        <v>#NUM!</v>
      </c>
      <c r="EY88" t="e">
        <f t="shared" si="52"/>
        <v>#NUM!</v>
      </c>
      <c r="EZ88" t="e">
        <f t="shared" si="52"/>
        <v>#NUM!</v>
      </c>
      <c r="FA88" t="e">
        <f t="shared" si="52"/>
        <v>#NUM!</v>
      </c>
      <c r="FB88" t="e">
        <f t="shared" si="52"/>
        <v>#NUM!</v>
      </c>
      <c r="FC88" t="e">
        <f t="shared" si="47"/>
        <v>#NUM!</v>
      </c>
      <c r="FD88" t="e">
        <f t="shared" si="47"/>
        <v>#NUM!</v>
      </c>
      <c r="FE88" t="e">
        <f t="shared" si="47"/>
        <v>#NUM!</v>
      </c>
      <c r="FF88" t="e">
        <f t="shared" si="47"/>
        <v>#NUM!</v>
      </c>
      <c r="FG88" t="e">
        <f t="shared" si="47"/>
        <v>#NUM!</v>
      </c>
      <c r="FH88" t="e">
        <f t="shared" si="47"/>
        <v>#NUM!</v>
      </c>
      <c r="FI88" t="e">
        <f t="shared" si="47"/>
        <v>#NUM!</v>
      </c>
    </row>
    <row r="89" spans="9:165" x14ac:dyDescent="0.3">
      <c r="I89">
        <v>0.77</v>
      </c>
      <c r="J89">
        <f t="shared" si="39"/>
        <v>0.95445916578860124</v>
      </c>
      <c r="K89">
        <f t="shared" si="39"/>
        <v>0.89429558861793679</v>
      </c>
      <c r="L89">
        <f t="shared" si="39"/>
        <v>0.80957725327451679</v>
      </c>
      <c r="M89">
        <f t="shared" si="39"/>
        <v>0.67278626818190412</v>
      </c>
      <c r="N89" t="e">
        <f t="shared" si="39"/>
        <v>#NUM!</v>
      </c>
      <c r="O89" t="e">
        <f t="shared" si="39"/>
        <v>#NUM!</v>
      </c>
      <c r="P89" t="e">
        <f t="shared" si="39"/>
        <v>#NUM!</v>
      </c>
      <c r="Q89" t="e">
        <f t="shared" si="39"/>
        <v>#NUM!</v>
      </c>
      <c r="R89" t="e">
        <f t="shared" si="39"/>
        <v>#NUM!</v>
      </c>
      <c r="S89" t="e">
        <f t="shared" si="39"/>
        <v>#NUM!</v>
      </c>
      <c r="T89" t="e">
        <f t="shared" si="39"/>
        <v>#NUM!</v>
      </c>
      <c r="U89" t="e">
        <f t="shared" si="39"/>
        <v>#NUM!</v>
      </c>
      <c r="V89" t="e">
        <f t="shared" si="39"/>
        <v>#NUM!</v>
      </c>
      <c r="W89" t="e">
        <f t="shared" si="39"/>
        <v>#NUM!</v>
      </c>
      <c r="X89" t="e">
        <f t="shared" si="39"/>
        <v>#NUM!</v>
      </c>
      <c r="Y89" t="e">
        <f t="shared" si="39"/>
        <v>#NUM!</v>
      </c>
      <c r="Z89" t="e">
        <f t="shared" si="48"/>
        <v>#NUM!</v>
      </c>
      <c r="AA89" t="e">
        <f t="shared" si="48"/>
        <v>#NUM!</v>
      </c>
      <c r="AB89" t="e">
        <f t="shared" si="48"/>
        <v>#NUM!</v>
      </c>
      <c r="AC89" t="e">
        <f t="shared" si="48"/>
        <v>#NUM!</v>
      </c>
      <c r="AD89" t="e">
        <f t="shared" si="48"/>
        <v>#NUM!</v>
      </c>
      <c r="AE89" t="e">
        <f t="shared" si="48"/>
        <v>#NUM!</v>
      </c>
      <c r="AF89" t="e">
        <f t="shared" si="48"/>
        <v>#NUM!</v>
      </c>
      <c r="AO89">
        <v>0.77000000000000046</v>
      </c>
      <c r="AP89">
        <f t="shared" si="40"/>
        <v>0.52712669640097942</v>
      </c>
      <c r="AQ89">
        <f t="shared" si="40"/>
        <v>0.53430953095878897</v>
      </c>
      <c r="AR89">
        <f t="shared" si="40"/>
        <v>0.54204008268800341</v>
      </c>
      <c r="AS89">
        <f t="shared" si="40"/>
        <v>0.55041335325502982</v>
      </c>
      <c r="AT89">
        <f t="shared" si="40"/>
        <v>0.55955301221360609</v>
      </c>
      <c r="AU89">
        <f t="shared" si="40"/>
        <v>0.56962480815596173</v>
      </c>
      <c r="AV89">
        <f t="shared" si="40"/>
        <v>0.58085918966718653</v>
      </c>
      <c r="AW89">
        <f t="shared" si="40"/>
        <v>0.59359222133774769</v>
      </c>
      <c r="AX89">
        <f t="shared" si="40"/>
        <v>0.60834679188594742</v>
      </c>
      <c r="AY89">
        <f t="shared" si="40"/>
        <v>0.62601821966676641</v>
      </c>
      <c r="AZ89">
        <f t="shared" si="40"/>
        <v>0.68008467786182891</v>
      </c>
      <c r="BA89" t="e">
        <f t="shared" si="40"/>
        <v>#NUM!</v>
      </c>
      <c r="BB89" t="e">
        <f t="shared" si="40"/>
        <v>#NUM!</v>
      </c>
      <c r="BC89" t="e">
        <f t="shared" si="40"/>
        <v>#NUM!</v>
      </c>
      <c r="BD89" t="e">
        <f t="shared" si="40"/>
        <v>#NUM!</v>
      </c>
      <c r="BE89" t="e">
        <f t="shared" si="40"/>
        <v>#NUM!</v>
      </c>
      <c r="BF89" t="e">
        <f t="shared" si="49"/>
        <v>#NUM!</v>
      </c>
      <c r="BG89" t="e">
        <f t="shared" si="49"/>
        <v>#NUM!</v>
      </c>
      <c r="BH89" t="e">
        <f t="shared" si="49"/>
        <v>#NUM!</v>
      </c>
      <c r="BI89" t="e">
        <f t="shared" si="49"/>
        <v>#NUM!</v>
      </c>
      <c r="BJ89" t="e">
        <f t="shared" si="49"/>
        <v>#NUM!</v>
      </c>
      <c r="BK89" t="e">
        <f t="shared" si="49"/>
        <v>#NUM!</v>
      </c>
      <c r="BL89" t="e">
        <f t="shared" si="49"/>
        <v>#NUM!</v>
      </c>
      <c r="BV89">
        <v>0.77000000000000046</v>
      </c>
      <c r="BW89">
        <f t="shared" si="50"/>
        <v>0.39561807625478129</v>
      </c>
      <c r="BX89">
        <f t="shared" si="50"/>
        <v>0.40460476245886268</v>
      </c>
      <c r="BY89">
        <f t="shared" si="50"/>
        <v>0.41438055389820738</v>
      </c>
      <c r="BZ89">
        <f t="shared" si="50"/>
        <v>0.42509004984905086</v>
      </c>
      <c r="CA89">
        <f t="shared" si="50"/>
        <v>0.43692267099165955</v>
      </c>
      <c r="CB89">
        <f t="shared" si="50"/>
        <v>0.45013397140421801</v>
      </c>
      <c r="CC89">
        <f t="shared" si="50"/>
        <v>0.46508176372600396</v>
      </c>
      <c r="CD89">
        <f t="shared" si="50"/>
        <v>0.48229182529066245</v>
      </c>
      <c r="CE89">
        <f t="shared" si="50"/>
        <v>0.50258916115618901</v>
      </c>
      <c r="CF89">
        <f t="shared" si="50"/>
        <v>0.52740004178769351</v>
      </c>
      <c r="CG89">
        <f t="shared" si="50"/>
        <v>0.60680566093290045</v>
      </c>
      <c r="CH89">
        <f t="shared" si="50"/>
        <v>0.80928384147946764</v>
      </c>
      <c r="CI89">
        <f t="shared" si="50"/>
        <v>0.76948701008419595</v>
      </c>
      <c r="CJ89">
        <f t="shared" si="50"/>
        <v>0.73229589429123232</v>
      </c>
      <c r="CK89">
        <f t="shared" si="50"/>
        <v>0.69961786658147995</v>
      </c>
      <c r="CL89">
        <f t="shared" si="50"/>
        <v>0.63327618496742233</v>
      </c>
      <c r="CM89">
        <f t="shared" si="45"/>
        <v>0.58210242347027796</v>
      </c>
      <c r="CN89">
        <f t="shared" si="45"/>
        <v>0.50685699040200671</v>
      </c>
      <c r="CO89">
        <f t="shared" si="45"/>
        <v>0.41218462707411663</v>
      </c>
      <c r="CP89">
        <f t="shared" si="45"/>
        <v>0.3530724966084352</v>
      </c>
      <c r="CQ89">
        <f t="shared" si="45"/>
        <v>0.31176433917454227</v>
      </c>
      <c r="CR89">
        <f t="shared" si="45"/>
        <v>0.24648774649780153</v>
      </c>
      <c r="CS89">
        <f t="shared" si="45"/>
        <v>0.20736902769923848</v>
      </c>
      <c r="DD89">
        <v>0.77000000000000046</v>
      </c>
      <c r="DE89">
        <f t="shared" si="51"/>
        <v>0.31577929471293203</v>
      </c>
      <c r="DF89">
        <f t="shared" si="51"/>
        <v>0.32482339603658694</v>
      </c>
      <c r="DG89">
        <f t="shared" si="51"/>
        <v>0.33474435361093552</v>
      </c>
      <c r="DH89">
        <f t="shared" si="51"/>
        <v>0.3457114940088587</v>
      </c>
      <c r="DI89">
        <f t="shared" si="51"/>
        <v>0.35794827344687957</v>
      </c>
      <c r="DJ89">
        <f t="shared" si="51"/>
        <v>0.3717585310116982</v>
      </c>
      <c r="DK89">
        <f t="shared" si="51"/>
        <v>0.38757124468275955</v>
      </c>
      <c r="DL89">
        <f t="shared" si="51"/>
        <v>0.40602243305561636</v>
      </c>
      <c r="DM89">
        <f t="shared" si="51"/>
        <v>0.42811985755048382</v>
      </c>
      <c r="DN89">
        <f t="shared" si="51"/>
        <v>0.45562441567995815</v>
      </c>
      <c r="DO89">
        <f t="shared" si="51"/>
        <v>0.54732854857836688</v>
      </c>
      <c r="DP89" t="e">
        <f t="shared" si="51"/>
        <v>#NUM!</v>
      </c>
      <c r="DQ89" t="e">
        <f t="shared" si="51"/>
        <v>#NUM!</v>
      </c>
      <c r="DR89" t="e">
        <f t="shared" si="51"/>
        <v>#NUM!</v>
      </c>
      <c r="DS89" t="e">
        <f t="shared" si="51"/>
        <v>#NUM!</v>
      </c>
      <c r="DT89" t="e">
        <f t="shared" si="51"/>
        <v>#NUM!</v>
      </c>
      <c r="DU89" t="e">
        <f t="shared" si="46"/>
        <v>#NUM!</v>
      </c>
      <c r="DV89" t="e">
        <f t="shared" si="46"/>
        <v>#NUM!</v>
      </c>
      <c r="DW89" t="e">
        <f t="shared" si="46"/>
        <v>#NUM!</v>
      </c>
      <c r="DX89" t="e">
        <f t="shared" si="46"/>
        <v>#NUM!</v>
      </c>
      <c r="DY89" t="e">
        <f t="shared" si="46"/>
        <v>#NUM!</v>
      </c>
      <c r="DZ89" t="e">
        <f t="shared" si="46"/>
        <v>#NUM!</v>
      </c>
      <c r="EA89" t="e">
        <f t="shared" si="46"/>
        <v>#NUM!</v>
      </c>
      <c r="EL89">
        <v>0.77000000000000046</v>
      </c>
      <c r="EM89">
        <f t="shared" si="52"/>
        <v>0.22454227948638317</v>
      </c>
      <c r="EN89">
        <f t="shared" si="52"/>
        <v>0.23256622212625006</v>
      </c>
      <c r="EO89">
        <f t="shared" si="52"/>
        <v>0.24146452765262319</v>
      </c>
      <c r="EP89">
        <f t="shared" si="52"/>
        <v>0.25141895270030873</v>
      </c>
      <c r="EQ89">
        <f t="shared" si="52"/>
        <v>0.26267234328003136</v>
      </c>
      <c r="ER89">
        <f t="shared" si="52"/>
        <v>0.27555934869204352</v>
      </c>
      <c r="ES89">
        <f t="shared" si="52"/>
        <v>0.2905593759438464</v>
      </c>
      <c r="ET89">
        <f t="shared" si="52"/>
        <v>0.30839467685135169</v>
      </c>
      <c r="EU89">
        <f t="shared" si="52"/>
        <v>0.33023022064186702</v>
      </c>
      <c r="EV89">
        <f t="shared" si="52"/>
        <v>0.35814274153012809</v>
      </c>
      <c r="EW89">
        <f t="shared" si="52"/>
        <v>0.45730040297112629</v>
      </c>
      <c r="EX89" t="e">
        <f t="shared" si="52"/>
        <v>#NUM!</v>
      </c>
      <c r="EY89" t="e">
        <f t="shared" si="52"/>
        <v>#NUM!</v>
      </c>
      <c r="EZ89" t="e">
        <f t="shared" si="52"/>
        <v>#NUM!</v>
      </c>
      <c r="FA89" t="e">
        <f t="shared" si="52"/>
        <v>#NUM!</v>
      </c>
      <c r="FB89" t="e">
        <f t="shared" si="52"/>
        <v>#NUM!</v>
      </c>
      <c r="FC89" t="e">
        <f t="shared" si="47"/>
        <v>#NUM!</v>
      </c>
      <c r="FD89" t="e">
        <f t="shared" si="47"/>
        <v>#NUM!</v>
      </c>
      <c r="FE89" t="e">
        <f t="shared" si="47"/>
        <v>#NUM!</v>
      </c>
      <c r="FF89" t="e">
        <f t="shared" si="47"/>
        <v>#NUM!</v>
      </c>
      <c r="FG89" t="e">
        <f t="shared" si="47"/>
        <v>#NUM!</v>
      </c>
      <c r="FH89" t="e">
        <f t="shared" si="47"/>
        <v>#NUM!</v>
      </c>
      <c r="FI89" t="e">
        <f t="shared" si="47"/>
        <v>#NUM!</v>
      </c>
    </row>
    <row r="90" spans="9:165" x14ac:dyDescent="0.3">
      <c r="I90">
        <v>0.78</v>
      </c>
      <c r="J90">
        <f t="shared" si="39"/>
        <v>0.95111903214400284</v>
      </c>
      <c r="K90">
        <f t="shared" si="39"/>
        <v>0.88576323609867536</v>
      </c>
      <c r="L90">
        <f t="shared" si="39"/>
        <v>0.79170350998452965</v>
      </c>
      <c r="M90">
        <f t="shared" si="39"/>
        <v>0.63012105173788258</v>
      </c>
      <c r="N90" t="e">
        <f t="shared" si="39"/>
        <v>#NUM!</v>
      </c>
      <c r="O90" t="e">
        <f t="shared" si="39"/>
        <v>#NUM!</v>
      </c>
      <c r="P90" t="e">
        <f t="shared" si="39"/>
        <v>#NUM!</v>
      </c>
      <c r="Q90" t="e">
        <f t="shared" si="39"/>
        <v>#NUM!</v>
      </c>
      <c r="R90" t="e">
        <f t="shared" si="39"/>
        <v>#NUM!</v>
      </c>
      <c r="S90" t="e">
        <f t="shared" si="39"/>
        <v>#NUM!</v>
      </c>
      <c r="T90" t="e">
        <f t="shared" si="39"/>
        <v>#NUM!</v>
      </c>
      <c r="U90" t="e">
        <f t="shared" si="39"/>
        <v>#NUM!</v>
      </c>
      <c r="V90" t="e">
        <f t="shared" si="39"/>
        <v>#NUM!</v>
      </c>
      <c r="W90" t="e">
        <f t="shared" ref="W90:AF105" si="53">(SQRT(W$10^2+1)*LN((1-$I90)/(1-W$10*$I90)))/((W$10-1)*LN((2-$I90*(W$10+1-SQRT(W$10^2+1)))/(2-$I90*(W$10+1+SQRT(W$10^2+1)))))</f>
        <v>#NUM!</v>
      </c>
      <c r="X90" t="e">
        <f t="shared" si="53"/>
        <v>#NUM!</v>
      </c>
      <c r="Y90" t="e">
        <f t="shared" si="53"/>
        <v>#NUM!</v>
      </c>
      <c r="Z90" t="e">
        <f t="shared" si="53"/>
        <v>#NUM!</v>
      </c>
      <c r="AA90" t="e">
        <f t="shared" si="53"/>
        <v>#NUM!</v>
      </c>
      <c r="AB90" t="e">
        <f t="shared" si="53"/>
        <v>#NUM!</v>
      </c>
      <c r="AC90" t="e">
        <f t="shared" si="53"/>
        <v>#NUM!</v>
      </c>
      <c r="AD90" t="e">
        <f t="shared" si="53"/>
        <v>#NUM!</v>
      </c>
      <c r="AE90" t="e">
        <f t="shared" si="53"/>
        <v>#NUM!</v>
      </c>
      <c r="AF90" t="e">
        <f t="shared" si="53"/>
        <v>#NUM!</v>
      </c>
      <c r="AO90">
        <v>0.78000000000000047</v>
      </c>
      <c r="AP90">
        <f t="shared" si="40"/>
        <v>0.53779097912194429</v>
      </c>
      <c r="AQ90">
        <f t="shared" si="40"/>
        <v>0.54510917410261761</v>
      </c>
      <c r="AR90">
        <f t="shared" si="40"/>
        <v>0.55299073584475777</v>
      </c>
      <c r="AS90">
        <f t="shared" si="40"/>
        <v>0.56153481130035854</v>
      </c>
      <c r="AT90">
        <f t="shared" si="40"/>
        <v>0.57087100749524011</v>
      </c>
      <c r="AU90">
        <f t="shared" si="40"/>
        <v>0.5811739460532388</v>
      </c>
      <c r="AV90">
        <f t="shared" si="40"/>
        <v>0.59268806550948783</v>
      </c>
      <c r="AW90">
        <f t="shared" si="40"/>
        <v>0.60577308826874143</v>
      </c>
      <c r="AX90">
        <f t="shared" si="40"/>
        <v>0.62099593429945721</v>
      </c>
      <c r="AY90">
        <f t="shared" si="40"/>
        <v>0.63934630612383914</v>
      </c>
      <c r="AZ90">
        <f t="shared" si="40"/>
        <v>0.69726331028992905</v>
      </c>
      <c r="BA90" t="e">
        <f t="shared" si="40"/>
        <v>#NUM!</v>
      </c>
      <c r="BB90" t="e">
        <f t="shared" si="40"/>
        <v>#NUM!</v>
      </c>
      <c r="BC90" t="e">
        <f t="shared" ref="BC90:BL105" si="54">IF(BC$10&lt;&gt;1,(1 - (((1-BC$10*$AO90)/(1 - $AO90)))^(1/$AP$9))/(BC$10 - (((1-BC$10*$AO90)/(1 - $AO90)))^(1/$AP$9)), $AO90/(1+$AP$9*$AO90-$AO90))</f>
        <v>#NUM!</v>
      </c>
      <c r="BD90" t="e">
        <f t="shared" si="54"/>
        <v>#NUM!</v>
      </c>
      <c r="BE90" t="e">
        <f t="shared" si="54"/>
        <v>#NUM!</v>
      </c>
      <c r="BF90" t="e">
        <f t="shared" si="54"/>
        <v>#NUM!</v>
      </c>
      <c r="BG90" t="e">
        <f t="shared" si="54"/>
        <v>#NUM!</v>
      </c>
      <c r="BH90" t="e">
        <f t="shared" si="54"/>
        <v>#NUM!</v>
      </c>
      <c r="BI90" t="e">
        <f t="shared" si="54"/>
        <v>#NUM!</v>
      </c>
      <c r="BJ90" t="e">
        <f t="shared" si="54"/>
        <v>#NUM!</v>
      </c>
      <c r="BK90" t="e">
        <f t="shared" si="54"/>
        <v>#NUM!</v>
      </c>
      <c r="BL90" t="e">
        <f t="shared" si="54"/>
        <v>#NUM!</v>
      </c>
      <c r="BV90">
        <v>0.78000000000000047</v>
      </c>
      <c r="BW90">
        <f t="shared" si="50"/>
        <v>0.40486570499550367</v>
      </c>
      <c r="BX90">
        <f t="shared" si="50"/>
        <v>0.41411367875190797</v>
      </c>
      <c r="BY90">
        <f t="shared" si="50"/>
        <v>0.42418150061474719</v>
      </c>
      <c r="BZ90">
        <f t="shared" si="50"/>
        <v>0.43522140585131786</v>
      </c>
      <c r="CA90">
        <f t="shared" si="50"/>
        <v>0.44743360747389305</v>
      </c>
      <c r="CB90">
        <f t="shared" si="50"/>
        <v>0.46108957072686363</v>
      </c>
      <c r="CC90">
        <f t="shared" si="50"/>
        <v>0.47657185852060735</v>
      </c>
      <c r="CD90">
        <f t="shared" si="50"/>
        <v>0.4944475579461361</v>
      </c>
      <c r="CE90">
        <f t="shared" si="50"/>
        <v>0.51561763700705843</v>
      </c>
      <c r="CF90">
        <f t="shared" si="50"/>
        <v>0.54166960073133841</v>
      </c>
      <c r="CG90">
        <f t="shared" si="50"/>
        <v>0.62783668119056335</v>
      </c>
      <c r="CH90">
        <f t="shared" si="50"/>
        <v>0.81376335637006081</v>
      </c>
      <c r="CI90">
        <f t="shared" si="50"/>
        <v>0.77279111544188384</v>
      </c>
      <c r="CJ90">
        <f t="shared" si="50"/>
        <v>0.7355002358456878</v>
      </c>
      <c r="CK90">
        <f t="shared" si="50"/>
        <v>0.7028571734780259</v>
      </c>
      <c r="CL90">
        <f t="shared" si="50"/>
        <v>0.63666505476784052</v>
      </c>
      <c r="CM90">
        <f t="shared" si="45"/>
        <v>0.58559975779373152</v>
      </c>
      <c r="CN90">
        <f t="shared" si="45"/>
        <v>0.51044364361614747</v>
      </c>
      <c r="CO90">
        <f t="shared" si="45"/>
        <v>0.41571428682394901</v>
      </c>
      <c r="CP90">
        <f t="shared" si="45"/>
        <v>0.356451825745839</v>
      </c>
      <c r="CQ90">
        <f t="shared" si="45"/>
        <v>0.31498022738601278</v>
      </c>
      <c r="CR90">
        <f t="shared" si="45"/>
        <v>0.24933906204191347</v>
      </c>
      <c r="CS90">
        <f t="shared" si="45"/>
        <v>0.20993480732597739</v>
      </c>
      <c r="DD90">
        <v>0.78000000000000047</v>
      </c>
      <c r="DE90">
        <f t="shared" si="51"/>
        <v>0.32371192544342431</v>
      </c>
      <c r="DF90">
        <f t="shared" si="51"/>
        <v>0.33306805114825444</v>
      </c>
      <c r="DG90">
        <f t="shared" si="51"/>
        <v>0.34334118155576665</v>
      </c>
      <c r="DH90">
        <f t="shared" si="51"/>
        <v>0.3547107960506124</v>
      </c>
      <c r="DI90">
        <f t="shared" si="51"/>
        <v>0.36741469535091831</v>
      </c>
      <c r="DJ90">
        <f t="shared" si="51"/>
        <v>0.38177784857839481</v>
      </c>
      <c r="DK90">
        <f t="shared" si="51"/>
        <v>0.39826205684088867</v>
      </c>
      <c r="DL90">
        <f t="shared" si="51"/>
        <v>0.41755802032993983</v>
      </c>
      <c r="DM90">
        <f t="shared" si="51"/>
        <v>0.4407738271537241</v>
      </c>
      <c r="DN90">
        <f t="shared" si="51"/>
        <v>0.46988282992029867</v>
      </c>
      <c r="DO90">
        <f t="shared" si="51"/>
        <v>0.57043635244813728</v>
      </c>
      <c r="DP90" t="e">
        <f t="shared" si="51"/>
        <v>#NUM!</v>
      </c>
      <c r="DQ90" t="e">
        <f t="shared" si="51"/>
        <v>#NUM!</v>
      </c>
      <c r="DR90" t="e">
        <f t="shared" si="51"/>
        <v>#NUM!</v>
      </c>
      <c r="DS90" t="e">
        <f t="shared" si="51"/>
        <v>#NUM!</v>
      </c>
      <c r="DT90" t="e">
        <f t="shared" si="51"/>
        <v>#NUM!</v>
      </c>
      <c r="DU90" t="e">
        <f t="shared" si="46"/>
        <v>#NUM!</v>
      </c>
      <c r="DV90" t="e">
        <f t="shared" si="46"/>
        <v>#NUM!</v>
      </c>
      <c r="DW90" t="e">
        <f t="shared" si="46"/>
        <v>#NUM!</v>
      </c>
      <c r="DX90" t="e">
        <f t="shared" si="46"/>
        <v>#NUM!</v>
      </c>
      <c r="DY90" t="e">
        <f t="shared" si="46"/>
        <v>#NUM!</v>
      </c>
      <c r="DZ90" t="e">
        <f t="shared" si="46"/>
        <v>#NUM!</v>
      </c>
      <c r="EA90" t="e">
        <f t="shared" si="46"/>
        <v>#NUM!</v>
      </c>
      <c r="EL90">
        <v>0.78000000000000047</v>
      </c>
      <c r="EM90">
        <f t="shared" si="52"/>
        <v>0.23060448113140361</v>
      </c>
      <c r="EN90">
        <f t="shared" si="52"/>
        <v>0.23895086182348987</v>
      </c>
      <c r="EO90">
        <f t="shared" si="52"/>
        <v>0.24821863850405762</v>
      </c>
      <c r="EP90">
        <f t="shared" si="52"/>
        <v>0.2586021657337495</v>
      </c>
      <c r="EQ90">
        <f t="shared" si="52"/>
        <v>0.27036223480722338</v>
      </c>
      <c r="ER90">
        <f t="shared" si="52"/>
        <v>0.28386014408483029</v>
      </c>
      <c r="ES90">
        <f t="shared" si="52"/>
        <v>0.29961702812274355</v>
      </c>
      <c r="ET90">
        <f t="shared" si="52"/>
        <v>0.3184251993556016</v>
      </c>
      <c r="EU90">
        <f t="shared" si="52"/>
        <v>0.34157915714593245</v>
      </c>
      <c r="EV90">
        <f t="shared" si="52"/>
        <v>0.37143202046007007</v>
      </c>
      <c r="EW90">
        <f t="shared" si="52"/>
        <v>0.48186072951896536</v>
      </c>
      <c r="EX90" t="e">
        <f t="shared" si="52"/>
        <v>#NUM!</v>
      </c>
      <c r="EY90" t="e">
        <f t="shared" si="52"/>
        <v>#NUM!</v>
      </c>
      <c r="EZ90" t="e">
        <f t="shared" si="52"/>
        <v>#NUM!</v>
      </c>
      <c r="FA90" t="e">
        <f t="shared" si="52"/>
        <v>#NUM!</v>
      </c>
      <c r="FB90" t="e">
        <f t="shared" si="52"/>
        <v>#NUM!</v>
      </c>
      <c r="FC90" t="e">
        <f t="shared" si="47"/>
        <v>#NUM!</v>
      </c>
      <c r="FD90" t="e">
        <f t="shared" si="47"/>
        <v>#NUM!</v>
      </c>
      <c r="FE90" t="e">
        <f t="shared" si="47"/>
        <v>#NUM!</v>
      </c>
      <c r="FF90" t="e">
        <f t="shared" si="47"/>
        <v>#NUM!</v>
      </c>
      <c r="FG90" t="e">
        <f t="shared" si="47"/>
        <v>#NUM!</v>
      </c>
      <c r="FH90" t="e">
        <f t="shared" si="47"/>
        <v>#NUM!</v>
      </c>
      <c r="FI90" t="e">
        <f t="shared" si="47"/>
        <v>#NUM!</v>
      </c>
    </row>
    <row r="91" spans="9:165" x14ac:dyDescent="0.3">
      <c r="I91">
        <v>0.79</v>
      </c>
      <c r="J91">
        <f t="shared" ref="J91:Y106" si="55">(SQRT(J$10^2+1)*LN((1-$I91)/(1-J$10*$I91)))/((J$10-1)*LN((2-$I91*(J$10+1-SQRT(J$10^2+1)))/(2-$I91*(J$10+1+SQRT(J$10^2+1)))))</f>
        <v>0.94743816904777278</v>
      </c>
      <c r="K91">
        <f t="shared" si="55"/>
        <v>0.87621855889056044</v>
      </c>
      <c r="L91">
        <f t="shared" si="55"/>
        <v>0.77103390806086702</v>
      </c>
      <c r="M91">
        <f t="shared" si="55"/>
        <v>0.57290736821995158</v>
      </c>
      <c r="N91" t="e">
        <f t="shared" si="55"/>
        <v>#NUM!</v>
      </c>
      <c r="O91" t="e">
        <f t="shared" si="55"/>
        <v>#NUM!</v>
      </c>
      <c r="P91" t="e">
        <f t="shared" si="55"/>
        <v>#NUM!</v>
      </c>
      <c r="Q91" t="e">
        <f t="shared" si="55"/>
        <v>#NUM!</v>
      </c>
      <c r="R91" t="e">
        <f t="shared" si="55"/>
        <v>#NUM!</v>
      </c>
      <c r="S91" t="e">
        <f t="shared" si="55"/>
        <v>#NUM!</v>
      </c>
      <c r="T91" t="e">
        <f t="shared" si="55"/>
        <v>#NUM!</v>
      </c>
      <c r="U91" t="e">
        <f t="shared" si="55"/>
        <v>#NUM!</v>
      </c>
      <c r="V91" t="e">
        <f t="shared" si="55"/>
        <v>#NUM!</v>
      </c>
      <c r="W91" t="e">
        <f t="shared" si="55"/>
        <v>#NUM!</v>
      </c>
      <c r="X91" t="e">
        <f t="shared" si="55"/>
        <v>#NUM!</v>
      </c>
      <c r="Y91" t="e">
        <f t="shared" si="55"/>
        <v>#NUM!</v>
      </c>
      <c r="Z91" t="e">
        <f t="shared" si="53"/>
        <v>#NUM!</v>
      </c>
      <c r="AA91" t="e">
        <f t="shared" si="53"/>
        <v>#NUM!</v>
      </c>
      <c r="AB91" t="e">
        <f t="shared" si="53"/>
        <v>#NUM!</v>
      </c>
      <c r="AC91" t="e">
        <f t="shared" si="53"/>
        <v>#NUM!</v>
      </c>
      <c r="AD91" t="e">
        <f t="shared" si="53"/>
        <v>#NUM!</v>
      </c>
      <c r="AE91" t="e">
        <f t="shared" si="53"/>
        <v>#NUM!</v>
      </c>
      <c r="AF91" t="e">
        <f t="shared" si="53"/>
        <v>#NUM!</v>
      </c>
      <c r="AO91">
        <v>0.79000000000000048</v>
      </c>
      <c r="AP91">
        <f t="shared" ref="AP91:BE106" si="56">IF(AP$10&lt;&gt;1,(1 - (((1-AP$10*$AO91)/(1 - $AO91)))^(1/$AP$9))/(AP$10 - (((1-AP$10*$AO91)/(1 - $AO91)))^(1/$AP$9)), $AO91/(1+$AP$9*$AO91-$AO91))</f>
        <v>0.54869340067628103</v>
      </c>
      <c r="AQ91">
        <f t="shared" si="56"/>
        <v>0.55614231983230911</v>
      </c>
      <c r="AR91">
        <f t="shared" si="56"/>
        <v>0.56416989957301822</v>
      </c>
      <c r="AS91">
        <f t="shared" si="56"/>
        <v>0.57287944581504646</v>
      </c>
      <c r="AT91">
        <f t="shared" si="56"/>
        <v>0.58240657157246001</v>
      </c>
      <c r="AU91">
        <f t="shared" si="56"/>
        <v>0.59293496301750537</v>
      </c>
      <c r="AV91">
        <f t="shared" si="56"/>
        <v>0.60472352714866418</v>
      </c>
      <c r="AW91">
        <f t="shared" si="56"/>
        <v>0.6181568444672052</v>
      </c>
      <c r="AX91">
        <f t="shared" si="56"/>
        <v>0.63384911296449142</v>
      </c>
      <c r="AY91">
        <f t="shared" si="56"/>
        <v>0.6528946933544495</v>
      </c>
      <c r="AZ91">
        <f t="shared" si="56"/>
        <v>0.71525654646892656</v>
      </c>
      <c r="BA91" t="e">
        <f t="shared" si="56"/>
        <v>#NUM!</v>
      </c>
      <c r="BB91" t="e">
        <f t="shared" si="56"/>
        <v>#NUM!</v>
      </c>
      <c r="BC91" t="e">
        <f t="shared" si="56"/>
        <v>#NUM!</v>
      </c>
      <c r="BD91" t="e">
        <f t="shared" si="56"/>
        <v>#NUM!</v>
      </c>
      <c r="BE91" t="e">
        <f t="shared" si="56"/>
        <v>#NUM!</v>
      </c>
      <c r="BF91" t="e">
        <f t="shared" si="54"/>
        <v>#NUM!</v>
      </c>
      <c r="BG91" t="e">
        <f t="shared" si="54"/>
        <v>#NUM!</v>
      </c>
      <c r="BH91" t="e">
        <f t="shared" si="54"/>
        <v>#NUM!</v>
      </c>
      <c r="BI91" t="e">
        <f t="shared" si="54"/>
        <v>#NUM!</v>
      </c>
      <c r="BJ91" t="e">
        <f t="shared" si="54"/>
        <v>#NUM!</v>
      </c>
      <c r="BK91" t="e">
        <f t="shared" si="54"/>
        <v>#NUM!</v>
      </c>
      <c r="BL91" t="e">
        <f t="shared" si="54"/>
        <v>#NUM!</v>
      </c>
      <c r="BV91">
        <v>0.79000000000000048</v>
      </c>
      <c r="BW91">
        <f t="shared" si="50"/>
        <v>0.4143931222740132</v>
      </c>
      <c r="BX91">
        <f t="shared" si="50"/>
        <v>0.42390501620905813</v>
      </c>
      <c r="BY91">
        <f t="shared" si="50"/>
        <v>0.43426784103362009</v>
      </c>
      <c r="BZ91">
        <f t="shared" si="50"/>
        <v>0.44564165498755154</v>
      </c>
      <c r="CA91">
        <f t="shared" si="50"/>
        <v>0.45823779096262063</v>
      </c>
      <c r="CB91">
        <f t="shared" si="50"/>
        <v>0.47234422982981716</v>
      </c>
      <c r="CC91">
        <f t="shared" si="50"/>
        <v>0.48836947780989076</v>
      </c>
      <c r="CD91">
        <f t="shared" si="50"/>
        <v>0.50692450806397082</v>
      </c>
      <c r="CE91">
        <f t="shared" si="50"/>
        <v>0.52899256445180076</v>
      </c>
      <c r="CF91">
        <f t="shared" si="50"/>
        <v>0.55634112333160224</v>
      </c>
      <c r="CG91">
        <f t="shared" si="50"/>
        <v>0.65037760324082372</v>
      </c>
      <c r="CH91">
        <f t="shared" si="50"/>
        <v>0.81786824137434211</v>
      </c>
      <c r="CI91">
        <f t="shared" si="50"/>
        <v>0.77605801043061085</v>
      </c>
      <c r="CJ91">
        <f t="shared" si="50"/>
        <v>0.73872583684927828</v>
      </c>
      <c r="CK91">
        <f t="shared" si="50"/>
        <v>0.70614495809351219</v>
      </c>
      <c r="CL91">
        <f t="shared" si="50"/>
        <v>0.64013696032607481</v>
      </c>
      <c r="CM91">
        <f t="shared" si="45"/>
        <v>0.589198509008935</v>
      </c>
      <c r="CN91">
        <f t="shared" si="45"/>
        <v>0.51415121598993396</v>
      </c>
      <c r="CO91">
        <f t="shared" si="45"/>
        <v>0.41937865694330928</v>
      </c>
      <c r="CP91">
        <f t="shared" si="45"/>
        <v>0.35996816888679317</v>
      </c>
      <c r="CQ91">
        <f t="shared" si="45"/>
        <v>0.31833153521228158</v>
      </c>
      <c r="CR91">
        <f t="shared" si="45"/>
        <v>0.25231722658702571</v>
      </c>
      <c r="CS91">
        <f t="shared" si="45"/>
        <v>0.21261831389299021</v>
      </c>
      <c r="DD91">
        <v>0.79000000000000048</v>
      </c>
      <c r="DE91">
        <f t="shared" si="51"/>
        <v>0.33191722239641402</v>
      </c>
      <c r="DF91">
        <f t="shared" si="51"/>
        <v>0.34159337669896644</v>
      </c>
      <c r="DG91">
        <f t="shared" si="51"/>
        <v>0.35222782132113112</v>
      </c>
      <c r="DH91">
        <f t="shared" si="51"/>
        <v>0.36401058878272041</v>
      </c>
      <c r="DI91">
        <f t="shared" si="51"/>
        <v>0.37719446246710003</v>
      </c>
      <c r="DJ91">
        <f t="shared" si="51"/>
        <v>0.39212662368962642</v>
      </c>
      <c r="DK91">
        <f t="shared" si="51"/>
        <v>0.40930367915412502</v>
      </c>
      <c r="DL91">
        <f t="shared" si="51"/>
        <v>0.42947502516011621</v>
      </c>
      <c r="DM91">
        <f t="shared" si="51"/>
        <v>0.45385839759332552</v>
      </c>
      <c r="DN91">
        <f t="shared" si="51"/>
        <v>0.48466610020931089</v>
      </c>
      <c r="DO91">
        <f t="shared" si="51"/>
        <v>0.5956188152146622</v>
      </c>
      <c r="DP91" t="e">
        <f t="shared" si="51"/>
        <v>#NUM!</v>
      </c>
      <c r="DQ91" t="e">
        <f t="shared" si="51"/>
        <v>#NUM!</v>
      </c>
      <c r="DR91" t="e">
        <f t="shared" si="51"/>
        <v>#NUM!</v>
      </c>
      <c r="DS91" t="e">
        <f t="shared" si="51"/>
        <v>#NUM!</v>
      </c>
      <c r="DT91" t="e">
        <f t="shared" si="51"/>
        <v>#NUM!</v>
      </c>
      <c r="DU91" t="e">
        <f t="shared" si="46"/>
        <v>#NUM!</v>
      </c>
      <c r="DV91" t="e">
        <f t="shared" si="46"/>
        <v>#NUM!</v>
      </c>
      <c r="DW91" t="e">
        <f t="shared" si="46"/>
        <v>#NUM!</v>
      </c>
      <c r="DX91" t="e">
        <f t="shared" si="46"/>
        <v>#NUM!</v>
      </c>
      <c r="DY91" t="e">
        <f t="shared" si="46"/>
        <v>#NUM!</v>
      </c>
      <c r="DZ91" t="e">
        <f t="shared" si="46"/>
        <v>#NUM!</v>
      </c>
      <c r="EA91" t="e">
        <f t="shared" si="46"/>
        <v>#NUM!</v>
      </c>
      <c r="EL91">
        <v>0.79000000000000048</v>
      </c>
      <c r="EM91">
        <f t="shared" si="52"/>
        <v>0.23690083576493048</v>
      </c>
      <c r="EN91">
        <f t="shared" si="52"/>
        <v>0.24558231151399626</v>
      </c>
      <c r="EO91">
        <f t="shared" si="52"/>
        <v>0.25523437031747742</v>
      </c>
      <c r="EP91">
        <f t="shared" si="52"/>
        <v>0.26606468860645971</v>
      </c>
      <c r="EQ91">
        <f t="shared" si="52"/>
        <v>0.27835312216710179</v>
      </c>
      <c r="ER91">
        <f t="shared" si="52"/>
        <v>0.29248945299444579</v>
      </c>
      <c r="ES91">
        <f t="shared" si="52"/>
        <v>0.30903978369062929</v>
      </c>
      <c r="ET91">
        <f t="shared" si="52"/>
        <v>0.32887280470631791</v>
      </c>
      <c r="EU91">
        <f t="shared" si="52"/>
        <v>0.35342666463532324</v>
      </c>
      <c r="EV91">
        <f t="shared" si="52"/>
        <v>0.38536956639346859</v>
      </c>
      <c r="EW91">
        <f t="shared" si="52"/>
        <v>0.50927993933400451</v>
      </c>
      <c r="EX91" t="e">
        <f t="shared" si="52"/>
        <v>#NUM!</v>
      </c>
      <c r="EY91" t="e">
        <f t="shared" si="52"/>
        <v>#NUM!</v>
      </c>
      <c r="EZ91" t="e">
        <f t="shared" si="52"/>
        <v>#NUM!</v>
      </c>
      <c r="FA91" t="e">
        <f t="shared" si="52"/>
        <v>#NUM!</v>
      </c>
      <c r="FB91" t="e">
        <f t="shared" si="52"/>
        <v>#NUM!</v>
      </c>
      <c r="FC91" t="e">
        <f t="shared" si="47"/>
        <v>#NUM!</v>
      </c>
      <c r="FD91" t="e">
        <f t="shared" si="47"/>
        <v>#NUM!</v>
      </c>
      <c r="FE91" t="e">
        <f t="shared" si="47"/>
        <v>#NUM!</v>
      </c>
      <c r="FF91" t="e">
        <f t="shared" si="47"/>
        <v>#NUM!</v>
      </c>
      <c r="FG91" t="e">
        <f t="shared" si="47"/>
        <v>#NUM!</v>
      </c>
      <c r="FH91" t="e">
        <f t="shared" si="47"/>
        <v>#NUM!</v>
      </c>
      <c r="FI91" t="e">
        <f t="shared" si="47"/>
        <v>#NUM!</v>
      </c>
    </row>
    <row r="92" spans="9:165" x14ac:dyDescent="0.3">
      <c r="I92">
        <v>0.8</v>
      </c>
      <c r="J92">
        <f t="shared" si="55"/>
        <v>0.94336325344276595</v>
      </c>
      <c r="K92">
        <f t="shared" si="55"/>
        <v>0.86546778502899291</v>
      </c>
      <c r="L92">
        <f t="shared" si="55"/>
        <v>0.74675218529590492</v>
      </c>
      <c r="M92">
        <f t="shared" si="55"/>
        <v>0.48262502831672122</v>
      </c>
      <c r="N92" t="e">
        <f t="shared" si="55"/>
        <v>#NUM!</v>
      </c>
      <c r="O92" t="e">
        <f t="shared" si="55"/>
        <v>#NUM!</v>
      </c>
      <c r="P92" t="e">
        <f t="shared" si="55"/>
        <v>#NUM!</v>
      </c>
      <c r="Q92" t="e">
        <f t="shared" si="55"/>
        <v>#NUM!</v>
      </c>
      <c r="R92" t="e">
        <f t="shared" si="55"/>
        <v>#NUM!</v>
      </c>
      <c r="S92" t="e">
        <f t="shared" si="55"/>
        <v>#NUM!</v>
      </c>
      <c r="T92" t="e">
        <f t="shared" si="55"/>
        <v>#NUM!</v>
      </c>
      <c r="U92" t="e">
        <f t="shared" si="55"/>
        <v>#NUM!</v>
      </c>
      <c r="V92" t="e">
        <f t="shared" si="55"/>
        <v>#NUM!</v>
      </c>
      <c r="W92" t="e">
        <f t="shared" si="55"/>
        <v>#NUM!</v>
      </c>
      <c r="X92" t="e">
        <f t="shared" si="55"/>
        <v>#NUM!</v>
      </c>
      <c r="Y92" t="e">
        <f t="shared" si="55"/>
        <v>#NUM!</v>
      </c>
      <c r="Z92" t="e">
        <f t="shared" si="53"/>
        <v>#NUM!</v>
      </c>
      <c r="AA92" t="e">
        <f t="shared" si="53"/>
        <v>#NUM!</v>
      </c>
      <c r="AB92" t="e">
        <f t="shared" si="53"/>
        <v>#NUM!</v>
      </c>
      <c r="AC92" t="e">
        <f t="shared" si="53"/>
        <v>#NUM!</v>
      </c>
      <c r="AD92" t="e">
        <f t="shared" si="53"/>
        <v>#NUM!</v>
      </c>
      <c r="AE92" t="e">
        <f t="shared" si="53"/>
        <v>#NUM!</v>
      </c>
      <c r="AF92" t="e">
        <f t="shared" si="53"/>
        <v>#NUM!</v>
      </c>
      <c r="AO92">
        <v>0.80000000000000049</v>
      </c>
      <c r="AP92">
        <f t="shared" si="56"/>
        <v>0.5598507727543689</v>
      </c>
      <c r="AQ92">
        <f t="shared" si="56"/>
        <v>0.56742497054001595</v>
      </c>
      <c r="AR92">
        <f t="shared" si="56"/>
        <v>0.57559266623362459</v>
      </c>
      <c r="AS92">
        <f t="shared" si="56"/>
        <v>0.58446131639656018</v>
      </c>
      <c r="AT92">
        <f t="shared" si="56"/>
        <v>0.59417258044202292</v>
      </c>
      <c r="AU92">
        <f t="shared" si="56"/>
        <v>0.60491936613219532</v>
      </c>
      <c r="AV92">
        <f t="shared" si="56"/>
        <v>0.61697549168085453</v>
      </c>
      <c r="AW92">
        <f t="shared" si="56"/>
        <v>0.63075158853450508</v>
      </c>
      <c r="AX92">
        <f t="shared" si="56"/>
        <v>0.64691254972543732</v>
      </c>
      <c r="AY92">
        <f t="shared" si="56"/>
        <v>0.66666888891743281</v>
      </c>
      <c r="AZ92">
        <f t="shared" si="56"/>
        <v>0.73432038782258824</v>
      </c>
      <c r="BA92" t="e">
        <f t="shared" si="56"/>
        <v>#NUM!</v>
      </c>
      <c r="BB92" t="e">
        <f t="shared" si="56"/>
        <v>#NUM!</v>
      </c>
      <c r="BC92" t="e">
        <f t="shared" si="56"/>
        <v>#NUM!</v>
      </c>
      <c r="BD92" t="e">
        <f t="shared" si="56"/>
        <v>#NUM!</v>
      </c>
      <c r="BE92" t="e">
        <f t="shared" si="56"/>
        <v>#NUM!</v>
      </c>
      <c r="BF92" t="e">
        <f t="shared" si="54"/>
        <v>#NUM!</v>
      </c>
      <c r="BG92" t="e">
        <f t="shared" si="54"/>
        <v>#NUM!</v>
      </c>
      <c r="BH92" t="e">
        <f t="shared" si="54"/>
        <v>#NUM!</v>
      </c>
      <c r="BI92" t="e">
        <f t="shared" si="54"/>
        <v>#NUM!</v>
      </c>
      <c r="BJ92" t="e">
        <f t="shared" si="54"/>
        <v>#NUM!</v>
      </c>
      <c r="BK92" t="e">
        <f t="shared" si="54"/>
        <v>#NUM!</v>
      </c>
      <c r="BL92" t="e">
        <f t="shared" si="54"/>
        <v>#NUM!</v>
      </c>
      <c r="BV92">
        <v>0.80000000000000049</v>
      </c>
      <c r="BW92">
        <f t="shared" si="50"/>
        <v>0.42422238791771605</v>
      </c>
      <c r="BX92">
        <f t="shared" si="50"/>
        <v>0.43400043415696593</v>
      </c>
      <c r="BY92">
        <f t="shared" si="50"/>
        <v>0.44466074058307603</v>
      </c>
      <c r="BZ92">
        <f t="shared" si="50"/>
        <v>0.45637135303272858</v>
      </c>
      <c r="CA92">
        <f t="shared" si="50"/>
        <v>0.46935502465989482</v>
      </c>
      <c r="CB92">
        <f t="shared" si="50"/>
        <v>0.48391682727499286</v>
      </c>
      <c r="CC92">
        <f t="shared" si="50"/>
        <v>0.50049238700824694</v>
      </c>
      <c r="CD92">
        <f t="shared" si="50"/>
        <v>0.51973919815372316</v>
      </c>
      <c r="CE92">
        <f t="shared" si="50"/>
        <v>0.5427295086425562</v>
      </c>
      <c r="CF92">
        <f t="shared" si="50"/>
        <v>0.57143183678145604</v>
      </c>
      <c r="CG92">
        <f t="shared" si="50"/>
        <v>0.67490059600701324</v>
      </c>
      <c r="CH92">
        <f t="shared" si="50"/>
        <v>0.82170180269431081</v>
      </c>
      <c r="CI92">
        <f t="shared" si="50"/>
        <v>0.77930538844924035</v>
      </c>
      <c r="CJ92">
        <f t="shared" si="50"/>
        <v>0.74198471042923442</v>
      </c>
      <c r="CK92">
        <f t="shared" si="50"/>
        <v>0.70949230159662857</v>
      </c>
      <c r="CL92">
        <f t="shared" si="50"/>
        <v>0.64370342752573662</v>
      </c>
      <c r="CM92">
        <f t="shared" si="45"/>
        <v>0.59291104931142335</v>
      </c>
      <c r="CN92">
        <f t="shared" si="45"/>
        <v>0.51799331676114257</v>
      </c>
      <c r="CO92">
        <f t="shared" si="45"/>
        <v>0.42319239432829114</v>
      </c>
      <c r="CP92">
        <f t="shared" si="45"/>
        <v>0.36363636363636387</v>
      </c>
      <c r="CQ92">
        <f t="shared" si="45"/>
        <v>0.32183294170639237</v>
      </c>
      <c r="CR92">
        <f t="shared" si="45"/>
        <v>0.25543607956167252</v>
      </c>
      <c r="CS92">
        <f t="shared" si="45"/>
        <v>0.21543247060641096</v>
      </c>
      <c r="DD92">
        <v>0.80000000000000049</v>
      </c>
      <c r="DE92">
        <f t="shared" si="51"/>
        <v>0.34041786893969833</v>
      </c>
      <c r="DF92">
        <f t="shared" si="51"/>
        <v>0.35042216857626657</v>
      </c>
      <c r="DG92">
        <f t="shared" si="51"/>
        <v>0.36142714757328986</v>
      </c>
      <c r="DH92">
        <f t="shared" si="51"/>
        <v>0.37363378352576909</v>
      </c>
      <c r="DI92">
        <f t="shared" si="51"/>
        <v>0.38731047421662351</v>
      </c>
      <c r="DJ92">
        <f t="shared" si="51"/>
        <v>0.40282769964813614</v>
      </c>
      <c r="DK92">
        <f t="shared" si="51"/>
        <v>0.42071889878715163</v>
      </c>
      <c r="DL92">
        <f t="shared" si="51"/>
        <v>0.44179636561403957</v>
      </c>
      <c r="DM92">
        <f t="shared" si="51"/>
        <v>0.46739755611211098</v>
      </c>
      <c r="DN92">
        <f t="shared" si="51"/>
        <v>0.5000037500582265</v>
      </c>
      <c r="DO92">
        <f t="shared" si="51"/>
        <v>0.6235362820228193</v>
      </c>
      <c r="DP92" t="e">
        <f t="shared" si="51"/>
        <v>#NUM!</v>
      </c>
      <c r="DQ92" t="e">
        <f t="shared" si="51"/>
        <v>#NUM!</v>
      </c>
      <c r="DR92" t="e">
        <f t="shared" si="51"/>
        <v>#NUM!</v>
      </c>
      <c r="DS92" t="e">
        <f t="shared" si="51"/>
        <v>#NUM!</v>
      </c>
      <c r="DT92" t="e">
        <f t="shared" si="51"/>
        <v>#NUM!</v>
      </c>
      <c r="DU92" t="e">
        <f t="shared" si="46"/>
        <v>#NUM!</v>
      </c>
      <c r="DV92" t="e">
        <f t="shared" si="46"/>
        <v>#NUM!</v>
      </c>
      <c r="DW92" t="e">
        <f t="shared" si="46"/>
        <v>#NUM!</v>
      </c>
      <c r="DX92" t="e">
        <f t="shared" si="46"/>
        <v>#NUM!</v>
      </c>
      <c r="DY92" t="e">
        <f t="shared" si="46"/>
        <v>#NUM!</v>
      </c>
      <c r="DZ92" t="e">
        <f t="shared" si="46"/>
        <v>#NUM!</v>
      </c>
      <c r="EA92" t="e">
        <f t="shared" si="46"/>
        <v>#NUM!</v>
      </c>
      <c r="EL92">
        <v>0.80000000000000049</v>
      </c>
      <c r="EM92">
        <f t="shared" si="52"/>
        <v>0.24345188783535404</v>
      </c>
      <c r="EN92">
        <f t="shared" si="52"/>
        <v>0.25248183829906956</v>
      </c>
      <c r="EO92">
        <f t="shared" si="52"/>
        <v>0.26253379785049297</v>
      </c>
      <c r="EP92">
        <f t="shared" si="52"/>
        <v>0.27382951708952025</v>
      </c>
      <c r="EQ92">
        <f t="shared" si="52"/>
        <v>0.28666908441936623</v>
      </c>
      <c r="ER92">
        <f t="shared" si="52"/>
        <v>0.30147269328957388</v>
      </c>
      <c r="ES92">
        <f t="shared" si="52"/>
        <v>0.31885485492484966</v>
      </c>
      <c r="ET92">
        <f t="shared" si="52"/>
        <v>0.3397674514314668</v>
      </c>
      <c r="EU92">
        <f t="shared" si="52"/>
        <v>0.36580788634501749</v>
      </c>
      <c r="EV92">
        <f t="shared" si="52"/>
        <v>0.40000400006958642</v>
      </c>
      <c r="EW92">
        <f t="shared" si="52"/>
        <v>0.54052089764503064</v>
      </c>
      <c r="EX92" t="e">
        <f t="shared" si="52"/>
        <v>#NUM!</v>
      </c>
      <c r="EY92" t="e">
        <f t="shared" si="52"/>
        <v>#NUM!</v>
      </c>
      <c r="EZ92" t="e">
        <f t="shared" si="52"/>
        <v>#NUM!</v>
      </c>
      <c r="FA92" t="e">
        <f t="shared" si="52"/>
        <v>#NUM!</v>
      </c>
      <c r="FB92" t="e">
        <f t="shared" si="52"/>
        <v>#NUM!</v>
      </c>
      <c r="FC92" t="e">
        <f t="shared" si="47"/>
        <v>#NUM!</v>
      </c>
      <c r="FD92" t="e">
        <f t="shared" si="47"/>
        <v>#NUM!</v>
      </c>
      <c r="FE92" t="e">
        <f t="shared" si="47"/>
        <v>#NUM!</v>
      </c>
      <c r="FF92" t="e">
        <f t="shared" si="47"/>
        <v>#NUM!</v>
      </c>
      <c r="FG92" t="e">
        <f t="shared" si="47"/>
        <v>#NUM!</v>
      </c>
      <c r="FH92" t="e">
        <f t="shared" si="47"/>
        <v>#NUM!</v>
      </c>
      <c r="FI92" t="e">
        <f t="shared" si="47"/>
        <v>#NUM!</v>
      </c>
    </row>
    <row r="93" spans="9:165" x14ac:dyDescent="0.3">
      <c r="I93">
        <v>0.81</v>
      </c>
      <c r="J93">
        <f t="shared" si="55"/>
        <v>0.93882887869735243</v>
      </c>
      <c r="K93">
        <f t="shared" si="55"/>
        <v>0.85326037509847463</v>
      </c>
      <c r="L93">
        <f t="shared" si="55"/>
        <v>0.71761321590753879</v>
      </c>
      <c r="M93" t="e">
        <f t="shared" si="55"/>
        <v>#NUM!</v>
      </c>
      <c r="N93" t="e">
        <f t="shared" si="55"/>
        <v>#NUM!</v>
      </c>
      <c r="O93" t="e">
        <f t="shared" si="55"/>
        <v>#NUM!</v>
      </c>
      <c r="P93" t="e">
        <f t="shared" si="55"/>
        <v>#NUM!</v>
      </c>
      <c r="Q93" t="e">
        <f t="shared" si="55"/>
        <v>#NUM!</v>
      </c>
      <c r="R93" t="e">
        <f t="shared" si="55"/>
        <v>#NUM!</v>
      </c>
      <c r="S93" t="e">
        <f t="shared" si="55"/>
        <v>#NUM!</v>
      </c>
      <c r="T93" t="e">
        <f t="shared" si="55"/>
        <v>#NUM!</v>
      </c>
      <c r="U93" t="e">
        <f t="shared" si="55"/>
        <v>#NUM!</v>
      </c>
      <c r="V93" t="e">
        <f t="shared" si="55"/>
        <v>#NUM!</v>
      </c>
      <c r="W93" t="e">
        <f t="shared" si="55"/>
        <v>#NUM!</v>
      </c>
      <c r="X93" t="e">
        <f t="shared" si="55"/>
        <v>#NUM!</v>
      </c>
      <c r="Y93" t="e">
        <f t="shared" si="55"/>
        <v>#NUM!</v>
      </c>
      <c r="Z93" t="e">
        <f t="shared" si="53"/>
        <v>#NUM!</v>
      </c>
      <c r="AA93" t="e">
        <f t="shared" si="53"/>
        <v>#NUM!</v>
      </c>
      <c r="AB93" t="e">
        <f t="shared" si="53"/>
        <v>#NUM!</v>
      </c>
      <c r="AC93" t="e">
        <f t="shared" si="53"/>
        <v>#NUM!</v>
      </c>
      <c r="AD93" t="e">
        <f t="shared" si="53"/>
        <v>#NUM!</v>
      </c>
      <c r="AE93" t="e">
        <f t="shared" si="53"/>
        <v>#NUM!</v>
      </c>
      <c r="AF93" t="e">
        <f t="shared" si="53"/>
        <v>#NUM!</v>
      </c>
      <c r="AO93">
        <v>0.8100000000000005</v>
      </c>
      <c r="AP93">
        <f t="shared" si="56"/>
        <v>0.57128202736653177</v>
      </c>
      <c r="AQ93">
        <f t="shared" si="56"/>
        <v>0.57897513601786266</v>
      </c>
      <c r="AR93">
        <f t="shared" si="56"/>
        <v>0.58727600907850475</v>
      </c>
      <c r="AS93">
        <f t="shared" si="56"/>
        <v>0.59629621974503233</v>
      </c>
      <c r="AT93">
        <f t="shared" si="56"/>
        <v>0.60618348075882378</v>
      </c>
      <c r="AU93">
        <f t="shared" si="56"/>
        <v>0.6171400359583481</v>
      </c>
      <c r="AV93">
        <f t="shared" si="56"/>
        <v>0.62945500946444433</v>
      </c>
      <c r="AW93">
        <f t="shared" si="56"/>
        <v>0.64356625173271431</v>
      </c>
      <c r="AX93">
        <f t="shared" si="56"/>
        <v>0.66019292856012601</v>
      </c>
      <c r="AY93">
        <f t="shared" si="56"/>
        <v>0.68067458551386884</v>
      </c>
      <c r="AZ93">
        <f t="shared" si="56"/>
        <v>0.75493621326120464</v>
      </c>
      <c r="BA93" t="e">
        <f t="shared" si="56"/>
        <v>#NUM!</v>
      </c>
      <c r="BB93" t="e">
        <f t="shared" si="56"/>
        <v>#NUM!</v>
      </c>
      <c r="BC93" t="e">
        <f t="shared" si="56"/>
        <v>#NUM!</v>
      </c>
      <c r="BD93" t="e">
        <f t="shared" si="56"/>
        <v>#NUM!</v>
      </c>
      <c r="BE93" t="e">
        <f t="shared" si="56"/>
        <v>#NUM!</v>
      </c>
      <c r="BF93" t="e">
        <f t="shared" si="54"/>
        <v>#NUM!</v>
      </c>
      <c r="BG93" t="e">
        <f t="shared" si="54"/>
        <v>#NUM!</v>
      </c>
      <c r="BH93" t="e">
        <f t="shared" si="54"/>
        <v>#NUM!</v>
      </c>
      <c r="BI93" t="e">
        <f t="shared" si="54"/>
        <v>#NUM!</v>
      </c>
      <c r="BJ93" t="e">
        <f t="shared" si="54"/>
        <v>#NUM!</v>
      </c>
      <c r="BK93" t="e">
        <f t="shared" si="54"/>
        <v>#NUM!</v>
      </c>
      <c r="BL93" t="e">
        <f t="shared" si="54"/>
        <v>#NUM!</v>
      </c>
      <c r="BV93">
        <v>0.8100000000000005</v>
      </c>
      <c r="BW93">
        <f t="shared" si="50"/>
        <v>0.43437852809982797</v>
      </c>
      <c r="BX93">
        <f t="shared" si="50"/>
        <v>0.44442447189836976</v>
      </c>
      <c r="BY93">
        <f t="shared" si="50"/>
        <v>0.45538413979648207</v>
      </c>
      <c r="BZ93">
        <f t="shared" si="50"/>
        <v>0.46743370184813132</v>
      </c>
      <c r="CA93">
        <f t="shared" si="50"/>
        <v>0.48080759648794957</v>
      </c>
      <c r="CB93">
        <f t="shared" si="50"/>
        <v>0.49582852044169384</v>
      </c>
      <c r="CC93">
        <f t="shared" si="50"/>
        <v>0.51296036182002036</v>
      </c>
      <c r="CD93">
        <f t="shared" si="50"/>
        <v>0.53290980614981898</v>
      </c>
      <c r="CE93">
        <f t="shared" si="50"/>
        <v>0.55684524647470812</v>
      </c>
      <c r="CF93">
        <f t="shared" si="50"/>
        <v>0.58695996697098962</v>
      </c>
      <c r="CG93">
        <f t="shared" si="50"/>
        <v>0.70229068891269764</v>
      </c>
      <c r="CH93">
        <f t="shared" si="50"/>
        <v>0.82533695118668327</v>
      </c>
      <c r="CI93">
        <f t="shared" si="50"/>
        <v>0.78255008243376878</v>
      </c>
      <c r="CJ93">
        <f t="shared" si="50"/>
        <v>0.74528948333632716</v>
      </c>
      <c r="CK93">
        <f t="shared" si="50"/>
        <v>0.7129113246442722</v>
      </c>
      <c r="CL93">
        <f t="shared" si="50"/>
        <v>0.64737746766010129</v>
      </c>
      <c r="CM93">
        <f t="shared" si="45"/>
        <v>0.59675147377982263</v>
      </c>
      <c r="CN93">
        <f t="shared" si="45"/>
        <v>0.52198555324481655</v>
      </c>
      <c r="CO93">
        <f t="shared" si="45"/>
        <v>0.42717238623660742</v>
      </c>
      <c r="CP93">
        <f t="shared" si="45"/>
        <v>0.36747354413849126</v>
      </c>
      <c r="CQ93">
        <f t="shared" si="45"/>
        <v>0.3255014230934305</v>
      </c>
      <c r="CR93">
        <f t="shared" si="45"/>
        <v>0.25871166325945194</v>
      </c>
      <c r="CS93">
        <f t="shared" si="45"/>
        <v>0.21839227884525517</v>
      </c>
      <c r="DD93">
        <v>0.8100000000000005</v>
      </c>
      <c r="DE93">
        <f t="shared" si="51"/>
        <v>0.34923969887577566</v>
      </c>
      <c r="DF93">
        <f t="shared" si="51"/>
        <v>0.35958035087134987</v>
      </c>
      <c r="DG93">
        <f t="shared" si="51"/>
        <v>0.37096512671249715</v>
      </c>
      <c r="DH93">
        <f t="shared" si="51"/>
        <v>0.38360632724730553</v>
      </c>
      <c r="DI93">
        <f t="shared" si="51"/>
        <v>0.39778858204400869</v>
      </c>
      <c r="DJ93">
        <f t="shared" si="51"/>
        <v>0.41390674886880591</v>
      </c>
      <c r="DK93">
        <f t="shared" si="51"/>
        <v>0.43253315303990558</v>
      </c>
      <c r="DL93">
        <f t="shared" si="51"/>
        <v>0.4545473567444121</v>
      </c>
      <c r="DM93">
        <f t="shared" si="51"/>
        <v>0.48141738584362143</v>
      </c>
      <c r="DN93">
        <f t="shared" si="51"/>
        <v>0.51592755960233982</v>
      </c>
      <c r="DO93">
        <f t="shared" si="51"/>
        <v>0.6554187874428743</v>
      </c>
      <c r="DP93" t="e">
        <f t="shared" si="51"/>
        <v>#NUM!</v>
      </c>
      <c r="DQ93" t="e">
        <f t="shared" si="51"/>
        <v>#NUM!</v>
      </c>
      <c r="DR93" t="e">
        <f t="shared" si="51"/>
        <v>#NUM!</v>
      </c>
      <c r="DS93" t="e">
        <f t="shared" si="51"/>
        <v>#NUM!</v>
      </c>
      <c r="DT93" t="e">
        <f t="shared" si="51"/>
        <v>#NUM!</v>
      </c>
      <c r="DU93" t="e">
        <f t="shared" si="46"/>
        <v>#NUM!</v>
      </c>
      <c r="DV93" t="e">
        <f t="shared" si="46"/>
        <v>#NUM!</v>
      </c>
      <c r="DW93" t="e">
        <f t="shared" si="46"/>
        <v>#NUM!</v>
      </c>
      <c r="DX93" t="e">
        <f t="shared" si="46"/>
        <v>#NUM!</v>
      </c>
      <c r="DY93" t="e">
        <f t="shared" si="46"/>
        <v>#NUM!</v>
      </c>
      <c r="DZ93" t="e">
        <f t="shared" si="46"/>
        <v>#NUM!</v>
      </c>
      <c r="EA93" t="e">
        <f t="shared" si="46"/>
        <v>#NUM!</v>
      </c>
      <c r="EL93">
        <v>0.8100000000000005</v>
      </c>
      <c r="EM93">
        <f t="shared" si="52"/>
        <v>0.25028113099368715</v>
      </c>
      <c r="EN93">
        <f t="shared" si="52"/>
        <v>0.25967372935738137</v>
      </c>
      <c r="EO93">
        <f t="shared" si="52"/>
        <v>0.27014208783520943</v>
      </c>
      <c r="EP93">
        <f t="shared" si="52"/>
        <v>0.28192281052414342</v>
      </c>
      <c r="EQ93">
        <f t="shared" si="52"/>
        <v>0.2953374335306776</v>
      </c>
      <c r="ER93">
        <f t="shared" si="52"/>
        <v>0.31083858056695757</v>
      </c>
      <c r="ES93">
        <f t="shared" si="52"/>
        <v>0.3290928124104423</v>
      </c>
      <c r="ET93">
        <f t="shared" si="52"/>
        <v>0.35114253140761792</v>
      </c>
      <c r="EU93">
        <f t="shared" si="52"/>
        <v>0.3787616195714269</v>
      </c>
      <c r="EV93">
        <f t="shared" si="52"/>
        <v>0.41538892907312269</v>
      </c>
      <c r="EW93">
        <f t="shared" si="52"/>
        <v>0.5773669258187436</v>
      </c>
      <c r="EX93" t="e">
        <f t="shared" si="52"/>
        <v>#NUM!</v>
      </c>
      <c r="EY93" t="e">
        <f t="shared" si="52"/>
        <v>#NUM!</v>
      </c>
      <c r="EZ93" t="e">
        <f t="shared" si="52"/>
        <v>#NUM!</v>
      </c>
      <c r="FA93" t="e">
        <f t="shared" si="52"/>
        <v>#NUM!</v>
      </c>
      <c r="FB93" t="e">
        <f t="shared" si="52"/>
        <v>#NUM!</v>
      </c>
      <c r="FC93" t="e">
        <f t="shared" si="47"/>
        <v>#NUM!</v>
      </c>
      <c r="FD93" t="e">
        <f t="shared" si="47"/>
        <v>#NUM!</v>
      </c>
      <c r="FE93" t="e">
        <f t="shared" si="47"/>
        <v>#NUM!</v>
      </c>
      <c r="FF93" t="e">
        <f t="shared" si="47"/>
        <v>#NUM!</v>
      </c>
      <c r="FG93" t="e">
        <f t="shared" si="47"/>
        <v>#NUM!</v>
      </c>
      <c r="FH93" t="e">
        <f t="shared" si="47"/>
        <v>#NUM!</v>
      </c>
      <c r="FI93" t="e">
        <f t="shared" si="47"/>
        <v>#NUM!</v>
      </c>
    </row>
    <row r="94" spans="9:165" x14ac:dyDescent="0.3">
      <c r="I94">
        <v>0.82</v>
      </c>
      <c r="J94">
        <f t="shared" si="55"/>
        <v>0.93375383279143309</v>
      </c>
      <c r="K94">
        <f t="shared" si="55"/>
        <v>0.83926489092599532</v>
      </c>
      <c r="L94">
        <f t="shared" si="55"/>
        <v>0.68155125227320112</v>
      </c>
      <c r="M94" t="e">
        <f t="shared" si="55"/>
        <v>#NUM!</v>
      </c>
      <c r="N94" t="e">
        <f t="shared" si="55"/>
        <v>#NUM!</v>
      </c>
      <c r="O94" t="e">
        <f t="shared" si="55"/>
        <v>#NUM!</v>
      </c>
      <c r="P94" t="e">
        <f t="shared" si="55"/>
        <v>#NUM!</v>
      </c>
      <c r="Q94" t="e">
        <f t="shared" si="55"/>
        <v>#NUM!</v>
      </c>
      <c r="R94" t="e">
        <f t="shared" si="55"/>
        <v>#NUM!</v>
      </c>
      <c r="S94" t="e">
        <f t="shared" si="55"/>
        <v>#NUM!</v>
      </c>
      <c r="T94" t="e">
        <f t="shared" si="55"/>
        <v>#NUM!</v>
      </c>
      <c r="U94" t="e">
        <f t="shared" si="55"/>
        <v>#NUM!</v>
      </c>
      <c r="V94" t="e">
        <f t="shared" si="55"/>
        <v>#NUM!</v>
      </c>
      <c r="W94" t="e">
        <f t="shared" si="55"/>
        <v>#NUM!</v>
      </c>
      <c r="X94" t="e">
        <f t="shared" si="55"/>
        <v>#NUM!</v>
      </c>
      <c r="Y94" t="e">
        <f t="shared" si="55"/>
        <v>#NUM!</v>
      </c>
      <c r="Z94" t="e">
        <f t="shared" si="53"/>
        <v>#NUM!</v>
      </c>
      <c r="AA94" t="e">
        <f t="shared" si="53"/>
        <v>#NUM!</v>
      </c>
      <c r="AB94" t="e">
        <f t="shared" si="53"/>
        <v>#NUM!</v>
      </c>
      <c r="AC94" t="e">
        <f t="shared" si="53"/>
        <v>#NUM!</v>
      </c>
      <c r="AD94" t="e">
        <f t="shared" si="53"/>
        <v>#NUM!</v>
      </c>
      <c r="AE94" t="e">
        <f t="shared" si="53"/>
        <v>#NUM!</v>
      </c>
      <c r="AF94" t="e">
        <f t="shared" si="53"/>
        <v>#NUM!</v>
      </c>
      <c r="AO94">
        <v>0.82000000000000051</v>
      </c>
      <c r="AP94">
        <f t="shared" si="56"/>
        <v>0.58300861251188296</v>
      </c>
      <c r="AQ94">
        <f t="shared" si="56"/>
        <v>0.59081320752329136</v>
      </c>
      <c r="AR94">
        <f t="shared" si="56"/>
        <v>0.59923913245520932</v>
      </c>
      <c r="AS94">
        <f t="shared" si="56"/>
        <v>0.60840201314501319</v>
      </c>
      <c r="AT94">
        <f t="shared" si="56"/>
        <v>0.61845558281100388</v>
      </c>
      <c r="AU94">
        <f t="shared" si="56"/>
        <v>0.62961148371796138</v>
      </c>
      <c r="AV94">
        <f t="shared" si="56"/>
        <v>0.64217447760111623</v>
      </c>
      <c r="AW94">
        <f t="shared" si="56"/>
        <v>0.65661075503502453</v>
      </c>
      <c r="AX94">
        <f t="shared" si="56"/>
        <v>0.67369747603249108</v>
      </c>
      <c r="AY94">
        <f t="shared" si="56"/>
        <v>0.6949176688081653</v>
      </c>
      <c r="AZ94">
        <f t="shared" si="56"/>
        <v>0.77823550044408429</v>
      </c>
      <c r="BA94" t="e">
        <f t="shared" si="56"/>
        <v>#NUM!</v>
      </c>
      <c r="BB94" t="e">
        <f t="shared" si="56"/>
        <v>#NUM!</v>
      </c>
      <c r="BC94" t="e">
        <f t="shared" si="56"/>
        <v>#NUM!</v>
      </c>
      <c r="BD94" t="e">
        <f t="shared" si="56"/>
        <v>#NUM!</v>
      </c>
      <c r="BE94" t="e">
        <f t="shared" si="56"/>
        <v>#NUM!</v>
      </c>
      <c r="BF94" t="e">
        <f t="shared" si="54"/>
        <v>#NUM!</v>
      </c>
      <c r="BG94" t="e">
        <f t="shared" si="54"/>
        <v>#NUM!</v>
      </c>
      <c r="BH94" t="e">
        <f t="shared" si="54"/>
        <v>#NUM!</v>
      </c>
      <c r="BI94" t="e">
        <f t="shared" si="54"/>
        <v>#NUM!</v>
      </c>
      <c r="BJ94" t="e">
        <f t="shared" si="54"/>
        <v>#NUM!</v>
      </c>
      <c r="BK94" t="e">
        <f t="shared" si="54"/>
        <v>#NUM!</v>
      </c>
      <c r="BL94" t="e">
        <f t="shared" si="54"/>
        <v>#NUM!</v>
      </c>
      <c r="BV94">
        <v>0.82000000000000051</v>
      </c>
      <c r="BW94">
        <f t="shared" si="50"/>
        <v>0.44489011569192266</v>
      </c>
      <c r="BX94">
        <f t="shared" si="50"/>
        <v>0.45520510885755877</v>
      </c>
      <c r="BY94">
        <f t="shared" si="50"/>
        <v>0.46646529052121166</v>
      </c>
      <c r="BZ94">
        <f t="shared" si="50"/>
        <v>0.47885505680920204</v>
      </c>
      <c r="CA94">
        <f t="shared" si="50"/>
        <v>0.49262075120620807</v>
      </c>
      <c r="CB94">
        <f t="shared" si="50"/>
        <v>0.50810317309989039</v>
      </c>
      <c r="CC94">
        <f t="shared" si="50"/>
        <v>0.5257955574137243</v>
      </c>
      <c r="CD94">
        <f t="shared" si="50"/>
        <v>0.54645645411470412</v>
      </c>
      <c r="CE94">
        <f t="shared" si="50"/>
        <v>0.57135794091267311</v>
      </c>
      <c r="CF94">
        <f t="shared" si="50"/>
        <v>0.60294481190943738</v>
      </c>
      <c r="CG94">
        <f t="shared" si="50"/>
        <v>0.73464643249438222</v>
      </c>
      <c r="CH94">
        <f t="shared" si="50"/>
        <v>0.82882830245850936</v>
      </c>
      <c r="CI94">
        <f t="shared" si="50"/>
        <v>0.78580862935900464</v>
      </c>
      <c r="CJ94">
        <f t="shared" si="50"/>
        <v>0.74865371008044634</v>
      </c>
      <c r="CK94">
        <f t="shared" si="50"/>
        <v>0.71641548718854631</v>
      </c>
      <c r="CL94">
        <f t="shared" si="50"/>
        <v>0.65117391774339928</v>
      </c>
      <c r="CM94">
        <f t="shared" si="45"/>
        <v>0.6007359809379399</v>
      </c>
      <c r="CN94">
        <f t="shared" si="45"/>
        <v>0.52614596660212465</v>
      </c>
      <c r="CO94">
        <f t="shared" si="45"/>
        <v>0.4313382383617218</v>
      </c>
      <c r="CP94">
        <f t="shared" si="45"/>
        <v>0.37149964676808056</v>
      </c>
      <c r="CQ94">
        <f t="shared" si="45"/>
        <v>0.32935676137129083</v>
      </c>
      <c r="CR94">
        <f t="shared" si="45"/>
        <v>0.26216271551566439</v>
      </c>
      <c r="CS94">
        <f t="shared" si="45"/>
        <v>0.22151528614137261</v>
      </c>
      <c r="DD94">
        <v>0.82000000000000051</v>
      </c>
      <c r="DE94">
        <f t="shared" si="51"/>
        <v>0.35841232767095704</v>
      </c>
      <c r="DF94">
        <f t="shared" si="51"/>
        <v>0.36909759820660348</v>
      </c>
      <c r="DG94">
        <f t="shared" si="51"/>
        <v>0.38087142678847036</v>
      </c>
      <c r="DH94">
        <f t="shared" si="51"/>
        <v>0.39395779524431207</v>
      </c>
      <c r="DI94">
        <f t="shared" si="51"/>
        <v>0.40865815801548278</v>
      </c>
      <c r="DJ94">
        <f t="shared" si="51"/>
        <v>0.42539280722946687</v>
      </c>
      <c r="DK94">
        <f t="shared" si="51"/>
        <v>0.44477501359235577</v>
      </c>
      <c r="DL94">
        <f t="shared" si="51"/>
        <v>0.46775611892396046</v>
      </c>
      <c r="DM94">
        <f t="shared" si="51"/>
        <v>0.49594635982904817</v>
      </c>
      <c r="DN94">
        <f t="shared" si="51"/>
        <v>0.53247178536471396</v>
      </c>
      <c r="DO94">
        <f t="shared" si="51"/>
        <v>0.69417829894823424</v>
      </c>
      <c r="DP94" t="e">
        <f t="shared" si="51"/>
        <v>#NUM!</v>
      </c>
      <c r="DQ94" t="e">
        <f t="shared" si="51"/>
        <v>#NUM!</v>
      </c>
      <c r="DR94" t="e">
        <f t="shared" si="51"/>
        <v>#NUM!</v>
      </c>
      <c r="DS94" t="e">
        <f t="shared" si="51"/>
        <v>#NUM!</v>
      </c>
      <c r="DT94" t="e">
        <f t="shared" si="51"/>
        <v>#NUM!</v>
      </c>
      <c r="DU94" t="e">
        <f t="shared" si="46"/>
        <v>#NUM!</v>
      </c>
      <c r="DV94" t="e">
        <f t="shared" si="46"/>
        <v>#NUM!</v>
      </c>
      <c r="DW94" t="e">
        <f t="shared" si="46"/>
        <v>#NUM!</v>
      </c>
      <c r="DX94" t="e">
        <f t="shared" si="46"/>
        <v>#NUM!</v>
      </c>
      <c r="DY94" t="e">
        <f t="shared" si="46"/>
        <v>#NUM!</v>
      </c>
      <c r="DZ94" t="e">
        <f t="shared" si="46"/>
        <v>#NUM!</v>
      </c>
      <c r="EA94" t="e">
        <f t="shared" si="46"/>
        <v>#NUM!</v>
      </c>
      <c r="EL94">
        <v>0.82000000000000051</v>
      </c>
      <c r="EM94">
        <f t="shared" si="52"/>
        <v>0.25741561362547088</v>
      </c>
      <c r="EN94">
        <f t="shared" si="52"/>
        <v>0.26718590767650197</v>
      </c>
      <c r="EO94">
        <f t="shared" si="52"/>
        <v>0.27808812391980148</v>
      </c>
      <c r="EP94">
        <f t="shared" si="52"/>
        <v>0.29037452414279658</v>
      </c>
      <c r="EQ94">
        <f t="shared" si="52"/>
        <v>0.30438935081758245</v>
      </c>
      <c r="ER94">
        <f t="shared" si="52"/>
        <v>0.32061976297022404</v>
      </c>
      <c r="ES94">
        <f t="shared" si="52"/>
        <v>0.33978820811377974</v>
      </c>
      <c r="ET94">
        <f t="shared" si="52"/>
        <v>0.36303546414858012</v>
      </c>
      <c r="EU94">
        <f t="shared" si="52"/>
        <v>0.3923308637642105</v>
      </c>
      <c r="EV94">
        <f t="shared" si="52"/>
        <v>0.43158360396749851</v>
      </c>
      <c r="EW94">
        <f t="shared" si="52"/>
        <v>0.62402596180377756</v>
      </c>
      <c r="EX94" t="e">
        <f t="shared" si="52"/>
        <v>#NUM!</v>
      </c>
      <c r="EY94" t="e">
        <f t="shared" si="52"/>
        <v>#NUM!</v>
      </c>
      <c r="EZ94" t="e">
        <f t="shared" si="52"/>
        <v>#NUM!</v>
      </c>
      <c r="FA94" t="e">
        <f t="shared" si="52"/>
        <v>#NUM!</v>
      </c>
      <c r="FB94" t="e">
        <f t="shared" si="52"/>
        <v>#NUM!</v>
      </c>
      <c r="FC94" t="e">
        <f t="shared" si="47"/>
        <v>#NUM!</v>
      </c>
      <c r="FD94" t="e">
        <f t="shared" si="47"/>
        <v>#NUM!</v>
      </c>
      <c r="FE94" t="e">
        <f t="shared" si="47"/>
        <v>#NUM!</v>
      </c>
      <c r="FF94" t="e">
        <f t="shared" si="47"/>
        <v>#NUM!</v>
      </c>
      <c r="FG94" t="e">
        <f t="shared" si="47"/>
        <v>#NUM!</v>
      </c>
      <c r="FH94" t="e">
        <f t="shared" si="47"/>
        <v>#NUM!</v>
      </c>
      <c r="FI94" t="e">
        <f t="shared" si="47"/>
        <v>#NUM!</v>
      </c>
    </row>
    <row r="95" spans="9:165" x14ac:dyDescent="0.3">
      <c r="I95">
        <v>0.83</v>
      </c>
      <c r="J95">
        <f t="shared" si="55"/>
        <v>0.92803587703914858</v>
      </c>
      <c r="K95">
        <f t="shared" si="55"/>
        <v>0.82303040670025929</v>
      </c>
      <c r="L95">
        <f t="shared" si="55"/>
        <v>0.63465906250047288</v>
      </c>
      <c r="M95" t="e">
        <f t="shared" si="55"/>
        <v>#NUM!</v>
      </c>
      <c r="N95" t="e">
        <f t="shared" si="55"/>
        <v>#NUM!</v>
      </c>
      <c r="O95" t="e">
        <f t="shared" si="55"/>
        <v>#NUM!</v>
      </c>
      <c r="P95" t="e">
        <f t="shared" si="55"/>
        <v>#NUM!</v>
      </c>
      <c r="Q95" t="e">
        <f t="shared" si="55"/>
        <v>#NUM!</v>
      </c>
      <c r="R95" t="e">
        <f t="shared" si="55"/>
        <v>#NUM!</v>
      </c>
      <c r="S95" t="e">
        <f t="shared" si="55"/>
        <v>#NUM!</v>
      </c>
      <c r="T95" t="e">
        <f t="shared" si="55"/>
        <v>#NUM!</v>
      </c>
      <c r="U95" t="e">
        <f t="shared" si="55"/>
        <v>#NUM!</v>
      </c>
      <c r="V95" t="e">
        <f t="shared" si="55"/>
        <v>#NUM!</v>
      </c>
      <c r="W95" t="e">
        <f t="shared" si="55"/>
        <v>#NUM!</v>
      </c>
      <c r="X95" t="e">
        <f t="shared" si="55"/>
        <v>#NUM!</v>
      </c>
      <c r="Y95" t="e">
        <f t="shared" si="55"/>
        <v>#NUM!</v>
      </c>
      <c r="Z95" t="e">
        <f t="shared" si="53"/>
        <v>#NUM!</v>
      </c>
      <c r="AA95" t="e">
        <f t="shared" si="53"/>
        <v>#NUM!</v>
      </c>
      <c r="AB95" t="e">
        <f t="shared" si="53"/>
        <v>#NUM!</v>
      </c>
      <c r="AC95" t="e">
        <f t="shared" si="53"/>
        <v>#NUM!</v>
      </c>
      <c r="AD95" t="e">
        <f t="shared" si="53"/>
        <v>#NUM!</v>
      </c>
      <c r="AE95" t="e">
        <f t="shared" si="53"/>
        <v>#NUM!</v>
      </c>
      <c r="AF95" t="e">
        <f t="shared" si="53"/>
        <v>#NUM!</v>
      </c>
      <c r="AO95">
        <v>0.83000000000000052</v>
      </c>
      <c r="AP95">
        <f t="shared" si="56"/>
        <v>0.59505498825621617</v>
      </c>
      <c r="AQ95">
        <f t="shared" si="56"/>
        <v>0.60296242670578937</v>
      </c>
      <c r="AR95">
        <f t="shared" si="56"/>
        <v>0.61150391080392275</v>
      </c>
      <c r="AS95">
        <f t="shared" si="56"/>
        <v>0.62079902001899501</v>
      </c>
      <c r="AT95">
        <f t="shared" si="56"/>
        <v>0.63100742799591814</v>
      </c>
      <c r="AU95">
        <f t="shared" si="56"/>
        <v>0.64235017422881835</v>
      </c>
      <c r="AV95">
        <f t="shared" si="56"/>
        <v>0.65514790863365779</v>
      </c>
      <c r="AW95">
        <f t="shared" si="56"/>
        <v>0.66989620779873793</v>
      </c>
      <c r="AX95">
        <f t="shared" si="56"/>
        <v>0.6874340639439035</v>
      </c>
      <c r="AY95">
        <f t="shared" si="56"/>
        <v>0.70940422569528505</v>
      </c>
      <c r="AZ95">
        <f t="shared" si="56"/>
        <v>0.80890630430165422</v>
      </c>
      <c r="BA95" t="e">
        <f t="shared" si="56"/>
        <v>#NUM!</v>
      </c>
      <c r="BB95" t="e">
        <f t="shared" si="56"/>
        <v>#NUM!</v>
      </c>
      <c r="BC95" t="e">
        <f t="shared" si="56"/>
        <v>#NUM!</v>
      </c>
      <c r="BD95" t="e">
        <f t="shared" si="56"/>
        <v>#NUM!</v>
      </c>
      <c r="BE95" t="e">
        <f t="shared" si="56"/>
        <v>#NUM!</v>
      </c>
      <c r="BF95" t="e">
        <f t="shared" si="54"/>
        <v>#NUM!</v>
      </c>
      <c r="BG95" t="e">
        <f t="shared" si="54"/>
        <v>#NUM!</v>
      </c>
      <c r="BH95" t="e">
        <f t="shared" si="54"/>
        <v>#NUM!</v>
      </c>
      <c r="BI95" t="e">
        <f t="shared" si="54"/>
        <v>#NUM!</v>
      </c>
      <c r="BJ95" t="e">
        <f t="shared" si="54"/>
        <v>#NUM!</v>
      </c>
      <c r="BK95" t="e">
        <f t="shared" si="54"/>
        <v>#NUM!</v>
      </c>
      <c r="BL95" t="e">
        <f t="shared" si="54"/>
        <v>#NUM!</v>
      </c>
      <c r="BV95">
        <v>0.83000000000000052</v>
      </c>
      <c r="BW95">
        <f t="shared" si="50"/>
        <v>0.4557900036272185</v>
      </c>
      <c r="BX95">
        <f t="shared" si="50"/>
        <v>0.4663744718318546</v>
      </c>
      <c r="BY95">
        <f t="shared" si="50"/>
        <v>0.47793543236875968</v>
      </c>
      <c r="BZ95">
        <f t="shared" si="50"/>
        <v>0.49066556638565034</v>
      </c>
      <c r="CA95">
        <f t="shared" si="50"/>
        <v>0.50482328497078688</v>
      </c>
      <c r="CB95">
        <f t="shared" si="50"/>
        <v>0.52076789345231411</v>
      </c>
      <c r="CC95">
        <f t="shared" si="50"/>
        <v>0.53902297267220622</v>
      </c>
      <c r="CD95">
        <f t="shared" si="50"/>
        <v>0.56040157086693965</v>
      </c>
      <c r="CE95">
        <f t="shared" si="50"/>
        <v>0.58628735746035776</v>
      </c>
      <c r="CF95">
        <f t="shared" si="50"/>
        <v>0.61940682174116879</v>
      </c>
      <c r="CG95">
        <f t="shared" si="50"/>
        <v>0.78104934759358979</v>
      </c>
      <c r="CH95">
        <f t="shared" si="50"/>
        <v>0.83221905986448375</v>
      </c>
      <c r="CI95">
        <f t="shared" si="50"/>
        <v>0.789097802021138</v>
      </c>
      <c r="CJ95">
        <f t="shared" si="50"/>
        <v>0.75209224001497987</v>
      </c>
      <c r="CK95">
        <f t="shared" si="50"/>
        <v>0.72001995969214072</v>
      </c>
      <c r="CL95">
        <f t="shared" si="50"/>
        <v>0.65510987343098159</v>
      </c>
      <c r="CM95">
        <f t="shared" si="45"/>
        <v>0.6048833592054278</v>
      </c>
      <c r="CN95">
        <f t="shared" si="45"/>
        <v>0.53049559059904317</v>
      </c>
      <c r="CO95">
        <f t="shared" si="45"/>
        <v>0.43571290238412314</v>
      </c>
      <c r="CP95">
        <f t="shared" si="45"/>
        <v>0.37573806146156657</v>
      </c>
      <c r="CQ95">
        <f t="shared" si="45"/>
        <v>0.33342220023274921</v>
      </c>
      <c r="CR95">
        <f t="shared" si="45"/>
        <v>0.26581130650345985</v>
      </c>
      <c r="CS95">
        <f t="shared" si="45"/>
        <v>0.22482219193429381</v>
      </c>
      <c r="DD95">
        <v>0.83000000000000052</v>
      </c>
      <c r="DE95">
        <f t="shared" si="51"/>
        <v>0.36796995333320814</v>
      </c>
      <c r="DF95">
        <f t="shared" si="51"/>
        <v>0.37900812448484028</v>
      </c>
      <c r="DG95">
        <f t="shared" si="51"/>
        <v>0.39118018960043899</v>
      </c>
      <c r="DH95">
        <f t="shared" si="51"/>
        <v>0.40472214041420518</v>
      </c>
      <c r="DI95">
        <f t="shared" si="51"/>
        <v>0.41995281251254796</v>
      </c>
      <c r="DJ95">
        <f t="shared" si="51"/>
        <v>0.43731894723506393</v>
      </c>
      <c r="DK95">
        <f t="shared" si="51"/>
        <v>0.45747679487568788</v>
      </c>
      <c r="DL95">
        <f t="shared" si="51"/>
        <v>0.48145408796233402</v>
      </c>
      <c r="DM95">
        <f t="shared" si="51"/>
        <v>0.51101570027614929</v>
      </c>
      <c r="DN95">
        <f t="shared" si="51"/>
        <v>0.54967340629397277</v>
      </c>
      <c r="DO95">
        <f t="shared" si="51"/>
        <v>0.75258114115790042</v>
      </c>
      <c r="DP95" t="e">
        <f t="shared" si="51"/>
        <v>#NUM!</v>
      </c>
      <c r="DQ95" t="e">
        <f t="shared" si="51"/>
        <v>#NUM!</v>
      </c>
      <c r="DR95" t="e">
        <f t="shared" si="51"/>
        <v>#NUM!</v>
      </c>
      <c r="DS95" t="e">
        <f t="shared" si="51"/>
        <v>#NUM!</v>
      </c>
      <c r="DT95" t="e">
        <f t="shared" si="51"/>
        <v>#NUM!</v>
      </c>
      <c r="DU95" t="e">
        <f t="shared" si="46"/>
        <v>#NUM!</v>
      </c>
      <c r="DV95" t="e">
        <f t="shared" si="46"/>
        <v>#NUM!</v>
      </c>
      <c r="DW95" t="e">
        <f t="shared" si="46"/>
        <v>#NUM!</v>
      </c>
      <c r="DX95" t="e">
        <f t="shared" si="46"/>
        <v>#NUM!</v>
      </c>
      <c r="DY95" t="e">
        <f t="shared" si="46"/>
        <v>#NUM!</v>
      </c>
      <c r="DZ95" t="e">
        <f t="shared" si="46"/>
        <v>#NUM!</v>
      </c>
      <c r="EA95" t="e">
        <f t="shared" si="46"/>
        <v>#NUM!</v>
      </c>
      <c r="EL95">
        <v>0.83000000000000052</v>
      </c>
      <c r="EM95">
        <f t="shared" si="52"/>
        <v>0.2648867103619183</v>
      </c>
      <c r="EN95">
        <f t="shared" si="52"/>
        <v>0.27505071568427791</v>
      </c>
      <c r="EO95">
        <f t="shared" si="52"/>
        <v>0.28640530096884648</v>
      </c>
      <c r="EP95">
        <f t="shared" si="52"/>
        <v>0.29921921145028851</v>
      </c>
      <c r="EQ95">
        <f t="shared" si="52"/>
        <v>0.31386069289037116</v>
      </c>
      <c r="ER95">
        <f t="shared" si="52"/>
        <v>0.33085362278523367</v>
      </c>
      <c r="ES95">
        <f t="shared" si="52"/>
        <v>0.35098035859035681</v>
      </c>
      <c r="ET95">
        <f t="shared" si="52"/>
        <v>0.3754884370488521</v>
      </c>
      <c r="EU95">
        <f t="shared" si="52"/>
        <v>0.40656348633638684</v>
      </c>
      <c r="EV95">
        <f t="shared" si="52"/>
        <v>0.44865368089334051</v>
      </c>
      <c r="EW95">
        <f t="shared" si="52"/>
        <v>0.69910981404465278</v>
      </c>
      <c r="EX95" t="e">
        <f t="shared" si="52"/>
        <v>#NUM!</v>
      </c>
      <c r="EY95" t="e">
        <f t="shared" si="52"/>
        <v>#NUM!</v>
      </c>
      <c r="EZ95" t="e">
        <f t="shared" si="52"/>
        <v>#NUM!</v>
      </c>
      <c r="FA95" t="e">
        <f t="shared" si="52"/>
        <v>#NUM!</v>
      </c>
      <c r="FB95" t="e">
        <f t="shared" si="52"/>
        <v>#NUM!</v>
      </c>
      <c r="FC95" t="e">
        <f t="shared" si="47"/>
        <v>#NUM!</v>
      </c>
      <c r="FD95" t="e">
        <f t="shared" si="47"/>
        <v>#NUM!</v>
      </c>
      <c r="FE95" t="e">
        <f t="shared" si="47"/>
        <v>#NUM!</v>
      </c>
      <c r="FF95" t="e">
        <f t="shared" si="47"/>
        <v>#NUM!</v>
      </c>
      <c r="FG95" t="e">
        <f t="shared" si="47"/>
        <v>#NUM!</v>
      </c>
      <c r="FH95" t="e">
        <f t="shared" si="47"/>
        <v>#NUM!</v>
      </c>
      <c r="FI95" t="e">
        <f t="shared" si="47"/>
        <v>#NUM!</v>
      </c>
    </row>
    <row r="96" spans="9:165" x14ac:dyDescent="0.3">
      <c r="I96">
        <v>0.84</v>
      </c>
      <c r="J96">
        <f t="shared" si="55"/>
        <v>0.92154425338230395</v>
      </c>
      <c r="K96">
        <f t="shared" si="55"/>
        <v>0.8039214149679148</v>
      </c>
      <c r="L96">
        <f t="shared" si="55"/>
        <v>0.56756766609477549</v>
      </c>
      <c r="M96" t="e">
        <f t="shared" si="55"/>
        <v>#NUM!</v>
      </c>
      <c r="N96" t="e">
        <f t="shared" si="55"/>
        <v>#NUM!</v>
      </c>
      <c r="O96" t="e">
        <f t="shared" si="55"/>
        <v>#NUM!</v>
      </c>
      <c r="P96" t="e">
        <f t="shared" si="55"/>
        <v>#NUM!</v>
      </c>
      <c r="Q96" t="e">
        <f t="shared" si="55"/>
        <v>#NUM!</v>
      </c>
      <c r="R96" t="e">
        <f t="shared" si="55"/>
        <v>#NUM!</v>
      </c>
      <c r="S96" t="e">
        <f t="shared" si="55"/>
        <v>#NUM!</v>
      </c>
      <c r="T96" t="e">
        <f t="shared" si="55"/>
        <v>#NUM!</v>
      </c>
      <c r="U96" t="e">
        <f t="shared" si="55"/>
        <v>#NUM!</v>
      </c>
      <c r="V96" t="e">
        <f t="shared" si="55"/>
        <v>#NUM!</v>
      </c>
      <c r="W96" t="e">
        <f t="shared" si="55"/>
        <v>#NUM!</v>
      </c>
      <c r="X96" t="e">
        <f t="shared" si="55"/>
        <v>#NUM!</v>
      </c>
      <c r="Y96" t="e">
        <f t="shared" si="55"/>
        <v>#NUM!</v>
      </c>
      <c r="Z96" t="e">
        <f t="shared" si="53"/>
        <v>#NUM!</v>
      </c>
      <c r="AA96" t="e">
        <f t="shared" si="53"/>
        <v>#NUM!</v>
      </c>
      <c r="AB96" t="e">
        <f t="shared" si="53"/>
        <v>#NUM!</v>
      </c>
      <c r="AC96" t="e">
        <f t="shared" si="53"/>
        <v>#NUM!</v>
      </c>
      <c r="AD96" t="e">
        <f t="shared" si="53"/>
        <v>#NUM!</v>
      </c>
      <c r="AE96" t="e">
        <f t="shared" si="53"/>
        <v>#NUM!</v>
      </c>
      <c r="AF96" t="e">
        <f t="shared" si="53"/>
        <v>#NUM!</v>
      </c>
      <c r="AO96">
        <v>0.84000000000000052</v>
      </c>
      <c r="AP96">
        <f t="shared" si="56"/>
        <v>0.60744925625179913</v>
      </c>
      <c r="AQ96">
        <f t="shared" si="56"/>
        <v>0.61544948058941529</v>
      </c>
      <c r="AR96">
        <f t="shared" si="56"/>
        <v>0.62409544564214336</v>
      </c>
      <c r="AS96">
        <f t="shared" si="56"/>
        <v>0.63351054454942379</v>
      </c>
      <c r="AT96">
        <f t="shared" si="56"/>
        <v>0.64386025533837443</v>
      </c>
      <c r="AU96">
        <f t="shared" si="56"/>
        <v>0.65537493632614652</v>
      </c>
      <c r="AV96">
        <f t="shared" si="56"/>
        <v>0.6683912728650192</v>
      </c>
      <c r="AW96">
        <f t="shared" si="56"/>
        <v>0.68343516222303113</v>
      </c>
      <c r="AX96">
        <f t="shared" si="56"/>
        <v>0.70141134216463763</v>
      </c>
      <c r="AY96">
        <f t="shared" si="56"/>
        <v>0.72414055295661361</v>
      </c>
      <c r="AZ96" t="e">
        <f t="shared" si="56"/>
        <v>#NUM!</v>
      </c>
      <c r="BA96" t="e">
        <f t="shared" si="56"/>
        <v>#NUM!</v>
      </c>
      <c r="BB96" t="e">
        <f t="shared" si="56"/>
        <v>#NUM!</v>
      </c>
      <c r="BC96" t="e">
        <f t="shared" si="56"/>
        <v>#NUM!</v>
      </c>
      <c r="BD96" t="e">
        <f t="shared" si="56"/>
        <v>#NUM!</v>
      </c>
      <c r="BE96" t="e">
        <f t="shared" si="56"/>
        <v>#NUM!</v>
      </c>
      <c r="BF96" t="e">
        <f t="shared" si="54"/>
        <v>#NUM!</v>
      </c>
      <c r="BG96" t="e">
        <f t="shared" si="54"/>
        <v>#NUM!</v>
      </c>
      <c r="BH96" t="e">
        <f t="shared" si="54"/>
        <v>#NUM!</v>
      </c>
      <c r="BI96" t="e">
        <f t="shared" si="54"/>
        <v>#NUM!</v>
      </c>
      <c r="BJ96" t="e">
        <f t="shared" si="54"/>
        <v>#NUM!</v>
      </c>
      <c r="BK96" t="e">
        <f t="shared" si="54"/>
        <v>#NUM!</v>
      </c>
      <c r="BL96" t="e">
        <f t="shared" si="54"/>
        <v>#NUM!</v>
      </c>
      <c r="BV96">
        <v>0.84000000000000052</v>
      </c>
      <c r="BW96">
        <f t="shared" si="50"/>
        <v>0.46711626327310751</v>
      </c>
      <c r="BX96">
        <f t="shared" si="50"/>
        <v>0.47796973919513286</v>
      </c>
      <c r="BY96">
        <f t="shared" si="50"/>
        <v>0.48983065678266746</v>
      </c>
      <c r="BZ96">
        <f t="shared" si="50"/>
        <v>0.50289998838310557</v>
      </c>
      <c r="CA96">
        <f t="shared" si="50"/>
        <v>0.51744830346149329</v>
      </c>
      <c r="CB96">
        <f t="shared" si="50"/>
        <v>0.53385371967906403</v>
      </c>
      <c r="CC96">
        <f t="shared" si="50"/>
        <v>0.55267104141313061</v>
      </c>
      <c r="CD96">
        <f t="shared" si="50"/>
        <v>0.57477035351390615</v>
      </c>
      <c r="CE96">
        <f t="shared" si="50"/>
        <v>0.60165513721592345</v>
      </c>
      <c r="CF96">
        <f t="shared" si="50"/>
        <v>0.63636768602309357</v>
      </c>
      <c r="CG96">
        <f t="shared" si="50"/>
        <v>0.8724817659175601</v>
      </c>
      <c r="CH96">
        <f t="shared" si="50"/>
        <v>0.835545257530937</v>
      </c>
      <c r="CI96">
        <f t="shared" si="50"/>
        <v>0.79243515250035157</v>
      </c>
      <c r="CJ96">
        <f t="shared" si="50"/>
        <v>0.75562166392782593</v>
      </c>
      <c r="CK96">
        <f t="shared" si="50"/>
        <v>0.72374209351293073</v>
      </c>
      <c r="CL96">
        <f t="shared" si="50"/>
        <v>0.65920524808326419</v>
      </c>
      <c r="CM96">
        <f t="shared" si="45"/>
        <v>0.60921561737807406</v>
      </c>
      <c r="CN96">
        <f t="shared" si="45"/>
        <v>0.53505917775764056</v>
      </c>
      <c r="CO96">
        <f t="shared" si="45"/>
        <v>0.44032349373297125</v>
      </c>
      <c r="CP96">
        <f t="shared" si="45"/>
        <v>0.38021648198067282</v>
      </c>
      <c r="CQ96">
        <f t="shared" si="45"/>
        <v>0.33772530247616217</v>
      </c>
      <c r="CR96">
        <f t="shared" si="45"/>
        <v>0.269683673087803</v>
      </c>
      <c r="CS96">
        <f t="shared" si="45"/>
        <v>0.22833764247427699</v>
      </c>
      <c r="DD96">
        <v>0.84000000000000052</v>
      </c>
      <c r="DE96">
        <f t="shared" si="51"/>
        <v>0.37795238553721094</v>
      </c>
      <c r="DF96">
        <f t="shared" si="51"/>
        <v>0.38935169532263192</v>
      </c>
      <c r="DG96">
        <f t="shared" si="51"/>
        <v>0.40193102054886071</v>
      </c>
      <c r="DH96">
        <f t="shared" si="51"/>
        <v>0.41593865251216566</v>
      </c>
      <c r="DI96">
        <f t="shared" si="51"/>
        <v>0.43171131160173892</v>
      </c>
      <c r="DJ96">
        <f t="shared" si="51"/>
        <v>0.449723136829352</v>
      </c>
      <c r="DK96">
        <f t="shared" si="51"/>
        <v>0.47067532821467523</v>
      </c>
      <c r="DL96">
        <f t="shared" si="51"/>
        <v>0.49567666093104584</v>
      </c>
      <c r="DM96">
        <f t="shared" si="51"/>
        <v>0.52665982405381562</v>
      </c>
      <c r="DN96">
        <f t="shared" si="51"/>
        <v>0.5675723996541685</v>
      </c>
      <c r="DO96" t="e">
        <f t="shared" si="51"/>
        <v>#NUM!</v>
      </c>
      <c r="DP96" t="e">
        <f t="shared" si="51"/>
        <v>#NUM!</v>
      </c>
      <c r="DQ96" t="e">
        <f t="shared" si="51"/>
        <v>#NUM!</v>
      </c>
      <c r="DR96" t="e">
        <f t="shared" si="51"/>
        <v>#NUM!</v>
      </c>
      <c r="DS96" t="e">
        <f t="shared" si="51"/>
        <v>#NUM!</v>
      </c>
      <c r="DT96" t="e">
        <f t="shared" si="51"/>
        <v>#NUM!</v>
      </c>
      <c r="DU96" t="e">
        <f t="shared" si="46"/>
        <v>#NUM!</v>
      </c>
      <c r="DV96" t="e">
        <f t="shared" si="46"/>
        <v>#NUM!</v>
      </c>
      <c r="DW96" t="e">
        <f t="shared" si="46"/>
        <v>#NUM!</v>
      </c>
      <c r="DX96" t="e">
        <f t="shared" si="46"/>
        <v>#NUM!</v>
      </c>
      <c r="DY96" t="e">
        <f t="shared" si="46"/>
        <v>#NUM!</v>
      </c>
      <c r="DZ96" t="e">
        <f t="shared" si="46"/>
        <v>#NUM!</v>
      </c>
      <c r="EA96" t="e">
        <f t="shared" si="46"/>
        <v>#NUM!</v>
      </c>
      <c r="EL96">
        <v>0.84000000000000052</v>
      </c>
      <c r="EM96">
        <f t="shared" si="52"/>
        <v>0.27273111786627269</v>
      </c>
      <c r="EN96">
        <f t="shared" si="52"/>
        <v>0.28330592550697853</v>
      </c>
      <c r="EO96">
        <f t="shared" si="52"/>
        <v>0.29513254767375346</v>
      </c>
      <c r="EP96">
        <f t="shared" si="52"/>
        <v>0.30849705552013074</v>
      </c>
      <c r="EQ96">
        <f t="shared" si="52"/>
        <v>0.32379302534733784</v>
      </c>
      <c r="ER96">
        <f t="shared" si="52"/>
        <v>0.34158330160841249</v>
      </c>
      <c r="ES96">
        <f t="shared" si="52"/>
        <v>0.3627143421611782</v>
      </c>
      <c r="ET96">
        <f t="shared" si="52"/>
        <v>0.38854933946750203</v>
      </c>
      <c r="EU96">
        <f t="shared" si="52"/>
        <v>0.42151304153199426</v>
      </c>
      <c r="EV96">
        <f t="shared" si="52"/>
        <v>0.4666721112300628</v>
      </c>
      <c r="EW96" t="e">
        <f t="shared" si="52"/>
        <v>#NUM!</v>
      </c>
      <c r="EX96" t="e">
        <f t="shared" si="52"/>
        <v>#NUM!</v>
      </c>
      <c r="EY96" t="e">
        <f t="shared" si="52"/>
        <v>#NUM!</v>
      </c>
      <c r="EZ96" t="e">
        <f t="shared" si="52"/>
        <v>#NUM!</v>
      </c>
      <c r="FA96" t="e">
        <f t="shared" si="52"/>
        <v>#NUM!</v>
      </c>
      <c r="FB96" t="e">
        <f t="shared" si="52"/>
        <v>#NUM!</v>
      </c>
      <c r="FC96" t="e">
        <f t="shared" si="47"/>
        <v>#NUM!</v>
      </c>
      <c r="FD96" t="e">
        <f t="shared" si="47"/>
        <v>#NUM!</v>
      </c>
      <c r="FE96" t="e">
        <f t="shared" si="47"/>
        <v>#NUM!</v>
      </c>
      <c r="FF96" t="e">
        <f t="shared" si="47"/>
        <v>#NUM!</v>
      </c>
      <c r="FG96" t="e">
        <f t="shared" si="47"/>
        <v>#NUM!</v>
      </c>
      <c r="FH96" t="e">
        <f t="shared" si="47"/>
        <v>#NUM!</v>
      </c>
      <c r="FI96" t="e">
        <f t="shared" si="47"/>
        <v>#NUM!</v>
      </c>
    </row>
    <row r="97" spans="9:165" x14ac:dyDescent="0.3">
      <c r="I97">
        <v>0.85</v>
      </c>
      <c r="J97">
        <f t="shared" si="55"/>
        <v>0.91410864735788122</v>
      </c>
      <c r="K97">
        <f t="shared" si="55"/>
        <v>0.78100022369818345</v>
      </c>
      <c r="L97">
        <f t="shared" si="55"/>
        <v>0.43773091978557399</v>
      </c>
      <c r="M97" t="e">
        <f t="shared" si="55"/>
        <v>#NUM!</v>
      </c>
      <c r="N97" t="e">
        <f t="shared" si="55"/>
        <v>#NUM!</v>
      </c>
      <c r="O97" t="e">
        <f t="shared" si="55"/>
        <v>#NUM!</v>
      </c>
      <c r="P97" t="e">
        <f t="shared" si="55"/>
        <v>#NUM!</v>
      </c>
      <c r="Q97" t="e">
        <f t="shared" si="55"/>
        <v>#NUM!</v>
      </c>
      <c r="R97" t="e">
        <f t="shared" si="55"/>
        <v>#NUM!</v>
      </c>
      <c r="S97" t="e">
        <f t="shared" si="55"/>
        <v>#NUM!</v>
      </c>
      <c r="T97" t="e">
        <f t="shared" si="55"/>
        <v>#NUM!</v>
      </c>
      <c r="U97" t="e">
        <f t="shared" si="55"/>
        <v>#NUM!</v>
      </c>
      <c r="V97" t="e">
        <f t="shared" si="55"/>
        <v>#NUM!</v>
      </c>
      <c r="W97" t="e">
        <f t="shared" si="55"/>
        <v>#NUM!</v>
      </c>
      <c r="X97" t="e">
        <f t="shared" si="55"/>
        <v>#NUM!</v>
      </c>
      <c r="Y97" t="e">
        <f t="shared" si="55"/>
        <v>#NUM!</v>
      </c>
      <c r="Z97" t="e">
        <f t="shared" si="53"/>
        <v>#NUM!</v>
      </c>
      <c r="AA97" t="e">
        <f t="shared" si="53"/>
        <v>#NUM!</v>
      </c>
      <c r="AB97" t="e">
        <f t="shared" si="53"/>
        <v>#NUM!</v>
      </c>
      <c r="AC97" t="e">
        <f t="shared" si="53"/>
        <v>#NUM!</v>
      </c>
      <c r="AD97" t="e">
        <f t="shared" si="53"/>
        <v>#NUM!</v>
      </c>
      <c r="AE97" t="e">
        <f t="shared" si="53"/>
        <v>#NUM!</v>
      </c>
      <c r="AF97" t="e">
        <f t="shared" si="53"/>
        <v>#NUM!</v>
      </c>
      <c r="AO97">
        <v>0.85000000000000053</v>
      </c>
      <c r="AP97">
        <f t="shared" si="56"/>
        <v>0.62022396940211499</v>
      </c>
      <c r="AQ97">
        <f t="shared" si="56"/>
        <v>0.62830526671112019</v>
      </c>
      <c r="AR97">
        <f t="shared" si="56"/>
        <v>0.6370427818096317</v>
      </c>
      <c r="AS97">
        <f t="shared" si="56"/>
        <v>0.64656353353675022</v>
      </c>
      <c r="AT97">
        <f t="shared" si="56"/>
        <v>0.65703860175649531</v>
      </c>
      <c r="AU97">
        <f t="shared" si="56"/>
        <v>0.66870749152796483</v>
      </c>
      <c r="AV97">
        <f t="shared" si="56"/>
        <v>0.68192294038251233</v>
      </c>
      <c r="AW97">
        <f t="shared" si="56"/>
        <v>0.69724194374815562</v>
      </c>
      <c r="AX97">
        <f t="shared" si="56"/>
        <v>0.71563891316723782</v>
      </c>
      <c r="AY97">
        <f t="shared" si="56"/>
        <v>0.73913316640104976</v>
      </c>
      <c r="AZ97" t="e">
        <f t="shared" si="56"/>
        <v>#NUM!</v>
      </c>
      <c r="BA97" t="e">
        <f t="shared" si="56"/>
        <v>#NUM!</v>
      </c>
      <c r="BB97" t="e">
        <f t="shared" si="56"/>
        <v>#NUM!</v>
      </c>
      <c r="BC97" t="e">
        <f t="shared" si="56"/>
        <v>#NUM!</v>
      </c>
      <c r="BD97" t="e">
        <f t="shared" si="56"/>
        <v>#NUM!</v>
      </c>
      <c r="BE97" t="e">
        <f t="shared" si="56"/>
        <v>#NUM!</v>
      </c>
      <c r="BF97" t="e">
        <f t="shared" si="54"/>
        <v>#NUM!</v>
      </c>
      <c r="BG97" t="e">
        <f t="shared" si="54"/>
        <v>#NUM!</v>
      </c>
      <c r="BH97" t="e">
        <f t="shared" si="54"/>
        <v>#NUM!</v>
      </c>
      <c r="BI97" t="e">
        <f t="shared" si="54"/>
        <v>#NUM!</v>
      </c>
      <c r="BJ97" t="e">
        <f t="shared" si="54"/>
        <v>#NUM!</v>
      </c>
      <c r="BK97" t="e">
        <f t="shared" si="54"/>
        <v>#NUM!</v>
      </c>
      <c r="BL97" t="e">
        <f t="shared" si="54"/>
        <v>#NUM!</v>
      </c>
      <c r="BV97">
        <v>0.85000000000000053</v>
      </c>
      <c r="BW97">
        <f t="shared" si="50"/>
        <v>0.47891340195334969</v>
      </c>
      <c r="BX97">
        <f t="shared" si="50"/>
        <v>0.49003431307545364</v>
      </c>
      <c r="BY97">
        <f t="shared" si="50"/>
        <v>0.50219302617964601</v>
      </c>
      <c r="BZ97">
        <f t="shared" si="50"/>
        <v>0.51559874617410451</v>
      </c>
      <c r="CA97">
        <f t="shared" si="50"/>
        <v>0.53053420205048807</v>
      </c>
      <c r="CB97">
        <f t="shared" si="50"/>
        <v>0.54739650561744269</v>
      </c>
      <c r="CC97">
        <f t="shared" si="50"/>
        <v>0.56677239591590511</v>
      </c>
      <c r="CD97">
        <f t="shared" si="50"/>
        <v>0.58959136347597985</v>
      </c>
      <c r="CE97">
        <f t="shared" si="50"/>
        <v>0.6174851472767986</v>
      </c>
      <c r="CF97">
        <f t="shared" si="50"/>
        <v>0.65385042907599389</v>
      </c>
      <c r="CG97">
        <f t="shared" si="50"/>
        <v>0.88310061280482688</v>
      </c>
      <c r="CH97">
        <f t="shared" si="50"/>
        <v>0.83883859715288911</v>
      </c>
      <c r="CI97">
        <f t="shared" si="50"/>
        <v>0.79583961283621396</v>
      </c>
      <c r="CJ97">
        <f t="shared" si="50"/>
        <v>0.75926087653335061</v>
      </c>
      <c r="CK97">
        <f t="shared" si="50"/>
        <v>0.72760203004445057</v>
      </c>
      <c r="CL97">
        <f t="shared" si="50"/>
        <v>0.66348350634551245</v>
      </c>
      <c r="CM97">
        <f t="shared" si="45"/>
        <v>0.6137588142507806</v>
      </c>
      <c r="CN97">
        <f t="shared" si="45"/>
        <v>0.53986615717323228</v>
      </c>
      <c r="CO97">
        <f t="shared" si="45"/>
        <v>0.44520237316946787</v>
      </c>
      <c r="CP97">
        <f t="shared" si="45"/>
        <v>0.38496803257249962</v>
      </c>
      <c r="CQ97">
        <f t="shared" si="45"/>
        <v>0.34229908774368023</v>
      </c>
      <c r="CR97">
        <f t="shared" si="45"/>
        <v>0.27381132870379105</v>
      </c>
      <c r="CS97">
        <f t="shared" si="45"/>
        <v>0.23209128994926978</v>
      </c>
      <c r="DD97">
        <v>0.85000000000000053</v>
      </c>
      <c r="DE97">
        <f t="shared" si="51"/>
        <v>0.38840638690650564</v>
      </c>
      <c r="DF97">
        <f t="shared" si="51"/>
        <v>0.40017494608663945</v>
      </c>
      <c r="DG97">
        <f t="shared" si="51"/>
        <v>0.413170275650175</v>
      </c>
      <c r="DH97">
        <f t="shared" si="51"/>
        <v>0.42765320362024262</v>
      </c>
      <c r="DI97">
        <f t="shared" si="51"/>
        <v>0.44397876619834542</v>
      </c>
      <c r="DJ97">
        <f t="shared" si="51"/>
        <v>0.46264935054887563</v>
      </c>
      <c r="DK97">
        <f t="shared" si="51"/>
        <v>0.48441296098801373</v>
      </c>
      <c r="DL97">
        <f t="shared" si="51"/>
        <v>0.51046402596542251</v>
      </c>
      <c r="DM97">
        <f t="shared" si="51"/>
        <v>0.54291690434314421</v>
      </c>
      <c r="DN97">
        <f t="shared" si="51"/>
        <v>0.58621205123595799</v>
      </c>
      <c r="DO97" t="e">
        <f t="shared" si="51"/>
        <v>#NUM!</v>
      </c>
      <c r="DP97" t="e">
        <f t="shared" si="51"/>
        <v>#NUM!</v>
      </c>
      <c r="DQ97" t="e">
        <f t="shared" si="51"/>
        <v>#NUM!</v>
      </c>
      <c r="DR97" t="e">
        <f t="shared" si="51"/>
        <v>#NUM!</v>
      </c>
      <c r="DS97" t="e">
        <f t="shared" si="51"/>
        <v>#NUM!</v>
      </c>
      <c r="DT97" t="e">
        <f t="shared" si="51"/>
        <v>#NUM!</v>
      </c>
      <c r="DU97" t="e">
        <f t="shared" si="46"/>
        <v>#NUM!</v>
      </c>
      <c r="DV97" t="e">
        <f t="shared" si="46"/>
        <v>#NUM!</v>
      </c>
      <c r="DW97" t="e">
        <f t="shared" si="46"/>
        <v>#NUM!</v>
      </c>
      <c r="DX97" t="e">
        <f t="shared" si="46"/>
        <v>#NUM!</v>
      </c>
      <c r="DY97" t="e">
        <f t="shared" si="46"/>
        <v>#NUM!</v>
      </c>
      <c r="DZ97" t="e">
        <f t="shared" si="46"/>
        <v>#NUM!</v>
      </c>
      <c r="EA97" t="e">
        <f t="shared" si="46"/>
        <v>#NUM!</v>
      </c>
      <c r="EL97">
        <v>0.85000000000000053</v>
      </c>
      <c r="EM97">
        <f t="shared" si="52"/>
        <v>0.28099215874350109</v>
      </c>
      <c r="EN97">
        <f t="shared" si="52"/>
        <v>0.29199606023327018</v>
      </c>
      <c r="EO97">
        <f t="shared" si="52"/>
        <v>0.30431566207214339</v>
      </c>
      <c r="EP97">
        <f t="shared" si="52"/>
        <v>0.31825521354779679</v>
      </c>
      <c r="EQ97">
        <f t="shared" si="52"/>
        <v>0.33423496755296261</v>
      </c>
      <c r="ER97">
        <f t="shared" si="52"/>
        <v>0.35285903017842346</v>
      </c>
      <c r="ES97">
        <f t="shared" si="52"/>
        <v>0.37504228672482454</v>
      </c>
      <c r="ET97">
        <f t="shared" si="52"/>
        <v>0.40227295859795426</v>
      </c>
      <c r="EU97">
        <f t="shared" si="52"/>
        <v>0.43723979187697953</v>
      </c>
      <c r="EV97">
        <f t="shared" si="52"/>
        <v>0.48572018381186399</v>
      </c>
      <c r="EW97" t="e">
        <f t="shared" si="52"/>
        <v>#NUM!</v>
      </c>
      <c r="EX97" t="e">
        <f t="shared" si="52"/>
        <v>#NUM!</v>
      </c>
      <c r="EY97" t="e">
        <f t="shared" si="52"/>
        <v>#NUM!</v>
      </c>
      <c r="EZ97" t="e">
        <f t="shared" si="52"/>
        <v>#NUM!</v>
      </c>
      <c r="FA97" t="e">
        <f t="shared" si="52"/>
        <v>#NUM!</v>
      </c>
      <c r="FB97" t="e">
        <f t="shared" si="52"/>
        <v>#NUM!</v>
      </c>
      <c r="FC97" t="e">
        <f t="shared" si="47"/>
        <v>#NUM!</v>
      </c>
      <c r="FD97" t="e">
        <f t="shared" si="47"/>
        <v>#NUM!</v>
      </c>
      <c r="FE97" t="e">
        <f t="shared" si="47"/>
        <v>#NUM!</v>
      </c>
      <c r="FF97" t="e">
        <f t="shared" si="47"/>
        <v>#NUM!</v>
      </c>
      <c r="FG97" t="e">
        <f t="shared" si="47"/>
        <v>#NUM!</v>
      </c>
      <c r="FH97" t="e">
        <f t="shared" si="47"/>
        <v>#NUM!</v>
      </c>
      <c r="FI97" t="e">
        <f t="shared" si="47"/>
        <v>#NUM!</v>
      </c>
    </row>
    <row r="98" spans="9:165" x14ac:dyDescent="0.3">
      <c r="I98">
        <v>0.86</v>
      </c>
      <c r="J98">
        <f t="shared" si="55"/>
        <v>0.90550242597474784</v>
      </c>
      <c r="K98">
        <f t="shared" si="55"/>
        <v>0.75279409869310021</v>
      </c>
      <c r="L98" t="e">
        <f t="shared" si="55"/>
        <v>#NUM!</v>
      </c>
      <c r="M98" t="e">
        <f t="shared" si="55"/>
        <v>#NUM!</v>
      </c>
      <c r="N98" t="e">
        <f t="shared" si="55"/>
        <v>#NUM!</v>
      </c>
      <c r="O98" t="e">
        <f t="shared" si="55"/>
        <v>#NUM!</v>
      </c>
      <c r="P98" t="e">
        <f t="shared" si="55"/>
        <v>#NUM!</v>
      </c>
      <c r="Q98" t="e">
        <f t="shared" si="55"/>
        <v>#NUM!</v>
      </c>
      <c r="R98" t="e">
        <f t="shared" si="55"/>
        <v>#NUM!</v>
      </c>
      <c r="S98" t="e">
        <f t="shared" si="55"/>
        <v>#NUM!</v>
      </c>
      <c r="T98" t="e">
        <f t="shared" si="55"/>
        <v>#NUM!</v>
      </c>
      <c r="U98" t="e">
        <f t="shared" si="55"/>
        <v>#NUM!</v>
      </c>
      <c r="V98" t="e">
        <f t="shared" si="55"/>
        <v>#NUM!</v>
      </c>
      <c r="W98" t="e">
        <f t="shared" si="55"/>
        <v>#NUM!</v>
      </c>
      <c r="X98" t="e">
        <f t="shared" si="55"/>
        <v>#NUM!</v>
      </c>
      <c r="Y98" t="e">
        <f t="shared" si="55"/>
        <v>#NUM!</v>
      </c>
      <c r="Z98" t="e">
        <f t="shared" si="53"/>
        <v>#NUM!</v>
      </c>
      <c r="AA98" t="e">
        <f t="shared" si="53"/>
        <v>#NUM!</v>
      </c>
      <c r="AB98" t="e">
        <f t="shared" si="53"/>
        <v>#NUM!</v>
      </c>
      <c r="AC98" t="e">
        <f t="shared" si="53"/>
        <v>#NUM!</v>
      </c>
      <c r="AD98" t="e">
        <f t="shared" si="53"/>
        <v>#NUM!</v>
      </c>
      <c r="AE98" t="e">
        <f t="shared" si="53"/>
        <v>#NUM!</v>
      </c>
      <c r="AF98" t="e">
        <f t="shared" si="53"/>
        <v>#NUM!</v>
      </c>
      <c r="AO98">
        <v>0.86000000000000054</v>
      </c>
      <c r="AP98">
        <f t="shared" si="56"/>
        <v>0.63341718902117816</v>
      </c>
      <c r="AQ98">
        <f t="shared" si="56"/>
        <v>0.64156589200518888</v>
      </c>
      <c r="AR98">
        <f t="shared" si="56"/>
        <v>0.65037984248541569</v>
      </c>
      <c r="AS98">
        <f t="shared" si="56"/>
        <v>0.65998944053218545</v>
      </c>
      <c r="AT98">
        <f t="shared" si="56"/>
        <v>0.67057108613410288</v>
      </c>
      <c r="AU98">
        <f t="shared" si="56"/>
        <v>0.68237314533544058</v>
      </c>
      <c r="AV98">
        <f t="shared" si="56"/>
        <v>0.69576426049077567</v>
      </c>
      <c r="AW98">
        <f t="shared" si="56"/>
        <v>0.71133308665304917</v>
      </c>
      <c r="AX98">
        <f t="shared" si="56"/>
        <v>0.73012756522657885</v>
      </c>
      <c r="AY98">
        <f t="shared" si="56"/>
        <v>0.75438881045712736</v>
      </c>
      <c r="AZ98" t="e">
        <f t="shared" si="56"/>
        <v>#NUM!</v>
      </c>
      <c r="BA98" t="e">
        <f t="shared" si="56"/>
        <v>#NUM!</v>
      </c>
      <c r="BB98" t="e">
        <f t="shared" si="56"/>
        <v>#NUM!</v>
      </c>
      <c r="BC98" t="e">
        <f t="shared" si="56"/>
        <v>#NUM!</v>
      </c>
      <c r="BD98" t="e">
        <f t="shared" si="56"/>
        <v>#NUM!</v>
      </c>
      <c r="BE98" t="e">
        <f t="shared" si="56"/>
        <v>#NUM!</v>
      </c>
      <c r="BF98" t="e">
        <f t="shared" si="54"/>
        <v>#NUM!</v>
      </c>
      <c r="BG98" t="e">
        <f t="shared" si="54"/>
        <v>#NUM!</v>
      </c>
      <c r="BH98" t="e">
        <f t="shared" si="54"/>
        <v>#NUM!</v>
      </c>
      <c r="BI98" t="e">
        <f t="shared" si="54"/>
        <v>#NUM!</v>
      </c>
      <c r="BJ98" t="e">
        <f t="shared" si="54"/>
        <v>#NUM!</v>
      </c>
      <c r="BK98" t="e">
        <f t="shared" si="54"/>
        <v>#NUM!</v>
      </c>
      <c r="BL98" t="e">
        <f t="shared" si="54"/>
        <v>#NUM!</v>
      </c>
      <c r="BV98">
        <v>0.86000000000000054</v>
      </c>
      <c r="BW98">
        <f t="shared" si="50"/>
        <v>0.49123396749681364</v>
      </c>
      <c r="BX98">
        <f t="shared" si="50"/>
        <v>0.50261936277228858</v>
      </c>
      <c r="BY98">
        <f t="shared" si="50"/>
        <v>0.5150720461711662</v>
      </c>
      <c r="BZ98">
        <f t="shared" si="50"/>
        <v>0.52880931686082788</v>
      </c>
      <c r="CA98">
        <f t="shared" si="50"/>
        <v>0.54412595285018317</v>
      </c>
      <c r="CB98">
        <f t="shared" si="50"/>
        <v>0.56143808290182184</v>
      </c>
      <c r="CC98">
        <f t="shared" si="50"/>
        <v>0.58136486850645819</v>
      </c>
      <c r="CD98">
        <f t="shared" si="50"/>
        <v>0.60489730872803615</v>
      </c>
      <c r="CE98">
        <f t="shared" si="50"/>
        <v>0.63380393898436793</v>
      </c>
      <c r="CF98">
        <f t="shared" si="50"/>
        <v>0.67187951425088899</v>
      </c>
      <c r="CG98">
        <f t="shared" si="50"/>
        <v>0.88958946931310656</v>
      </c>
      <c r="CH98">
        <f t="shared" si="50"/>
        <v>0.84212853007120092</v>
      </c>
      <c r="CI98">
        <f t="shared" si="50"/>
        <v>0.79933220693998652</v>
      </c>
      <c r="CJ98">
        <f t="shared" si="50"/>
        <v>0.76303180696361195</v>
      </c>
      <c r="CK98">
        <f t="shared" si="50"/>
        <v>0.73162350655002628</v>
      </c>
      <c r="CL98">
        <f t="shared" si="50"/>
        <v>0.66797264352747421</v>
      </c>
      <c r="CM98">
        <f t="shared" si="45"/>
        <v>0.61854416871540996</v>
      </c>
      <c r="CN98">
        <f t="shared" si="45"/>
        <v>0.54495191900945339</v>
      </c>
      <c r="CO98">
        <f t="shared" si="45"/>
        <v>0.45038860127825486</v>
      </c>
      <c r="CP98">
        <f t="shared" si="45"/>
        <v>0.39003278603234204</v>
      </c>
      <c r="CQ98">
        <f t="shared" si="45"/>
        <v>0.34718356780525378</v>
      </c>
      <c r="CR98">
        <f t="shared" si="45"/>
        <v>0.27823256497966187</v>
      </c>
      <c r="CS98">
        <f t="shared" si="45"/>
        <v>0.23611922794115461</v>
      </c>
      <c r="DD98">
        <v>0.86000000000000054</v>
      </c>
      <c r="DE98">
        <f t="shared" si="51"/>
        <v>0.39938744909987228</v>
      </c>
      <c r="DF98">
        <f t="shared" si="51"/>
        <v>0.41153312515205276</v>
      </c>
      <c r="DG98">
        <f t="shared" si="51"/>
        <v>0.42495276154774225</v>
      </c>
      <c r="DH98">
        <f t="shared" si="51"/>
        <v>0.4399198908848031</v>
      </c>
      <c r="DI98">
        <f t="shared" si="51"/>
        <v>0.45680819796549038</v>
      </c>
      <c r="DJ98">
        <f t="shared" si="51"/>
        <v>0.47614902994788161</v>
      </c>
      <c r="DK98">
        <f t="shared" si="51"/>
        <v>0.49873886682445906</v>
      </c>
      <c r="DL98">
        <f t="shared" si="51"/>
        <v>0.52586224613423893</v>
      </c>
      <c r="DM98">
        <f t="shared" si="51"/>
        <v>0.55982959203253058</v>
      </c>
      <c r="DN98">
        <f t="shared" si="51"/>
        <v>0.60563930482094197</v>
      </c>
      <c r="DO98" t="e">
        <f t="shared" si="51"/>
        <v>#NUM!</v>
      </c>
      <c r="DP98" t="e">
        <f t="shared" si="51"/>
        <v>#NUM!</v>
      </c>
      <c r="DQ98" t="e">
        <f t="shared" si="51"/>
        <v>#NUM!</v>
      </c>
      <c r="DR98" t="e">
        <f t="shared" si="51"/>
        <v>#NUM!</v>
      </c>
      <c r="DS98" t="e">
        <f t="shared" si="51"/>
        <v>#NUM!</v>
      </c>
      <c r="DT98" t="e">
        <f t="shared" si="51"/>
        <v>#NUM!</v>
      </c>
      <c r="DU98" t="e">
        <f t="shared" si="46"/>
        <v>#NUM!</v>
      </c>
      <c r="DV98" t="e">
        <f t="shared" si="46"/>
        <v>#NUM!</v>
      </c>
      <c r="DW98" t="e">
        <f t="shared" si="46"/>
        <v>#NUM!</v>
      </c>
      <c r="DX98" t="e">
        <f t="shared" si="46"/>
        <v>#NUM!</v>
      </c>
      <c r="DY98" t="e">
        <f t="shared" si="46"/>
        <v>#NUM!</v>
      </c>
      <c r="DZ98" t="e">
        <f t="shared" si="46"/>
        <v>#NUM!</v>
      </c>
      <c r="EA98" t="e">
        <f t="shared" si="46"/>
        <v>#NUM!</v>
      </c>
      <c r="EL98">
        <v>0.86000000000000054</v>
      </c>
      <c r="EM98">
        <f t="shared" si="52"/>
        <v>0.28972151670705359</v>
      </c>
      <c r="EN98">
        <f t="shared" si="52"/>
        <v>0.30117414996130065</v>
      </c>
      <c r="EO98">
        <f t="shared" si="52"/>
        <v>0.31400908391919269</v>
      </c>
      <c r="EP98">
        <f t="shared" si="52"/>
        <v>0.32854959804546308</v>
      </c>
      <c r="EQ98">
        <f t="shared" si="52"/>
        <v>0.34524397019847008</v>
      </c>
      <c r="ER98">
        <f t="shared" si="52"/>
        <v>0.36473988104772398</v>
      </c>
      <c r="ES98">
        <f t="shared" si="52"/>
        <v>0.38802505965142275</v>
      </c>
      <c r="ET98">
        <f t="shared" si="52"/>
        <v>0.41672253555192262</v>
      </c>
      <c r="EU98">
        <f t="shared" si="52"/>
        <v>0.45381200320055998</v>
      </c>
      <c r="EV98">
        <f t="shared" si="52"/>
        <v>0.50588875102060671</v>
      </c>
      <c r="EW98" t="e">
        <f t="shared" si="52"/>
        <v>#NUM!</v>
      </c>
      <c r="EX98" t="e">
        <f t="shared" si="52"/>
        <v>#NUM!</v>
      </c>
      <c r="EY98" t="e">
        <f t="shared" si="52"/>
        <v>#NUM!</v>
      </c>
      <c r="EZ98" t="e">
        <f t="shared" si="52"/>
        <v>#NUM!</v>
      </c>
      <c r="FA98" t="e">
        <f t="shared" si="52"/>
        <v>#NUM!</v>
      </c>
      <c r="FB98" t="e">
        <f t="shared" si="52"/>
        <v>#NUM!</v>
      </c>
      <c r="FC98" t="e">
        <f t="shared" si="47"/>
        <v>#NUM!</v>
      </c>
      <c r="FD98" t="e">
        <f t="shared" si="47"/>
        <v>#NUM!</v>
      </c>
      <c r="FE98" t="e">
        <f t="shared" si="47"/>
        <v>#NUM!</v>
      </c>
      <c r="FF98" t="e">
        <f t="shared" si="47"/>
        <v>#NUM!</v>
      </c>
      <c r="FG98" t="e">
        <f t="shared" si="47"/>
        <v>#NUM!</v>
      </c>
      <c r="FH98" t="e">
        <f t="shared" si="47"/>
        <v>#NUM!</v>
      </c>
      <c r="FI98" t="e">
        <f t="shared" si="47"/>
        <v>#NUM!</v>
      </c>
    </row>
    <row r="99" spans="9:165" x14ac:dyDescent="0.3">
      <c r="I99">
        <v>0.87</v>
      </c>
      <c r="J99">
        <f t="shared" si="55"/>
        <v>0.89541624151267241</v>
      </c>
      <c r="K99">
        <f t="shared" si="55"/>
        <v>0.71677058974207397</v>
      </c>
      <c r="L99" t="e">
        <f t="shared" si="55"/>
        <v>#NUM!</v>
      </c>
      <c r="M99" t="e">
        <f t="shared" si="55"/>
        <v>#NUM!</v>
      </c>
      <c r="N99" t="e">
        <f t="shared" si="55"/>
        <v>#NUM!</v>
      </c>
      <c r="O99" t="e">
        <f t="shared" si="55"/>
        <v>#NUM!</v>
      </c>
      <c r="P99" t="e">
        <f t="shared" si="55"/>
        <v>#NUM!</v>
      </c>
      <c r="Q99" t="e">
        <f t="shared" si="55"/>
        <v>#NUM!</v>
      </c>
      <c r="R99" t="e">
        <f t="shared" si="55"/>
        <v>#NUM!</v>
      </c>
      <c r="S99" t="e">
        <f t="shared" si="55"/>
        <v>#NUM!</v>
      </c>
      <c r="T99" t="e">
        <f t="shared" si="55"/>
        <v>#NUM!</v>
      </c>
      <c r="U99" t="e">
        <f t="shared" si="55"/>
        <v>#NUM!</v>
      </c>
      <c r="V99" t="e">
        <f t="shared" si="55"/>
        <v>#NUM!</v>
      </c>
      <c r="W99" t="e">
        <f t="shared" si="55"/>
        <v>#NUM!</v>
      </c>
      <c r="X99" t="e">
        <f t="shared" si="55"/>
        <v>#NUM!</v>
      </c>
      <c r="Y99" t="e">
        <f t="shared" si="55"/>
        <v>#NUM!</v>
      </c>
      <c r="Z99" t="e">
        <f t="shared" si="53"/>
        <v>#NUM!</v>
      </c>
      <c r="AA99" t="e">
        <f t="shared" si="53"/>
        <v>#NUM!</v>
      </c>
      <c r="AB99" t="e">
        <f t="shared" si="53"/>
        <v>#NUM!</v>
      </c>
      <c r="AC99" t="e">
        <f t="shared" si="53"/>
        <v>#NUM!</v>
      </c>
      <c r="AD99" t="e">
        <f t="shared" si="53"/>
        <v>#NUM!</v>
      </c>
      <c r="AE99" t="e">
        <f t="shared" si="53"/>
        <v>#NUM!</v>
      </c>
      <c r="AF99" t="e">
        <f t="shared" si="53"/>
        <v>#NUM!</v>
      </c>
      <c r="AO99">
        <v>0.87000000000000055</v>
      </c>
      <c r="AP99">
        <f t="shared" si="56"/>
        <v>0.64707388879292205</v>
      </c>
      <c r="AQ99">
        <f t="shared" si="56"/>
        <v>0.6552739991882186</v>
      </c>
      <c r="AR99">
        <f t="shared" si="56"/>
        <v>0.66414667071575817</v>
      </c>
      <c r="AS99">
        <f t="shared" si="56"/>
        <v>0.67382537339520432</v>
      </c>
      <c r="AT99">
        <f t="shared" si="56"/>
        <v>0.68449145102596043</v>
      </c>
      <c r="AU99">
        <f t="shared" si="56"/>
        <v>0.69640170667604628</v>
      </c>
      <c r="AV99">
        <f t="shared" si="56"/>
        <v>0.70994033427383452</v>
      </c>
      <c r="AW99">
        <f t="shared" si="56"/>
        <v>0.7257279182639258</v>
      </c>
      <c r="AX99">
        <f t="shared" si="56"/>
        <v>0.74488958982537778</v>
      </c>
      <c r="AY99">
        <f t="shared" si="56"/>
        <v>0.76991446830505639</v>
      </c>
      <c r="AZ99" t="e">
        <f t="shared" si="56"/>
        <v>#NUM!</v>
      </c>
      <c r="BA99" t="e">
        <f t="shared" si="56"/>
        <v>#NUM!</v>
      </c>
      <c r="BB99" t="e">
        <f t="shared" si="56"/>
        <v>#NUM!</v>
      </c>
      <c r="BC99" t="e">
        <f t="shared" si="56"/>
        <v>#NUM!</v>
      </c>
      <c r="BD99" t="e">
        <f t="shared" si="56"/>
        <v>#NUM!</v>
      </c>
      <c r="BE99" t="e">
        <f t="shared" si="56"/>
        <v>#NUM!</v>
      </c>
      <c r="BF99" t="e">
        <f t="shared" si="54"/>
        <v>#NUM!</v>
      </c>
      <c r="BG99" t="e">
        <f t="shared" si="54"/>
        <v>#NUM!</v>
      </c>
      <c r="BH99" t="e">
        <f t="shared" si="54"/>
        <v>#NUM!</v>
      </c>
      <c r="BI99" t="e">
        <f t="shared" si="54"/>
        <v>#NUM!</v>
      </c>
      <c r="BJ99" t="e">
        <f t="shared" si="54"/>
        <v>#NUM!</v>
      </c>
      <c r="BK99" t="e">
        <f t="shared" si="54"/>
        <v>#NUM!</v>
      </c>
      <c r="BL99" t="e">
        <f t="shared" si="54"/>
        <v>#NUM!</v>
      </c>
      <c r="BV99">
        <v>0.87000000000000055</v>
      </c>
      <c r="BW99">
        <f t="shared" si="50"/>
        <v>0.50414070039450565</v>
      </c>
      <c r="BX99">
        <f t="shared" si="50"/>
        <v>0.51578589301656519</v>
      </c>
      <c r="BY99">
        <f t="shared" si="50"/>
        <v>0.52852663653600529</v>
      </c>
      <c r="BZ99">
        <f t="shared" si="50"/>
        <v>0.54258808792120539</v>
      </c>
      <c r="CA99">
        <f t="shared" si="50"/>
        <v>0.55827682454982608</v>
      </c>
      <c r="CB99">
        <f t="shared" si="50"/>
        <v>0.57602781277878745</v>
      </c>
      <c r="CC99">
        <f t="shared" si="50"/>
        <v>0.59649282873722631</v>
      </c>
      <c r="CD99">
        <f t="shared" si="50"/>
        <v>0.62072608915404959</v>
      </c>
      <c r="CE99">
        <f t="shared" si="50"/>
        <v>0.65064135981733395</v>
      </c>
      <c r="CF99">
        <f t="shared" si="50"/>
        <v>0.69048095815411281</v>
      </c>
      <c r="CG99">
        <f t="shared" si="50"/>
        <v>0.89456475475495378</v>
      </c>
      <c r="CH99">
        <f t="shared" si="50"/>
        <v>0.84544396991724668</v>
      </c>
      <c r="CI99">
        <f t="shared" si="50"/>
        <v>0.80293694577035557</v>
      </c>
      <c r="CJ99">
        <f t="shared" si="50"/>
        <v>0.76696039460947241</v>
      </c>
      <c r="CK99">
        <f t="shared" si="50"/>
        <v>0.73583494575478781</v>
      </c>
      <c r="CL99">
        <f t="shared" si="50"/>
        <v>0.67270651835720841</v>
      </c>
      <c r="CM99">
        <f t="shared" si="45"/>
        <v>0.62360957322024479</v>
      </c>
      <c r="CN99">
        <f t="shared" si="45"/>
        <v>0.55035956947414499</v>
      </c>
      <c r="CO99">
        <f t="shared" si="45"/>
        <v>0.45592993140292548</v>
      </c>
      <c r="CP99">
        <f t="shared" si="45"/>
        <v>0.3954598480312238</v>
      </c>
      <c r="CQ99">
        <f t="shared" si="45"/>
        <v>0.35242785788807068</v>
      </c>
      <c r="CR99">
        <f t="shared" si="45"/>
        <v>0.28299452257199309</v>
      </c>
      <c r="CS99">
        <f t="shared" si="45"/>
        <v>0.24046597471324199</v>
      </c>
      <c r="DD99">
        <v>0.87000000000000055</v>
      </c>
      <c r="DE99">
        <f t="shared" si="51"/>
        <v>0.41096218715255478</v>
      </c>
      <c r="DF99">
        <f t="shared" si="51"/>
        <v>0.42349244112089396</v>
      </c>
      <c r="DG99">
        <f t="shared" si="51"/>
        <v>0.43734402140648165</v>
      </c>
      <c r="DH99">
        <f t="shared" si="51"/>
        <v>0.45280324208006001</v>
      </c>
      <c r="DI99">
        <f t="shared" si="51"/>
        <v>0.47026263818841346</v>
      </c>
      <c r="DJ99">
        <f t="shared" si="51"/>
        <v>0.49028303741682233</v>
      </c>
      <c r="DK99">
        <f t="shared" si="51"/>
        <v>0.51371079460030977</v>
      </c>
      <c r="DL99">
        <f t="shared" si="51"/>
        <v>0.54192470150752337</v>
      </c>
      <c r="DM99">
        <f t="shared" si="51"/>
        <v>0.57744596190712394</v>
      </c>
      <c r="DN99">
        <f t="shared" si="51"/>
        <v>0.62590515696175208</v>
      </c>
      <c r="DO99" t="e">
        <f t="shared" si="51"/>
        <v>#NUM!</v>
      </c>
      <c r="DP99" t="e">
        <f t="shared" si="51"/>
        <v>#NUM!</v>
      </c>
      <c r="DQ99" t="e">
        <f t="shared" si="51"/>
        <v>#NUM!</v>
      </c>
      <c r="DR99" t="e">
        <f t="shared" si="51"/>
        <v>#NUM!</v>
      </c>
      <c r="DS99" t="e">
        <f t="shared" si="51"/>
        <v>#NUM!</v>
      </c>
      <c r="DT99" t="e">
        <f t="shared" si="51"/>
        <v>#NUM!</v>
      </c>
      <c r="DU99" t="e">
        <f t="shared" si="46"/>
        <v>#NUM!</v>
      </c>
      <c r="DV99" t="e">
        <f t="shared" si="46"/>
        <v>#NUM!</v>
      </c>
      <c r="DW99" t="e">
        <f t="shared" si="46"/>
        <v>#NUM!</v>
      </c>
      <c r="DX99" t="e">
        <f t="shared" si="46"/>
        <v>#NUM!</v>
      </c>
      <c r="DY99" t="e">
        <f t="shared" si="46"/>
        <v>#NUM!</v>
      </c>
      <c r="DZ99" t="e">
        <f t="shared" si="46"/>
        <v>#NUM!</v>
      </c>
      <c r="EA99" t="e">
        <f t="shared" si="46"/>
        <v>#NUM!</v>
      </c>
      <c r="EL99">
        <v>0.87000000000000055</v>
      </c>
      <c r="EM99">
        <f t="shared" si="52"/>
        <v>0.29898158810127407</v>
      </c>
      <c r="EN99">
        <f t="shared" si="52"/>
        <v>0.31090410848074412</v>
      </c>
      <c r="EO99">
        <f t="shared" si="52"/>
        <v>0.32427828976606454</v>
      </c>
      <c r="EP99">
        <f t="shared" si="52"/>
        <v>0.33944727941270936</v>
      </c>
      <c r="EQ99">
        <f t="shared" si="52"/>
        <v>0.35688870752685287</v>
      </c>
      <c r="ER99">
        <f t="shared" si="52"/>
        <v>0.37729612033441023</v>
      </c>
      <c r="ES99">
        <f t="shared" si="52"/>
        <v>0.40173452553424122</v>
      </c>
      <c r="ET99">
        <f t="shared" si="52"/>
        <v>0.43197182759335401</v>
      </c>
      <c r="EU99">
        <f t="shared" si="52"/>
        <v>0.47130761756130451</v>
      </c>
      <c r="EV99">
        <f t="shared" si="52"/>
        <v>0.52727967786762031</v>
      </c>
      <c r="EW99" t="e">
        <f t="shared" si="52"/>
        <v>#NUM!</v>
      </c>
      <c r="EX99" t="e">
        <f t="shared" si="52"/>
        <v>#NUM!</v>
      </c>
      <c r="EY99" t="e">
        <f t="shared" si="52"/>
        <v>#NUM!</v>
      </c>
      <c r="EZ99" t="e">
        <f t="shared" si="52"/>
        <v>#NUM!</v>
      </c>
      <c r="FA99" t="e">
        <f t="shared" si="52"/>
        <v>#NUM!</v>
      </c>
      <c r="FB99" t="e">
        <f t="shared" si="52"/>
        <v>#NUM!</v>
      </c>
      <c r="FC99" t="e">
        <f t="shared" si="47"/>
        <v>#NUM!</v>
      </c>
      <c r="FD99" t="e">
        <f t="shared" si="47"/>
        <v>#NUM!</v>
      </c>
      <c r="FE99" t="e">
        <f t="shared" si="47"/>
        <v>#NUM!</v>
      </c>
      <c r="FF99" t="e">
        <f t="shared" si="47"/>
        <v>#NUM!</v>
      </c>
      <c r="FG99" t="e">
        <f t="shared" si="47"/>
        <v>#NUM!</v>
      </c>
      <c r="FH99" t="e">
        <f t="shared" si="47"/>
        <v>#NUM!</v>
      </c>
      <c r="FI99" t="e">
        <f t="shared" si="47"/>
        <v>#NUM!</v>
      </c>
    </row>
    <row r="100" spans="9:165" x14ac:dyDescent="0.3">
      <c r="I100">
        <v>0.88</v>
      </c>
      <c r="J100">
        <f t="shared" si="55"/>
        <v>0.88341460272422001</v>
      </c>
      <c r="K100">
        <f t="shared" si="55"/>
        <v>0.66789585116559691</v>
      </c>
      <c r="L100" t="e">
        <f t="shared" si="55"/>
        <v>#NUM!</v>
      </c>
      <c r="M100" t="e">
        <f t="shared" si="55"/>
        <v>#NUM!</v>
      </c>
      <c r="N100" t="e">
        <f t="shared" si="55"/>
        <v>#NUM!</v>
      </c>
      <c r="O100" t="e">
        <f t="shared" si="55"/>
        <v>#NUM!</v>
      </c>
      <c r="P100" t="e">
        <f t="shared" si="55"/>
        <v>#NUM!</v>
      </c>
      <c r="Q100" t="e">
        <f t="shared" si="55"/>
        <v>#NUM!</v>
      </c>
      <c r="R100" t="e">
        <f t="shared" si="55"/>
        <v>#NUM!</v>
      </c>
      <c r="S100" t="e">
        <f t="shared" si="55"/>
        <v>#NUM!</v>
      </c>
      <c r="T100" t="e">
        <f t="shared" si="55"/>
        <v>#NUM!</v>
      </c>
      <c r="U100" t="e">
        <f t="shared" si="55"/>
        <v>#NUM!</v>
      </c>
      <c r="V100" t="e">
        <f t="shared" si="55"/>
        <v>#NUM!</v>
      </c>
      <c r="W100" t="e">
        <f t="shared" si="55"/>
        <v>#NUM!</v>
      </c>
      <c r="X100" t="e">
        <f t="shared" si="55"/>
        <v>#NUM!</v>
      </c>
      <c r="Y100" t="e">
        <f t="shared" si="55"/>
        <v>#NUM!</v>
      </c>
      <c r="Z100" t="e">
        <f t="shared" si="53"/>
        <v>#NUM!</v>
      </c>
      <c r="AA100" t="e">
        <f t="shared" si="53"/>
        <v>#NUM!</v>
      </c>
      <c r="AB100" t="e">
        <f t="shared" si="53"/>
        <v>#NUM!</v>
      </c>
      <c r="AC100" t="e">
        <f t="shared" si="53"/>
        <v>#NUM!</v>
      </c>
      <c r="AD100" t="e">
        <f t="shared" si="53"/>
        <v>#NUM!</v>
      </c>
      <c r="AE100" t="e">
        <f t="shared" si="53"/>
        <v>#NUM!</v>
      </c>
      <c r="AF100" t="e">
        <f t="shared" si="53"/>
        <v>#NUM!</v>
      </c>
      <c r="AO100">
        <v>0.88000000000000056</v>
      </c>
      <c r="AP100">
        <f t="shared" si="56"/>
        <v>0.66124785568165567</v>
      </c>
      <c r="AQ100">
        <f t="shared" si="56"/>
        <v>0.66948056239010167</v>
      </c>
      <c r="AR100">
        <f t="shared" si="56"/>
        <v>0.67839111010028319</v>
      </c>
      <c r="AS100">
        <f t="shared" si="56"/>
        <v>0.68811564797048363</v>
      </c>
      <c r="AT100">
        <f t="shared" si="56"/>
        <v>0.69883997364498729</v>
      </c>
      <c r="AU100">
        <f t="shared" si="56"/>
        <v>0.7108287346172617</v>
      </c>
      <c r="AV100">
        <f t="shared" si="56"/>
        <v>0.72448106472326668</v>
      </c>
      <c r="AW100">
        <f t="shared" si="56"/>
        <v>0.74044935781912857</v>
      </c>
      <c r="AX100">
        <f t="shared" si="56"/>
        <v>0.75993922268497205</v>
      </c>
      <c r="AY100">
        <f t="shared" si="56"/>
        <v>0.78571737251743368</v>
      </c>
      <c r="AZ100" t="e">
        <f t="shared" si="56"/>
        <v>#NUM!</v>
      </c>
      <c r="BA100" t="e">
        <f t="shared" si="56"/>
        <v>#NUM!</v>
      </c>
      <c r="BB100" t="e">
        <f t="shared" si="56"/>
        <v>#NUM!</v>
      </c>
      <c r="BC100" t="e">
        <f t="shared" si="56"/>
        <v>#NUM!</v>
      </c>
      <c r="BD100" t="e">
        <f t="shared" si="56"/>
        <v>#NUM!</v>
      </c>
      <c r="BE100" t="e">
        <f t="shared" si="56"/>
        <v>#NUM!</v>
      </c>
      <c r="BF100" t="e">
        <f t="shared" si="54"/>
        <v>#NUM!</v>
      </c>
      <c r="BG100" t="e">
        <f t="shared" si="54"/>
        <v>#NUM!</v>
      </c>
      <c r="BH100" t="e">
        <f t="shared" si="54"/>
        <v>#NUM!</v>
      </c>
      <c r="BI100" t="e">
        <f t="shared" si="54"/>
        <v>#NUM!</v>
      </c>
      <c r="BJ100" t="e">
        <f t="shared" si="54"/>
        <v>#NUM!</v>
      </c>
      <c r="BK100" t="e">
        <f t="shared" si="54"/>
        <v>#NUM!</v>
      </c>
      <c r="BL100" t="e">
        <f t="shared" si="54"/>
        <v>#NUM!</v>
      </c>
      <c r="BV100">
        <v>0.88000000000000056</v>
      </c>
      <c r="BW100">
        <f t="shared" si="50"/>
        <v>0.51770947884431628</v>
      </c>
      <c r="BX100">
        <f t="shared" si="50"/>
        <v>0.52960757151263926</v>
      </c>
      <c r="BY100">
        <f t="shared" si="50"/>
        <v>0.5426278230989513</v>
      </c>
      <c r="BZ100">
        <f t="shared" si="50"/>
        <v>0.55700289042101181</v>
      </c>
      <c r="CA100">
        <f t="shared" si="50"/>
        <v>0.57305072676248348</v>
      </c>
      <c r="CB100">
        <f t="shared" si="50"/>
        <v>0.59122469989080972</v>
      </c>
      <c r="CC100">
        <f t="shared" si="50"/>
        <v>0.61220900459623118</v>
      </c>
      <c r="CD100">
        <f t="shared" si="50"/>
        <v>0.63712222227543591</v>
      </c>
      <c r="CE100">
        <f t="shared" si="50"/>
        <v>0.6680313895611566</v>
      </c>
      <c r="CF100">
        <f t="shared" si="50"/>
        <v>0.70968245589227419</v>
      </c>
      <c r="CG100">
        <f t="shared" si="50"/>
        <v>0.8987677806985318</v>
      </c>
      <c r="CH100">
        <f t="shared" si="50"/>
        <v>0.84881490360171108</v>
      </c>
      <c r="CI100">
        <f t="shared" si="50"/>
        <v>0.80668201029391018</v>
      </c>
      <c r="CJ100">
        <f t="shared" si="50"/>
        <v>0.77107792909611628</v>
      </c>
      <c r="CK100">
        <f t="shared" si="50"/>
        <v>0.74027096376780954</v>
      </c>
      <c r="CL100">
        <f t="shared" si="50"/>
        <v>0.67772670584196693</v>
      </c>
      <c r="CM100">
        <f t="shared" si="45"/>
        <v>0.62900170127038579</v>
      </c>
      <c r="CN100">
        <f t="shared" si="45"/>
        <v>0.55614237980603232</v>
      </c>
      <c r="CO100">
        <f t="shared" si="45"/>
        <v>0.46188559905089738</v>
      </c>
      <c r="CP100">
        <f t="shared" si="45"/>
        <v>0.40131028084016718</v>
      </c>
      <c r="CQ100">
        <f t="shared" si="45"/>
        <v>0.3580931433248653</v>
      </c>
      <c r="CR100">
        <f t="shared" si="45"/>
        <v>0.28815610969200522</v>
      </c>
      <c r="CS100">
        <f t="shared" si="45"/>
        <v>0.24518727398442941</v>
      </c>
      <c r="DD100">
        <v>0.88000000000000056</v>
      </c>
      <c r="DE100">
        <f t="shared" si="51"/>
        <v>0.42321163372743231</v>
      </c>
      <c r="DF100">
        <f t="shared" si="51"/>
        <v>0.43613328812529722</v>
      </c>
      <c r="DG100">
        <f t="shared" si="51"/>
        <v>0.45042347153516177</v>
      </c>
      <c r="DH100">
        <f t="shared" si="51"/>
        <v>0.46638123729364056</v>
      </c>
      <c r="DI100">
        <f t="shared" si="51"/>
        <v>0.48441799834299404</v>
      </c>
      <c r="DJ100">
        <f t="shared" si="51"/>
        <v>0.50512432330090173</v>
      </c>
      <c r="DK100">
        <f t="shared" si="51"/>
        <v>0.52939745097158153</v>
      </c>
      <c r="DL100">
        <f t="shared" si="51"/>
        <v>0.55871404816820613</v>
      </c>
      <c r="DM100">
        <f t="shared" si="51"/>
        <v>0.59582078336604971</v>
      </c>
      <c r="DN100">
        <f t="shared" si="51"/>
        <v>0.64706510396190298</v>
      </c>
      <c r="DO100" t="e">
        <f t="shared" si="51"/>
        <v>#NUM!</v>
      </c>
      <c r="DP100" t="e">
        <f t="shared" si="51"/>
        <v>#NUM!</v>
      </c>
      <c r="DQ100" t="e">
        <f t="shared" si="51"/>
        <v>#NUM!</v>
      </c>
      <c r="DR100" t="e">
        <f t="shared" si="51"/>
        <v>#NUM!</v>
      </c>
      <c r="DS100" t="e">
        <f t="shared" si="51"/>
        <v>#NUM!</v>
      </c>
      <c r="DT100" t="e">
        <f t="shared" si="51"/>
        <v>#NUM!</v>
      </c>
      <c r="DU100" t="e">
        <f t="shared" si="46"/>
        <v>#NUM!</v>
      </c>
      <c r="DV100" t="e">
        <f t="shared" si="46"/>
        <v>#NUM!</v>
      </c>
      <c r="DW100" t="e">
        <f t="shared" si="46"/>
        <v>#NUM!</v>
      </c>
      <c r="DX100" t="e">
        <f t="shared" si="46"/>
        <v>#NUM!</v>
      </c>
      <c r="DY100" t="e">
        <f t="shared" si="46"/>
        <v>#NUM!</v>
      </c>
      <c r="DZ100" t="e">
        <f t="shared" si="46"/>
        <v>#NUM!</v>
      </c>
      <c r="EA100" t="e">
        <f t="shared" si="46"/>
        <v>#NUM!</v>
      </c>
      <c r="EL100">
        <v>0.88000000000000056</v>
      </c>
      <c r="EM100">
        <f t="shared" si="52"/>
        <v>0.30884873547825076</v>
      </c>
      <c r="EN100">
        <f t="shared" si="52"/>
        <v>0.32126401710428787</v>
      </c>
      <c r="EO100">
        <f t="shared" si="52"/>
        <v>0.33520309686848654</v>
      </c>
      <c r="EP100">
        <f t="shared" si="52"/>
        <v>0.35102979382570526</v>
      </c>
      <c r="EQ100">
        <f t="shared" si="52"/>
        <v>0.36925236325672584</v>
      </c>
      <c r="ER100">
        <f t="shared" si="52"/>
        <v>0.39061242833455828</v>
      </c>
      <c r="ES100">
        <f t="shared" si="52"/>
        <v>0.41625662489559839</v>
      </c>
      <c r="ET100">
        <f t="shared" si="52"/>
        <v>0.44810789863961525</v>
      </c>
      <c r="EU100">
        <f t="shared" si="52"/>
        <v>0.48981646179608379</v>
      </c>
      <c r="EV100">
        <f t="shared" si="52"/>
        <v>0.55000756271075468</v>
      </c>
      <c r="EW100" t="e">
        <f t="shared" si="52"/>
        <v>#NUM!</v>
      </c>
      <c r="EX100" t="e">
        <f t="shared" si="52"/>
        <v>#NUM!</v>
      </c>
      <c r="EY100" t="e">
        <f t="shared" si="52"/>
        <v>#NUM!</v>
      </c>
      <c r="EZ100" t="e">
        <f t="shared" si="52"/>
        <v>#NUM!</v>
      </c>
      <c r="FA100" t="e">
        <f t="shared" si="52"/>
        <v>#NUM!</v>
      </c>
      <c r="FB100" t="e">
        <f t="shared" si="52"/>
        <v>#NUM!</v>
      </c>
      <c r="FC100" t="e">
        <f t="shared" si="47"/>
        <v>#NUM!</v>
      </c>
      <c r="FD100" t="e">
        <f t="shared" si="47"/>
        <v>#NUM!</v>
      </c>
      <c r="FE100" t="e">
        <f t="shared" si="47"/>
        <v>#NUM!</v>
      </c>
      <c r="FF100" t="e">
        <f t="shared" si="47"/>
        <v>#NUM!</v>
      </c>
      <c r="FG100" t="e">
        <f t="shared" si="47"/>
        <v>#NUM!</v>
      </c>
      <c r="FH100" t="e">
        <f t="shared" si="47"/>
        <v>#NUM!</v>
      </c>
      <c r="FI100" t="e">
        <f t="shared" si="47"/>
        <v>#NUM!</v>
      </c>
    </row>
    <row r="101" spans="9:165" x14ac:dyDescent="0.3">
      <c r="I101">
        <v>0.89</v>
      </c>
      <c r="J101">
        <f t="shared" si="55"/>
        <v>0.8688604412234342</v>
      </c>
      <c r="K101">
        <f t="shared" si="55"/>
        <v>0.59296826196632102</v>
      </c>
      <c r="L101" t="e">
        <f t="shared" si="55"/>
        <v>#NUM!</v>
      </c>
      <c r="M101" t="e">
        <f t="shared" si="55"/>
        <v>#NUM!</v>
      </c>
      <c r="N101" t="e">
        <f t="shared" si="55"/>
        <v>#NUM!</v>
      </c>
      <c r="O101" t="e">
        <f t="shared" si="55"/>
        <v>#NUM!</v>
      </c>
      <c r="P101" t="e">
        <f t="shared" si="55"/>
        <v>#NUM!</v>
      </c>
      <c r="Q101" t="e">
        <f t="shared" si="55"/>
        <v>#NUM!</v>
      </c>
      <c r="R101" t="e">
        <f t="shared" si="55"/>
        <v>#NUM!</v>
      </c>
      <c r="S101" t="e">
        <f t="shared" si="55"/>
        <v>#NUM!</v>
      </c>
      <c r="T101" t="e">
        <f t="shared" si="55"/>
        <v>#NUM!</v>
      </c>
      <c r="U101" t="e">
        <f t="shared" si="55"/>
        <v>#NUM!</v>
      </c>
      <c r="V101" t="e">
        <f t="shared" si="55"/>
        <v>#NUM!</v>
      </c>
      <c r="W101" t="e">
        <f t="shared" si="55"/>
        <v>#NUM!</v>
      </c>
      <c r="X101" t="e">
        <f t="shared" si="55"/>
        <v>#NUM!</v>
      </c>
      <c r="Y101" t="e">
        <f t="shared" si="55"/>
        <v>#NUM!</v>
      </c>
      <c r="Z101" t="e">
        <f t="shared" si="53"/>
        <v>#NUM!</v>
      </c>
      <c r="AA101" t="e">
        <f t="shared" si="53"/>
        <v>#NUM!</v>
      </c>
      <c r="AB101" t="e">
        <f t="shared" si="53"/>
        <v>#NUM!</v>
      </c>
      <c r="AC101" t="e">
        <f t="shared" si="53"/>
        <v>#NUM!</v>
      </c>
      <c r="AD101" t="e">
        <f t="shared" si="53"/>
        <v>#NUM!</v>
      </c>
      <c r="AE101" t="e">
        <f t="shared" si="53"/>
        <v>#NUM!</v>
      </c>
      <c r="AF101" t="e">
        <f t="shared" si="53"/>
        <v>#NUM!</v>
      </c>
      <c r="AO101">
        <v>0.89000000000000057</v>
      </c>
      <c r="AP101">
        <f t="shared" si="56"/>
        <v>0.67600432143086508</v>
      </c>
      <c r="AQ101">
        <f t="shared" si="56"/>
        <v>0.68424737257010937</v>
      </c>
      <c r="AR101">
        <f t="shared" si="56"/>
        <v>0.69317113101396288</v>
      </c>
      <c r="AS101">
        <f t="shared" si="56"/>
        <v>0.70291393879087216</v>
      </c>
      <c r="AT101">
        <f t="shared" si="56"/>
        <v>0.713665419893729</v>
      </c>
      <c r="AU101">
        <f t="shared" si="56"/>
        <v>0.72569726671540924</v>
      </c>
      <c r="AV101">
        <f t="shared" si="56"/>
        <v>0.73942261610142712</v>
      </c>
      <c r="AW101">
        <f t="shared" si="56"/>
        <v>0.75552503337289056</v>
      </c>
      <c r="AX101">
        <f t="shared" si="56"/>
        <v>0.77529327102571699</v>
      </c>
      <c r="AY101">
        <f t="shared" si="56"/>
        <v>0.80180501631088241</v>
      </c>
      <c r="AZ101" t="e">
        <f t="shared" si="56"/>
        <v>#NUM!</v>
      </c>
      <c r="BA101" t="e">
        <f t="shared" si="56"/>
        <v>#NUM!</v>
      </c>
      <c r="BB101" t="e">
        <f t="shared" si="56"/>
        <v>#NUM!</v>
      </c>
      <c r="BC101" t="e">
        <f t="shared" si="56"/>
        <v>#NUM!</v>
      </c>
      <c r="BD101" t="e">
        <f t="shared" si="56"/>
        <v>#NUM!</v>
      </c>
      <c r="BE101" t="e">
        <f t="shared" si="56"/>
        <v>#NUM!</v>
      </c>
      <c r="BF101" t="e">
        <f t="shared" si="54"/>
        <v>#NUM!</v>
      </c>
      <c r="BG101" t="e">
        <f t="shared" si="54"/>
        <v>#NUM!</v>
      </c>
      <c r="BH101" t="e">
        <f t="shared" si="54"/>
        <v>#NUM!</v>
      </c>
      <c r="BI101" t="e">
        <f t="shared" si="54"/>
        <v>#NUM!</v>
      </c>
      <c r="BJ101" t="e">
        <f t="shared" si="54"/>
        <v>#NUM!</v>
      </c>
      <c r="BK101" t="e">
        <f t="shared" si="54"/>
        <v>#NUM!</v>
      </c>
      <c r="BL101" t="e">
        <f t="shared" si="54"/>
        <v>#NUM!</v>
      </c>
      <c r="BV101">
        <v>0.89000000000000057</v>
      </c>
      <c r="BW101">
        <f t="shared" si="50"/>
        <v>0.53203344252343332</v>
      </c>
      <c r="BX101">
        <f t="shared" si="50"/>
        <v>0.54417468425306537</v>
      </c>
      <c r="BY101">
        <f t="shared" si="50"/>
        <v>0.55746249940977599</v>
      </c>
      <c r="BZ101">
        <f t="shared" si="50"/>
        <v>0.57213653531320141</v>
      </c>
      <c r="CA101">
        <f t="shared" si="50"/>
        <v>0.58852547949266343</v>
      </c>
      <c r="CB101">
        <f t="shared" si="50"/>
        <v>0.60710033800745089</v>
      </c>
      <c r="CC101">
        <f t="shared" si="50"/>
        <v>0.62857702031957807</v>
      </c>
      <c r="CD101">
        <f t="shared" si="50"/>
        <v>0.6541388334368794</v>
      </c>
      <c r="CE101">
        <f t="shared" si="50"/>
        <v>0.68601331288034539</v>
      </c>
      <c r="CF101">
        <f t="shared" si="50"/>
        <v>0.72951351867822967</v>
      </c>
      <c r="CG101">
        <f t="shared" si="50"/>
        <v>0.90252782161679457</v>
      </c>
      <c r="CH101">
        <f t="shared" si="50"/>
        <v>0.85227413540515884</v>
      </c>
      <c r="CI101">
        <f t="shared" si="50"/>
        <v>0.81060138369869139</v>
      </c>
      <c r="CJ101">
        <f t="shared" si="50"/>
        <v>0.77542294314133364</v>
      </c>
      <c r="CK101">
        <f t="shared" si="50"/>
        <v>0.74497451092067091</v>
      </c>
      <c r="CL101">
        <f t="shared" si="50"/>
        <v>0.68308513662506809</v>
      </c>
      <c r="CM101">
        <f t="shared" si="45"/>
        <v>0.63477901395068437</v>
      </c>
      <c r="CN101">
        <f t="shared" si="45"/>
        <v>0.56236728746144615</v>
      </c>
      <c r="CO101">
        <f t="shared" si="45"/>
        <v>0.46833032245466949</v>
      </c>
      <c r="CP101">
        <f t="shared" si="45"/>
        <v>0.40766130640186654</v>
      </c>
      <c r="CQ101">
        <f t="shared" si="45"/>
        <v>0.36425695216095855</v>
      </c>
      <c r="CR101">
        <f t="shared" si="45"/>
        <v>0.29379221911177072</v>
      </c>
      <c r="CS101">
        <f t="shared" si="45"/>
        <v>0.25035415063807764</v>
      </c>
      <c r="DD101">
        <v>0.89000000000000057</v>
      </c>
      <c r="DE101">
        <f t="shared" si="51"/>
        <v>0.43623587878630832</v>
      </c>
      <c r="DF101">
        <f t="shared" si="51"/>
        <v>0.44955478232768109</v>
      </c>
      <c r="DG101">
        <f t="shared" si="51"/>
        <v>0.46428880667388628</v>
      </c>
      <c r="DH101">
        <f t="shared" si="51"/>
        <v>0.48074954592145586</v>
      </c>
      <c r="DI101">
        <f t="shared" si="51"/>
        <v>0.49936708804467073</v>
      </c>
      <c r="DJ101">
        <f t="shared" si="51"/>
        <v>0.52076165190598267</v>
      </c>
      <c r="DK101">
        <f t="shared" si="51"/>
        <v>0.54588182210885305</v>
      </c>
      <c r="DL101">
        <f t="shared" si="51"/>
        <v>0.57630494339415195</v>
      </c>
      <c r="DM101">
        <f t="shared" si="51"/>
        <v>0.6150172732856023</v>
      </c>
      <c r="DN101">
        <f t="shared" si="51"/>
        <v>0.66917964939827412</v>
      </c>
      <c r="DO101" t="e">
        <f t="shared" si="51"/>
        <v>#NUM!</v>
      </c>
      <c r="DP101" t="e">
        <f t="shared" si="51"/>
        <v>#NUM!</v>
      </c>
      <c r="DQ101" t="e">
        <f t="shared" si="51"/>
        <v>#NUM!</v>
      </c>
      <c r="DR101" t="e">
        <f t="shared" si="51"/>
        <v>#NUM!</v>
      </c>
      <c r="DS101" t="e">
        <f t="shared" si="51"/>
        <v>#NUM!</v>
      </c>
      <c r="DT101" t="e">
        <f t="shared" si="51"/>
        <v>#NUM!</v>
      </c>
      <c r="DU101" t="e">
        <f t="shared" si="46"/>
        <v>#NUM!</v>
      </c>
      <c r="DV101" t="e">
        <f t="shared" si="46"/>
        <v>#NUM!</v>
      </c>
      <c r="DW101" t="e">
        <f t="shared" si="46"/>
        <v>#NUM!</v>
      </c>
      <c r="DX101" t="e">
        <f t="shared" si="46"/>
        <v>#NUM!</v>
      </c>
      <c r="DY101" t="e">
        <f t="shared" si="46"/>
        <v>#NUM!</v>
      </c>
      <c r="DZ101" t="e">
        <f t="shared" si="46"/>
        <v>#NUM!</v>
      </c>
      <c r="EA101" t="e">
        <f t="shared" si="46"/>
        <v>#NUM!</v>
      </c>
      <c r="EL101">
        <v>0.89000000000000057</v>
      </c>
      <c r="EM101">
        <f t="shared" si="52"/>
        <v>0.31941789771322115</v>
      </c>
      <c r="EN101">
        <f t="shared" si="52"/>
        <v>0.33235077084858966</v>
      </c>
      <c r="EO101">
        <f t="shared" si="52"/>
        <v>0.34688232984145034</v>
      </c>
      <c r="EP101">
        <f t="shared" si="52"/>
        <v>0.36339780614448691</v>
      </c>
      <c r="EQ101">
        <f t="shared" si="52"/>
        <v>0.38243725126494538</v>
      </c>
      <c r="ER101">
        <f t="shared" si="52"/>
        <v>0.404792414445028</v>
      </c>
      <c r="ES101">
        <f t="shared" si="52"/>
        <v>0.43169567191446878</v>
      </c>
      <c r="ET101">
        <f t="shared" si="52"/>
        <v>0.46523498633197008</v>
      </c>
      <c r="EU101">
        <f t="shared" si="52"/>
        <v>0.50944323778958456</v>
      </c>
      <c r="EV101">
        <f t="shared" si="52"/>
        <v>0.57420179109145564</v>
      </c>
      <c r="EW101" t="e">
        <f t="shared" si="52"/>
        <v>#NUM!</v>
      </c>
      <c r="EX101" t="e">
        <f t="shared" si="52"/>
        <v>#NUM!</v>
      </c>
      <c r="EY101" t="e">
        <f t="shared" si="52"/>
        <v>#NUM!</v>
      </c>
      <c r="EZ101" t="e">
        <f t="shared" si="52"/>
        <v>#NUM!</v>
      </c>
      <c r="FA101" t="e">
        <f t="shared" si="52"/>
        <v>#NUM!</v>
      </c>
      <c r="FB101" t="e">
        <f t="shared" si="52"/>
        <v>#NUM!</v>
      </c>
      <c r="FC101" t="e">
        <f t="shared" si="47"/>
        <v>#NUM!</v>
      </c>
      <c r="FD101" t="e">
        <f t="shared" si="47"/>
        <v>#NUM!</v>
      </c>
      <c r="FE101" t="e">
        <f t="shared" si="47"/>
        <v>#NUM!</v>
      </c>
      <c r="FF101" t="e">
        <f t="shared" si="47"/>
        <v>#NUM!</v>
      </c>
      <c r="FG101" t="e">
        <f t="shared" si="47"/>
        <v>#NUM!</v>
      </c>
      <c r="FH101" t="e">
        <f t="shared" si="47"/>
        <v>#NUM!</v>
      </c>
      <c r="FI101" t="e">
        <f t="shared" si="47"/>
        <v>#NUM!</v>
      </c>
    </row>
    <row r="102" spans="9:165" x14ac:dyDescent="0.3">
      <c r="I102">
        <v>0.9</v>
      </c>
      <c r="J102">
        <f t="shared" si="55"/>
        <v>0.85077469579380449</v>
      </c>
      <c r="K102">
        <f t="shared" si="55"/>
        <v>0.39804193175954172</v>
      </c>
      <c r="L102" t="e">
        <f t="shared" si="55"/>
        <v>#NUM!</v>
      </c>
      <c r="M102" t="e">
        <f t="shared" si="55"/>
        <v>#NUM!</v>
      </c>
      <c r="N102" t="e">
        <f t="shared" si="55"/>
        <v>#NUM!</v>
      </c>
      <c r="O102" t="e">
        <f t="shared" si="55"/>
        <v>#NUM!</v>
      </c>
      <c r="P102" t="e">
        <f t="shared" si="55"/>
        <v>#NUM!</v>
      </c>
      <c r="Q102" t="e">
        <f t="shared" si="55"/>
        <v>#NUM!</v>
      </c>
      <c r="R102" t="e">
        <f t="shared" si="55"/>
        <v>#NUM!</v>
      </c>
      <c r="S102" t="e">
        <f t="shared" si="55"/>
        <v>#NUM!</v>
      </c>
      <c r="T102" t="e">
        <f t="shared" si="55"/>
        <v>#NUM!</v>
      </c>
      <c r="U102" t="e">
        <f t="shared" si="55"/>
        <v>#NUM!</v>
      </c>
      <c r="V102" t="e">
        <f t="shared" si="55"/>
        <v>#NUM!</v>
      </c>
      <c r="W102" t="e">
        <f t="shared" si="55"/>
        <v>#NUM!</v>
      </c>
      <c r="X102" t="e">
        <f t="shared" si="55"/>
        <v>#NUM!</v>
      </c>
      <c r="Y102" t="e">
        <f t="shared" si="55"/>
        <v>#NUM!</v>
      </c>
      <c r="Z102" t="e">
        <f t="shared" si="53"/>
        <v>#NUM!</v>
      </c>
      <c r="AA102" t="e">
        <f t="shared" si="53"/>
        <v>#NUM!</v>
      </c>
      <c r="AB102" t="e">
        <f t="shared" si="53"/>
        <v>#NUM!</v>
      </c>
      <c r="AC102" t="e">
        <f t="shared" si="53"/>
        <v>#NUM!</v>
      </c>
      <c r="AD102" t="e">
        <f t="shared" si="53"/>
        <v>#NUM!</v>
      </c>
      <c r="AE102" t="e">
        <f t="shared" si="53"/>
        <v>#NUM!</v>
      </c>
      <c r="AF102" t="e">
        <f t="shared" si="53"/>
        <v>#NUM!</v>
      </c>
      <c r="AO102">
        <v>0.90000000000000058</v>
      </c>
      <c r="AP102">
        <f t="shared" si="56"/>
        <v>0.69142370041587509</v>
      </c>
      <c r="AQ102">
        <f t="shared" si="56"/>
        <v>0.69965056738673914</v>
      </c>
      <c r="AR102">
        <f t="shared" si="56"/>
        <v>0.70855813425036407</v>
      </c>
      <c r="AS102">
        <f t="shared" si="56"/>
        <v>0.7182863338332024</v>
      </c>
      <c r="AT102">
        <f t="shared" si="56"/>
        <v>0.72902782096078989</v>
      </c>
      <c r="AU102">
        <f t="shared" si="56"/>
        <v>0.74106027745729131</v>
      </c>
      <c r="AV102">
        <f t="shared" si="56"/>
        <v>0.754809494750736</v>
      </c>
      <c r="AW102">
        <f t="shared" si="56"/>
        <v>0.77098888397517207</v>
      </c>
      <c r="AX102">
        <f t="shared" si="56"/>
        <v>0.79097202979733838</v>
      </c>
      <c r="AY102">
        <f t="shared" si="56"/>
        <v>0.818185165378021</v>
      </c>
      <c r="AZ102" t="e">
        <f t="shared" si="56"/>
        <v>#NUM!</v>
      </c>
      <c r="BA102" t="e">
        <f t="shared" si="56"/>
        <v>#NUM!</v>
      </c>
      <c r="BB102" t="e">
        <f t="shared" si="56"/>
        <v>#NUM!</v>
      </c>
      <c r="BC102" t="e">
        <f t="shared" si="56"/>
        <v>#NUM!</v>
      </c>
      <c r="BD102" t="e">
        <f t="shared" si="56"/>
        <v>#NUM!</v>
      </c>
      <c r="BE102" t="e">
        <f t="shared" si="56"/>
        <v>#NUM!</v>
      </c>
      <c r="BF102" t="e">
        <f t="shared" si="54"/>
        <v>#NUM!</v>
      </c>
      <c r="BG102" t="e">
        <f t="shared" si="54"/>
        <v>#NUM!</v>
      </c>
      <c r="BH102" t="e">
        <f t="shared" si="54"/>
        <v>#NUM!</v>
      </c>
      <c r="BI102" t="e">
        <f t="shared" si="54"/>
        <v>#NUM!</v>
      </c>
      <c r="BJ102" t="e">
        <f t="shared" si="54"/>
        <v>#NUM!</v>
      </c>
      <c r="BK102" t="e">
        <f t="shared" si="54"/>
        <v>#NUM!</v>
      </c>
      <c r="BL102" t="e">
        <f t="shared" si="54"/>
        <v>#NUM!</v>
      </c>
      <c r="BV102">
        <v>0.90000000000000058</v>
      </c>
      <c r="BW102">
        <f t="shared" si="50"/>
        <v>0.54722892298561709</v>
      </c>
      <c r="BX102">
        <f t="shared" si="50"/>
        <v>0.55959981776573775</v>
      </c>
      <c r="BY102">
        <f t="shared" si="50"/>
        <v>0.57313882502666325</v>
      </c>
      <c r="BZ102">
        <f t="shared" si="50"/>
        <v>0.58809188281921887</v>
      </c>
      <c r="CA102">
        <f t="shared" si="50"/>
        <v>0.60479749525429005</v>
      </c>
      <c r="CB102">
        <f t="shared" si="50"/>
        <v>0.62374312525904685</v>
      </c>
      <c r="CC102">
        <f t="shared" si="50"/>
        <v>0.64567502768078489</v>
      </c>
      <c r="CD102">
        <f t="shared" si="50"/>
        <v>0.67184050927544503</v>
      </c>
      <c r="CE102">
        <f t="shared" si="50"/>
        <v>0.70463341237864607</v>
      </c>
      <c r="CF102">
        <f t="shared" si="50"/>
        <v>0.75000562515422442</v>
      </c>
      <c r="CG102">
        <f t="shared" si="50"/>
        <v>0.90602906994100618</v>
      </c>
      <c r="CH102">
        <f t="shared" si="50"/>
        <v>0.85585943298706857</v>
      </c>
      <c r="CI102">
        <f t="shared" si="50"/>
        <v>0.81473719548640144</v>
      </c>
      <c r="CJ102">
        <f t="shared" si="50"/>
        <v>0.78004396948630561</v>
      </c>
      <c r="CK102">
        <f t="shared" si="50"/>
        <v>0.75000000000000022</v>
      </c>
      <c r="CL102">
        <f t="shared" si="50"/>
        <v>0.68884796356993439</v>
      </c>
      <c r="CM102">
        <f t="shared" si="45"/>
        <v>0.64101617061439853</v>
      </c>
      <c r="CN102">
        <f t="shared" si="45"/>
        <v>0.56912004394334548</v>
      </c>
      <c r="CO102">
        <f t="shared" si="45"/>
        <v>0.47536020467724793</v>
      </c>
      <c r="CP102">
        <f t="shared" si="45"/>
        <v>0.41461252296908208</v>
      </c>
      <c r="CQ102">
        <f t="shared" si="45"/>
        <v>0.37101948721822176</v>
      </c>
      <c r="CR102">
        <f t="shared" si="45"/>
        <v>0.30000000000000038</v>
      </c>
      <c r="CS102">
        <f t="shared" si="45"/>
        <v>0.25605895705456166</v>
      </c>
      <c r="DD102">
        <v>0.90000000000000058</v>
      </c>
      <c r="DE102">
        <f t="shared" si="51"/>
        <v>0.45016078400328557</v>
      </c>
      <c r="DF102">
        <f t="shared" si="51"/>
        <v>0.46388131780344627</v>
      </c>
      <c r="DG102">
        <f t="shared" si="51"/>
        <v>0.47906235644405615</v>
      </c>
      <c r="DH102">
        <f t="shared" si="51"/>
        <v>0.49602762994684474</v>
      </c>
      <c r="DI102">
        <f t="shared" si="51"/>
        <v>0.51522539212433993</v>
      </c>
      <c r="DJ102">
        <f t="shared" si="51"/>
        <v>0.53730494828282793</v>
      </c>
      <c r="DK102">
        <f t="shared" si="51"/>
        <v>0.56326593099316002</v>
      </c>
      <c r="DL102">
        <f t="shared" si="51"/>
        <v>0.59478794176101835</v>
      </c>
      <c r="DM102">
        <f t="shared" si="51"/>
        <v>0.63510958888568492</v>
      </c>
      <c r="DN102">
        <f t="shared" si="51"/>
        <v>0.69231488186622281</v>
      </c>
      <c r="DO102" t="e">
        <f t="shared" si="51"/>
        <v>#NUM!</v>
      </c>
      <c r="DP102" t="e">
        <f t="shared" si="51"/>
        <v>#NUM!</v>
      </c>
      <c r="DQ102" t="e">
        <f t="shared" si="51"/>
        <v>#NUM!</v>
      </c>
      <c r="DR102" t="e">
        <f t="shared" si="51"/>
        <v>#NUM!</v>
      </c>
      <c r="DS102" t="e">
        <f t="shared" si="51"/>
        <v>#NUM!</v>
      </c>
      <c r="DT102" t="e">
        <f t="shared" si="51"/>
        <v>#NUM!</v>
      </c>
      <c r="DU102" t="e">
        <f t="shared" si="46"/>
        <v>#NUM!</v>
      </c>
      <c r="DV102" t="e">
        <f t="shared" si="46"/>
        <v>#NUM!</v>
      </c>
      <c r="DW102" t="e">
        <f t="shared" si="46"/>
        <v>#NUM!</v>
      </c>
      <c r="DX102" t="e">
        <f t="shared" si="46"/>
        <v>#NUM!</v>
      </c>
      <c r="DY102" t="e">
        <f t="shared" si="46"/>
        <v>#NUM!</v>
      </c>
      <c r="DZ102" t="e">
        <f t="shared" si="46"/>
        <v>#NUM!</v>
      </c>
      <c r="EA102" t="e">
        <f t="shared" si="46"/>
        <v>#NUM!</v>
      </c>
      <c r="EL102">
        <v>0.90000000000000058</v>
      </c>
      <c r="EM102">
        <f t="shared" si="52"/>
        <v>0.33080930524258878</v>
      </c>
      <c r="EN102">
        <f t="shared" si="52"/>
        <v>0.34428683571362489</v>
      </c>
      <c r="EO102">
        <f t="shared" si="52"/>
        <v>0.35944059554653307</v>
      </c>
      <c r="EP102">
        <f t="shared" si="52"/>
        <v>0.37667786509095569</v>
      </c>
      <c r="EQ102">
        <f t="shared" si="52"/>
        <v>0.39657149262691038</v>
      </c>
      <c r="ER102">
        <f t="shared" si="52"/>
        <v>0.41996512078071335</v>
      </c>
      <c r="ES102">
        <f t="shared" si="52"/>
        <v>0.44818051906382278</v>
      </c>
      <c r="ET102">
        <f t="shared" si="52"/>
        <v>0.48348001091041043</v>
      </c>
      <c r="EU102">
        <f t="shared" si="52"/>
        <v>0.53031169257633992</v>
      </c>
      <c r="EV102">
        <f t="shared" si="52"/>
        <v>0.60000900029205406</v>
      </c>
      <c r="EW102" t="e">
        <f t="shared" si="52"/>
        <v>#NUM!</v>
      </c>
      <c r="EX102" t="e">
        <f t="shared" si="52"/>
        <v>#NUM!</v>
      </c>
      <c r="EY102" t="e">
        <f t="shared" si="52"/>
        <v>#NUM!</v>
      </c>
      <c r="EZ102" t="e">
        <f t="shared" si="52"/>
        <v>#NUM!</v>
      </c>
      <c r="FA102" t="e">
        <f t="shared" si="52"/>
        <v>#NUM!</v>
      </c>
      <c r="FB102" t="e">
        <f t="shared" si="52"/>
        <v>#NUM!</v>
      </c>
      <c r="FC102" t="e">
        <f t="shared" si="47"/>
        <v>#NUM!</v>
      </c>
      <c r="FD102" t="e">
        <f t="shared" si="47"/>
        <v>#NUM!</v>
      </c>
      <c r="FE102" t="e">
        <f t="shared" si="47"/>
        <v>#NUM!</v>
      </c>
      <c r="FF102" t="e">
        <f t="shared" si="47"/>
        <v>#NUM!</v>
      </c>
      <c r="FG102" t="e">
        <f t="shared" si="47"/>
        <v>#NUM!</v>
      </c>
      <c r="FH102" t="e">
        <f t="shared" si="47"/>
        <v>#NUM!</v>
      </c>
      <c r="FI102" t="e">
        <f t="shared" si="47"/>
        <v>#NUM!</v>
      </c>
    </row>
    <row r="103" spans="9:165" x14ac:dyDescent="0.3">
      <c r="I103">
        <v>0.91</v>
      </c>
      <c r="J103">
        <f t="shared" si="55"/>
        <v>0.82754971788459031</v>
      </c>
      <c r="K103" t="e">
        <f t="shared" si="55"/>
        <v>#NUM!</v>
      </c>
      <c r="L103" t="e">
        <f t="shared" si="55"/>
        <v>#NUM!</v>
      </c>
      <c r="M103" t="e">
        <f t="shared" si="55"/>
        <v>#NUM!</v>
      </c>
      <c r="N103" t="e">
        <f t="shared" si="55"/>
        <v>#NUM!</v>
      </c>
      <c r="O103" t="e">
        <f t="shared" si="55"/>
        <v>#NUM!</v>
      </c>
      <c r="P103" t="e">
        <f t="shared" si="55"/>
        <v>#NUM!</v>
      </c>
      <c r="Q103" t="e">
        <f t="shared" si="55"/>
        <v>#NUM!</v>
      </c>
      <c r="R103" t="e">
        <f t="shared" si="55"/>
        <v>#NUM!</v>
      </c>
      <c r="S103" t="e">
        <f t="shared" si="55"/>
        <v>#NUM!</v>
      </c>
      <c r="T103" t="e">
        <f t="shared" si="55"/>
        <v>#NUM!</v>
      </c>
      <c r="U103" t="e">
        <f t="shared" si="55"/>
        <v>#NUM!</v>
      </c>
      <c r="V103" t="e">
        <f t="shared" si="55"/>
        <v>#NUM!</v>
      </c>
      <c r="W103" t="e">
        <f t="shared" si="55"/>
        <v>#NUM!</v>
      </c>
      <c r="X103" t="e">
        <f t="shared" si="55"/>
        <v>#NUM!</v>
      </c>
      <c r="Y103" t="e">
        <f t="shared" si="55"/>
        <v>#NUM!</v>
      </c>
      <c r="Z103" t="e">
        <f t="shared" si="53"/>
        <v>#NUM!</v>
      </c>
      <c r="AA103" t="e">
        <f t="shared" si="53"/>
        <v>#NUM!</v>
      </c>
      <c r="AB103" t="e">
        <f t="shared" si="53"/>
        <v>#NUM!</v>
      </c>
      <c r="AC103" t="e">
        <f t="shared" si="53"/>
        <v>#NUM!</v>
      </c>
      <c r="AD103" t="e">
        <f t="shared" si="53"/>
        <v>#NUM!</v>
      </c>
      <c r="AE103" t="e">
        <f t="shared" si="53"/>
        <v>#NUM!</v>
      </c>
      <c r="AF103" t="e">
        <f t="shared" si="53"/>
        <v>#NUM!</v>
      </c>
      <c r="AO103">
        <v>0.91000000000000059</v>
      </c>
      <c r="AP103">
        <f t="shared" si="56"/>
        <v>0.70760706196504297</v>
      </c>
      <c r="AQ103">
        <f t="shared" si="56"/>
        <v>0.71578579831996136</v>
      </c>
      <c r="AR103">
        <f t="shared" si="56"/>
        <v>0.72464178678918645</v>
      </c>
      <c r="AS103">
        <f t="shared" si="56"/>
        <v>0.73431580651687101</v>
      </c>
      <c r="AT103">
        <f t="shared" si="56"/>
        <v>0.7450025398052631</v>
      </c>
      <c r="AU103">
        <f t="shared" si="56"/>
        <v>0.75698428241453974</v>
      </c>
      <c r="AV103">
        <f t="shared" si="56"/>
        <v>0.77069760679519861</v>
      </c>
      <c r="AW103">
        <f t="shared" si="56"/>
        <v>0.78688352824173269</v>
      </c>
      <c r="AX103">
        <f t="shared" si="56"/>
        <v>0.80700066205634158</v>
      </c>
      <c r="AY103">
        <f t="shared" si="56"/>
        <v>0.83486587040036098</v>
      </c>
      <c r="AZ103" t="e">
        <f t="shared" si="56"/>
        <v>#NUM!</v>
      </c>
      <c r="BA103" t="e">
        <f t="shared" si="56"/>
        <v>#NUM!</v>
      </c>
      <c r="BB103" t="e">
        <f t="shared" si="56"/>
        <v>#NUM!</v>
      </c>
      <c r="BC103" t="e">
        <f t="shared" si="56"/>
        <v>#NUM!</v>
      </c>
      <c r="BD103" t="e">
        <f t="shared" si="56"/>
        <v>#NUM!</v>
      </c>
      <c r="BE103" t="e">
        <f t="shared" si="56"/>
        <v>#NUM!</v>
      </c>
      <c r="BF103" t="e">
        <f t="shared" si="54"/>
        <v>#NUM!</v>
      </c>
      <c r="BG103" t="e">
        <f t="shared" si="54"/>
        <v>#NUM!</v>
      </c>
      <c r="BH103" t="e">
        <f t="shared" si="54"/>
        <v>#NUM!</v>
      </c>
      <c r="BI103" t="e">
        <f t="shared" si="54"/>
        <v>#NUM!</v>
      </c>
      <c r="BJ103" t="e">
        <f t="shared" si="54"/>
        <v>#NUM!</v>
      </c>
      <c r="BK103" t="e">
        <f t="shared" si="54"/>
        <v>#NUM!</v>
      </c>
      <c r="BL103" t="e">
        <f t="shared" si="54"/>
        <v>#NUM!</v>
      </c>
      <c r="BV103">
        <v>0.91000000000000059</v>
      </c>
      <c r="BW103">
        <f t="shared" si="50"/>
        <v>0.56344424374420077</v>
      </c>
      <c r="BX103">
        <f t="shared" si="50"/>
        <v>0.57602628180290749</v>
      </c>
      <c r="BY103">
        <f t="shared" si="50"/>
        <v>0.58979421830933898</v>
      </c>
      <c r="BZ103">
        <f t="shared" si="50"/>
        <v>0.60499933976470555</v>
      </c>
      <c r="CA103">
        <f t="shared" si="50"/>
        <v>0.62198869628075137</v>
      </c>
      <c r="CB103">
        <f t="shared" si="50"/>
        <v>0.64126448646187861</v>
      </c>
      <c r="CC103">
        <f t="shared" si="50"/>
        <v>0.66360106589475909</v>
      </c>
      <c r="CD103">
        <f t="shared" si="50"/>
        <v>0.69030751888127717</v>
      </c>
      <c r="CE103">
        <f t="shared" si="50"/>
        <v>0.72394749638145162</v>
      </c>
      <c r="CF103">
        <f t="shared" si="50"/>
        <v>0.77119238814361213</v>
      </c>
      <c r="CG103">
        <f t="shared" si="50"/>
        <v>0.90939374834794295</v>
      </c>
      <c r="CH103">
        <f t="shared" si="50"/>
        <v>0.85961646051262719</v>
      </c>
      <c r="CI103">
        <f t="shared" si="50"/>
        <v>0.81914322596386957</v>
      </c>
      <c r="CJ103">
        <f t="shared" si="50"/>
        <v>0.78500369677486903</v>
      </c>
      <c r="CK103">
        <f t="shared" si="50"/>
        <v>0.75541803185548451</v>
      </c>
      <c r="CL103">
        <f t="shared" ref="CL103:CS112" si="57">IF(CL$10&lt;&gt;1,(1 - (((1-CL$10*$BV103)/(1 - $BV103)))^(1/$BW$9))/(CL$10 - (((1-CL$10*$BV103)/(1 - $BV103)))^(1/$BW$9)), $BV103/(1+$BW$9*$BV103-$BV103))</f>
        <v>0.69510141501130229</v>
      </c>
      <c r="CM103">
        <f t="shared" si="57"/>
        <v>0.64781071518242195</v>
      </c>
      <c r="CN103">
        <f t="shared" si="57"/>
        <v>0.57651303694159373</v>
      </c>
      <c r="CO103">
        <f t="shared" si="57"/>
        <v>0.48310173489313168</v>
      </c>
      <c r="CP103">
        <f t="shared" si="57"/>
        <v>0.42229541231991824</v>
      </c>
      <c r="CQ103">
        <f t="shared" si="57"/>
        <v>0.37851333088803624</v>
      </c>
      <c r="CR103">
        <f t="shared" si="57"/>
        <v>0.30690850779778683</v>
      </c>
      <c r="CS103">
        <f t="shared" si="57"/>
        <v>0.26242470044109573</v>
      </c>
      <c r="DD103">
        <v>0.91000000000000059</v>
      </c>
      <c r="DE103">
        <f t="shared" si="51"/>
        <v>0.46514801468443118</v>
      </c>
      <c r="DF103">
        <f t="shared" si="51"/>
        <v>0.4792723470411186</v>
      </c>
      <c r="DG103">
        <f t="shared" si="51"/>
        <v>0.49490055290265933</v>
      </c>
      <c r="DH103">
        <f t="shared" si="51"/>
        <v>0.51236781825357736</v>
      </c>
      <c r="DI103">
        <f t="shared" si="51"/>
        <v>0.53213964338930264</v>
      </c>
      <c r="DJ103">
        <f t="shared" si="51"/>
        <v>0.55489321635524713</v>
      </c>
      <c r="DK103">
        <f t="shared" si="51"/>
        <v>0.58167786882353278</v>
      </c>
      <c r="DL103">
        <f t="shared" si="51"/>
        <v>0.61427524593995408</v>
      </c>
      <c r="DM103">
        <f t="shared" si="51"/>
        <v>0.65618649961720277</v>
      </c>
      <c r="DN103">
        <f t="shared" si="51"/>
        <v>0.71654313466217079</v>
      </c>
      <c r="DO103" t="e">
        <f t="shared" si="51"/>
        <v>#NUM!</v>
      </c>
      <c r="DP103" t="e">
        <f t="shared" si="51"/>
        <v>#NUM!</v>
      </c>
      <c r="DQ103" t="e">
        <f t="shared" si="51"/>
        <v>#NUM!</v>
      </c>
      <c r="DR103" t="e">
        <f t="shared" si="51"/>
        <v>#NUM!</v>
      </c>
      <c r="DS103" t="e">
        <f t="shared" si="51"/>
        <v>#NUM!</v>
      </c>
      <c r="DT103" t="e">
        <f t="shared" ref="DT103:EA112" si="58">IF(DT$10&lt;&gt;1,(1 - (((1-DT$10*$DD103)/(1 - $DD103)))^(1/$DE$9))/(DT$10 - (((1-DT$10*$DD103)/(1 - $DD103)))^(1/$DE$9)), $DD103/(1+$DE$9*$DD103-$DD103))</f>
        <v>#NUM!</v>
      </c>
      <c r="DU103" t="e">
        <f t="shared" si="58"/>
        <v>#NUM!</v>
      </c>
      <c r="DV103" t="e">
        <f t="shared" si="58"/>
        <v>#NUM!</v>
      </c>
      <c r="DW103" t="e">
        <f t="shared" si="58"/>
        <v>#NUM!</v>
      </c>
      <c r="DX103" t="e">
        <f t="shared" si="58"/>
        <v>#NUM!</v>
      </c>
      <c r="DY103" t="e">
        <f t="shared" si="58"/>
        <v>#NUM!</v>
      </c>
      <c r="DZ103" t="e">
        <f t="shared" si="58"/>
        <v>#NUM!</v>
      </c>
      <c r="EA103" t="e">
        <f t="shared" si="58"/>
        <v>#NUM!</v>
      </c>
      <c r="EL103">
        <v>0.91000000000000059</v>
      </c>
      <c r="EM103">
        <f t="shared" si="52"/>
        <v>0.3431785845094682</v>
      </c>
      <c r="EN103">
        <f t="shared" si="52"/>
        <v>0.35723039957598884</v>
      </c>
      <c r="EO103">
        <f t="shared" si="52"/>
        <v>0.37303844104714584</v>
      </c>
      <c r="EP103">
        <f t="shared" si="52"/>
        <v>0.39103250908243248</v>
      </c>
      <c r="EQ103">
        <f t="shared" si="52"/>
        <v>0.41181897799927492</v>
      </c>
      <c r="ER103">
        <f t="shared" si="52"/>
        <v>0.43629469412423028</v>
      </c>
      <c r="ES103">
        <f t="shared" si="52"/>
        <v>0.46587368611901742</v>
      </c>
      <c r="ET103">
        <f t="shared" si="52"/>
        <v>0.50300068055010327</v>
      </c>
      <c r="EU103">
        <f t="shared" si="52"/>
        <v>0.55257063961323027</v>
      </c>
      <c r="EV103">
        <f t="shared" si="52"/>
        <v>0.62759605385758899</v>
      </c>
      <c r="EW103" t="e">
        <f t="shared" si="52"/>
        <v>#NUM!</v>
      </c>
      <c r="EX103" t="e">
        <f t="shared" si="52"/>
        <v>#NUM!</v>
      </c>
      <c r="EY103" t="e">
        <f t="shared" si="52"/>
        <v>#NUM!</v>
      </c>
      <c r="EZ103" t="e">
        <f t="shared" si="52"/>
        <v>#NUM!</v>
      </c>
      <c r="FA103" t="e">
        <f t="shared" si="52"/>
        <v>#NUM!</v>
      </c>
      <c r="FB103" t="e">
        <f t="shared" ref="FB103:FI112" si="59">IF(FB$10&lt;&gt;1,(1 - (((1-FB$10*$EL103)/(1 - $EL103)))^(1/$EM$9))/(FB$10 - (((1-FB$10*$EL103)/(1 - $EL103)))^(1/$EM$9)), $EL103/(1+$EM$9*$EL103-$EL103))</f>
        <v>#NUM!</v>
      </c>
      <c r="FC103" t="e">
        <f t="shared" si="59"/>
        <v>#NUM!</v>
      </c>
      <c r="FD103" t="e">
        <f t="shared" si="59"/>
        <v>#NUM!</v>
      </c>
      <c r="FE103" t="e">
        <f t="shared" si="59"/>
        <v>#NUM!</v>
      </c>
      <c r="FF103" t="e">
        <f t="shared" si="59"/>
        <v>#NUM!</v>
      </c>
      <c r="FG103" t="e">
        <f t="shared" si="59"/>
        <v>#NUM!</v>
      </c>
      <c r="FH103" t="e">
        <f t="shared" si="59"/>
        <v>#NUM!</v>
      </c>
      <c r="FI103" t="e">
        <f t="shared" si="59"/>
        <v>#NUM!</v>
      </c>
    </row>
    <row r="104" spans="9:165" x14ac:dyDescent="0.3">
      <c r="I104">
        <v>0.92</v>
      </c>
      <c r="J104">
        <f t="shared" si="55"/>
        <v>0.79628308652644475</v>
      </c>
      <c r="K104" t="e">
        <f t="shared" si="55"/>
        <v>#NUM!</v>
      </c>
      <c r="L104" t="e">
        <f t="shared" si="55"/>
        <v>#NUM!</v>
      </c>
      <c r="M104" t="e">
        <f t="shared" si="55"/>
        <v>#NUM!</v>
      </c>
      <c r="N104" t="e">
        <f t="shared" si="55"/>
        <v>#NUM!</v>
      </c>
      <c r="O104" t="e">
        <f t="shared" si="55"/>
        <v>#NUM!</v>
      </c>
      <c r="P104" t="e">
        <f t="shared" si="55"/>
        <v>#NUM!</v>
      </c>
      <c r="Q104" t="e">
        <f t="shared" si="55"/>
        <v>#NUM!</v>
      </c>
      <c r="R104" t="e">
        <f t="shared" si="55"/>
        <v>#NUM!</v>
      </c>
      <c r="S104" t="e">
        <f t="shared" si="55"/>
        <v>#NUM!</v>
      </c>
      <c r="T104" t="e">
        <f t="shared" si="55"/>
        <v>#NUM!</v>
      </c>
      <c r="U104" t="e">
        <f t="shared" si="55"/>
        <v>#NUM!</v>
      </c>
      <c r="V104" t="e">
        <f t="shared" si="55"/>
        <v>#NUM!</v>
      </c>
      <c r="W104" t="e">
        <f t="shared" si="55"/>
        <v>#NUM!</v>
      </c>
      <c r="X104" t="e">
        <f t="shared" si="55"/>
        <v>#NUM!</v>
      </c>
      <c r="Y104" t="e">
        <f t="shared" si="55"/>
        <v>#NUM!</v>
      </c>
      <c r="Z104" t="e">
        <f t="shared" si="53"/>
        <v>#NUM!</v>
      </c>
      <c r="AA104" t="e">
        <f t="shared" si="53"/>
        <v>#NUM!</v>
      </c>
      <c r="AB104" t="e">
        <f t="shared" si="53"/>
        <v>#NUM!</v>
      </c>
      <c r="AC104" t="e">
        <f t="shared" si="53"/>
        <v>#NUM!</v>
      </c>
      <c r="AD104" t="e">
        <f t="shared" si="53"/>
        <v>#NUM!</v>
      </c>
      <c r="AE104" t="e">
        <f t="shared" si="53"/>
        <v>#NUM!</v>
      </c>
      <c r="AF104" t="e">
        <f t="shared" si="53"/>
        <v>#NUM!</v>
      </c>
      <c r="AO104">
        <v>0.9200000000000006</v>
      </c>
      <c r="AP104">
        <f t="shared" si="56"/>
        <v>0.72468443606471511</v>
      </c>
      <c r="AQ104">
        <f t="shared" si="56"/>
        <v>0.73277607208391737</v>
      </c>
      <c r="AR104">
        <f t="shared" si="56"/>
        <v>0.74153736005482407</v>
      </c>
      <c r="AS104">
        <f t="shared" si="56"/>
        <v>0.75110900275108328</v>
      </c>
      <c r="AT104">
        <f t="shared" si="56"/>
        <v>0.76168644528051521</v>
      </c>
      <c r="AU104">
        <f t="shared" si="56"/>
        <v>0.77355481578321894</v>
      </c>
      <c r="AV104">
        <f t="shared" si="56"/>
        <v>0.78715891583538755</v>
      </c>
      <c r="AW104">
        <f t="shared" si="56"/>
        <v>0.80326389380011409</v>
      </c>
      <c r="AX104">
        <f t="shared" si="56"/>
        <v>0.82341135598048487</v>
      </c>
      <c r="AY104">
        <f t="shared" si="56"/>
        <v>0.85185548022938906</v>
      </c>
      <c r="AZ104" t="e">
        <f t="shared" si="56"/>
        <v>#NUM!</v>
      </c>
      <c r="BA104" t="e">
        <f t="shared" si="56"/>
        <v>#NUM!</v>
      </c>
      <c r="BB104" t="e">
        <f t="shared" si="56"/>
        <v>#NUM!</v>
      </c>
      <c r="BC104" t="e">
        <f t="shared" si="56"/>
        <v>#NUM!</v>
      </c>
      <c r="BD104" t="e">
        <f t="shared" si="56"/>
        <v>#NUM!</v>
      </c>
      <c r="BE104" t="e">
        <f t="shared" si="56"/>
        <v>#NUM!</v>
      </c>
      <c r="BF104" t="e">
        <f t="shared" si="54"/>
        <v>#NUM!</v>
      </c>
      <c r="BG104" t="e">
        <f t="shared" si="54"/>
        <v>#NUM!</v>
      </c>
      <c r="BH104" t="e">
        <f t="shared" si="54"/>
        <v>#NUM!</v>
      </c>
      <c r="BI104" t="e">
        <f t="shared" si="54"/>
        <v>#NUM!</v>
      </c>
      <c r="BJ104" t="e">
        <f t="shared" si="54"/>
        <v>#NUM!</v>
      </c>
      <c r="BK104" t="e">
        <f t="shared" si="54"/>
        <v>#NUM!</v>
      </c>
      <c r="BL104" t="e">
        <f t="shared" si="54"/>
        <v>#NUM!</v>
      </c>
      <c r="BV104">
        <v>0.9200000000000006</v>
      </c>
      <c r="BW104">
        <f t="shared" ref="BW104:CL112" si="60">IF(BW$10&lt;&gt;1,(1 - (((1-BW$10*$BV104)/(1 - $BV104)))^(1/$BW$9))/(BW$10 - (((1-BW$10*$BV104)/(1 - $BV104)))^(1/$BW$9)), $BV104/(1+$BW$9*$BV104-$BV104))</f>
        <v>0.58087327611608475</v>
      </c>
      <c r="BX104">
        <f t="shared" si="60"/>
        <v>0.59364106895270374</v>
      </c>
      <c r="BY104">
        <f t="shared" si="60"/>
        <v>0.60760764000588896</v>
      </c>
      <c r="BZ104">
        <f t="shared" si="60"/>
        <v>0.62302836798630123</v>
      </c>
      <c r="CA104">
        <f t="shared" si="60"/>
        <v>0.64025712042644611</v>
      </c>
      <c r="CB104">
        <f t="shared" si="60"/>
        <v>0.65980840510154504</v>
      </c>
      <c r="CC104">
        <f t="shared" si="60"/>
        <v>0.68248127137549719</v>
      </c>
      <c r="CD104">
        <f t="shared" si="60"/>
        <v>0.70964229434223824</v>
      </c>
      <c r="CE104">
        <f t="shared" si="60"/>
        <v>0.74402482307132978</v>
      </c>
      <c r="CF104">
        <f t="shared" si="60"/>
        <v>0.79310973861703216</v>
      </c>
      <c r="CG104">
        <f t="shared" si="60"/>
        <v>0.91271684507773421</v>
      </c>
      <c r="CH104">
        <f t="shared" si="60"/>
        <v>0.86360314161416374</v>
      </c>
      <c r="CI104">
        <f t="shared" si="60"/>
        <v>0.82389037792425024</v>
      </c>
      <c r="CJ104">
        <f t="shared" si="60"/>
        <v>0.79038548941604103</v>
      </c>
      <c r="CK104">
        <f t="shared" si="60"/>
        <v>0.76132281976901661</v>
      </c>
      <c r="CL104">
        <f t="shared" si="60"/>
        <v>0.70196100772674164</v>
      </c>
      <c r="CM104">
        <f t="shared" si="57"/>
        <v>0.6552936155684278</v>
      </c>
      <c r="CN104">
        <f t="shared" si="57"/>
        <v>0.5846976513637433</v>
      </c>
      <c r="CO104">
        <f t="shared" si="57"/>
        <v>0.49172606991469925</v>
      </c>
      <c r="CP104">
        <f t="shared" si="57"/>
        <v>0.43088846985680324</v>
      </c>
      <c r="CQ104">
        <f t="shared" si="57"/>
        <v>0.38691892666927125</v>
      </c>
      <c r="CR104">
        <f t="shared" si="57"/>
        <v>0.31469416439098707</v>
      </c>
      <c r="CS104">
        <f t="shared" si="57"/>
        <v>0.26962002979088151</v>
      </c>
      <c r="DD104">
        <v>0.9200000000000006</v>
      </c>
      <c r="DE104">
        <f t="shared" ref="DE104:DT112" si="61">IF(DE$10&lt;&gt;1,(1 - (((1-DE$10*$DD104)/(1 - $DD104)))^(1/$DE$9))/(DE$10 - (((1-DE$10*$DD104)/(1 - $DD104)))^(1/$DE$9)), $DD104/(1+$DE$9*$DD104-$DD104))</f>
        <v>0.48141060970161126</v>
      </c>
      <c r="DF104">
        <f t="shared" si="61"/>
        <v>0.49593753663673168</v>
      </c>
      <c r="DG104">
        <f t="shared" si="61"/>
        <v>0.51200857597304827</v>
      </c>
      <c r="DH104">
        <f t="shared" si="61"/>
        <v>0.52996931734368535</v>
      </c>
      <c r="DI104">
        <f t="shared" si="61"/>
        <v>0.55030103206953873</v>
      </c>
      <c r="DJ104">
        <f t="shared" si="61"/>
        <v>0.57370671379043214</v>
      </c>
      <c r="DK104">
        <f t="shared" si="61"/>
        <v>0.60128258509074117</v>
      </c>
      <c r="DL104">
        <f t="shared" si="61"/>
        <v>0.63490952248785515</v>
      </c>
      <c r="DM104">
        <f t="shared" si="61"/>
        <v>0.67835702135678266</v>
      </c>
      <c r="DN104">
        <f t="shared" si="61"/>
        <v>0.74194374118432849</v>
      </c>
      <c r="DO104" t="e">
        <f t="shared" si="61"/>
        <v>#NUM!</v>
      </c>
      <c r="DP104" t="e">
        <f t="shared" si="61"/>
        <v>#NUM!</v>
      </c>
      <c r="DQ104" t="e">
        <f t="shared" si="61"/>
        <v>#NUM!</v>
      </c>
      <c r="DR104" t="e">
        <f t="shared" si="61"/>
        <v>#NUM!</v>
      </c>
      <c r="DS104" t="e">
        <f t="shared" si="61"/>
        <v>#NUM!</v>
      </c>
      <c r="DT104" t="e">
        <f t="shared" si="61"/>
        <v>#NUM!</v>
      </c>
      <c r="DU104" t="e">
        <f t="shared" si="58"/>
        <v>#NUM!</v>
      </c>
      <c r="DV104" t="e">
        <f t="shared" si="58"/>
        <v>#NUM!</v>
      </c>
      <c r="DW104" t="e">
        <f t="shared" si="58"/>
        <v>#NUM!</v>
      </c>
      <c r="DX104" t="e">
        <f t="shared" si="58"/>
        <v>#NUM!</v>
      </c>
      <c r="DY104" t="e">
        <f t="shared" si="58"/>
        <v>#NUM!</v>
      </c>
      <c r="DZ104" t="e">
        <f t="shared" si="58"/>
        <v>#NUM!</v>
      </c>
      <c r="EA104" t="e">
        <f t="shared" si="58"/>
        <v>#NUM!</v>
      </c>
      <c r="EL104">
        <v>0.9200000000000006</v>
      </c>
      <c r="EM104">
        <f t="shared" ref="EM104:FB112" si="62">IF(EM$10&lt;&gt;1,(1 - (((1-EM$10*$EL104)/(1 - $EL104)))^(1/$EM$9))/(EM$10 - (((1-EM$10*$EL104)/(1 - $EL104)))^(1/$EM$9)), $EL104/(1+$EM$9*$EL104-$EL104))</f>
        <v>0.35673256266260284</v>
      </c>
      <c r="EN104">
        <f t="shared" si="62"/>
        <v>0.37139122134545755</v>
      </c>
      <c r="EO104">
        <f t="shared" si="62"/>
        <v>0.38788818146152892</v>
      </c>
      <c r="EP104">
        <f t="shared" si="62"/>
        <v>0.4066759755112988</v>
      </c>
      <c r="EQ104">
        <f t="shared" si="62"/>
        <v>0.42839481040608912</v>
      </c>
      <c r="ER104">
        <f t="shared" si="62"/>
        <v>0.4539953274757883</v>
      </c>
      <c r="ES104">
        <f t="shared" si="62"/>
        <v>0.48498540246102645</v>
      </c>
      <c r="ET104">
        <f t="shared" si="62"/>
        <v>0.52399788340773457</v>
      </c>
      <c r="EU104">
        <f t="shared" si="62"/>
        <v>0.5764030195609704</v>
      </c>
      <c r="EV104">
        <f t="shared" si="62"/>
        <v>0.65715365347973576</v>
      </c>
      <c r="EW104" t="e">
        <f t="shared" si="62"/>
        <v>#NUM!</v>
      </c>
      <c r="EX104" t="e">
        <f t="shared" si="62"/>
        <v>#NUM!</v>
      </c>
      <c r="EY104" t="e">
        <f t="shared" si="62"/>
        <v>#NUM!</v>
      </c>
      <c r="EZ104" t="e">
        <f t="shared" si="62"/>
        <v>#NUM!</v>
      </c>
      <c r="FA104" t="e">
        <f t="shared" si="62"/>
        <v>#NUM!</v>
      </c>
      <c r="FB104" t="e">
        <f t="shared" si="62"/>
        <v>#NUM!</v>
      </c>
      <c r="FC104" t="e">
        <f t="shared" si="59"/>
        <v>#NUM!</v>
      </c>
      <c r="FD104" t="e">
        <f t="shared" si="59"/>
        <v>#NUM!</v>
      </c>
      <c r="FE104" t="e">
        <f t="shared" si="59"/>
        <v>#NUM!</v>
      </c>
      <c r="FF104" t="e">
        <f t="shared" si="59"/>
        <v>#NUM!</v>
      </c>
      <c r="FG104" t="e">
        <f t="shared" si="59"/>
        <v>#NUM!</v>
      </c>
      <c r="FH104" t="e">
        <f t="shared" si="59"/>
        <v>#NUM!</v>
      </c>
      <c r="FI104" t="e">
        <f t="shared" si="59"/>
        <v>#NUM!</v>
      </c>
    </row>
    <row r="105" spans="9:165" x14ac:dyDescent="0.3">
      <c r="I105">
        <v>0.93</v>
      </c>
      <c r="J105">
        <f t="shared" si="55"/>
        <v>0.75088327334990401</v>
      </c>
      <c r="K105" t="e">
        <f t="shared" si="55"/>
        <v>#NUM!</v>
      </c>
      <c r="L105" t="e">
        <f t="shared" si="55"/>
        <v>#NUM!</v>
      </c>
      <c r="M105" t="e">
        <f t="shared" si="55"/>
        <v>#NUM!</v>
      </c>
      <c r="N105" t="e">
        <f t="shared" si="55"/>
        <v>#NUM!</v>
      </c>
      <c r="O105" t="e">
        <f t="shared" si="55"/>
        <v>#NUM!</v>
      </c>
      <c r="P105" t="e">
        <f t="shared" si="55"/>
        <v>#NUM!</v>
      </c>
      <c r="Q105" t="e">
        <f t="shared" si="55"/>
        <v>#NUM!</v>
      </c>
      <c r="R105" t="e">
        <f t="shared" si="55"/>
        <v>#NUM!</v>
      </c>
      <c r="S105" t="e">
        <f t="shared" si="55"/>
        <v>#NUM!</v>
      </c>
      <c r="T105" t="e">
        <f t="shared" si="55"/>
        <v>#NUM!</v>
      </c>
      <c r="U105" t="e">
        <f t="shared" si="55"/>
        <v>#NUM!</v>
      </c>
      <c r="V105" t="e">
        <f t="shared" si="55"/>
        <v>#NUM!</v>
      </c>
      <c r="W105" t="e">
        <f t="shared" si="55"/>
        <v>#NUM!</v>
      </c>
      <c r="X105" t="e">
        <f t="shared" si="55"/>
        <v>#NUM!</v>
      </c>
      <c r="Y105" t="e">
        <f t="shared" si="55"/>
        <v>#NUM!</v>
      </c>
      <c r="Z105" t="e">
        <f t="shared" si="53"/>
        <v>#NUM!</v>
      </c>
      <c r="AA105" t="e">
        <f t="shared" si="53"/>
        <v>#NUM!</v>
      </c>
      <c r="AB105" t="e">
        <f t="shared" si="53"/>
        <v>#NUM!</v>
      </c>
      <c r="AC105" t="e">
        <f t="shared" si="53"/>
        <v>#NUM!</v>
      </c>
      <c r="AD105" t="e">
        <f t="shared" si="53"/>
        <v>#NUM!</v>
      </c>
      <c r="AE105" t="e">
        <f t="shared" si="53"/>
        <v>#NUM!</v>
      </c>
      <c r="AF105" t="e">
        <f t="shared" si="53"/>
        <v>#NUM!</v>
      </c>
      <c r="AO105">
        <v>0.9300000000000006</v>
      </c>
      <c r="AP105">
        <f t="shared" si="56"/>
        <v>0.74282798342493539</v>
      </c>
      <c r="AQ105">
        <f t="shared" si="56"/>
        <v>0.75078418278043957</v>
      </c>
      <c r="AR105">
        <f t="shared" si="56"/>
        <v>0.759397363856674</v>
      </c>
      <c r="AS105">
        <f t="shared" si="56"/>
        <v>0.76880700224159049</v>
      </c>
      <c r="AT105">
        <f t="shared" si="56"/>
        <v>0.77920770550373419</v>
      </c>
      <c r="AU105">
        <f t="shared" si="56"/>
        <v>0.79088512712057679</v>
      </c>
      <c r="AV105">
        <f t="shared" si="56"/>
        <v>0.80428885445232179</v>
      </c>
      <c r="AW105">
        <f t="shared" si="56"/>
        <v>0.82020302628271691</v>
      </c>
      <c r="AX105">
        <f t="shared" si="56"/>
        <v>0.8402468470876655</v>
      </c>
      <c r="AY105">
        <f t="shared" si="56"/>
        <v>0.86916265583283714</v>
      </c>
      <c r="AZ105" t="e">
        <f t="shared" si="56"/>
        <v>#NUM!</v>
      </c>
      <c r="BA105" t="e">
        <f t="shared" si="56"/>
        <v>#NUM!</v>
      </c>
      <c r="BB105" t="e">
        <f t="shared" si="56"/>
        <v>#NUM!</v>
      </c>
      <c r="BC105" t="e">
        <f t="shared" si="56"/>
        <v>#NUM!</v>
      </c>
      <c r="BD105" t="e">
        <f t="shared" si="56"/>
        <v>#NUM!</v>
      </c>
      <c r="BE105" t="e">
        <f t="shared" si="56"/>
        <v>#NUM!</v>
      </c>
      <c r="BF105" t="e">
        <f t="shared" si="54"/>
        <v>#NUM!</v>
      </c>
      <c r="BG105" t="e">
        <f t="shared" si="54"/>
        <v>#NUM!</v>
      </c>
      <c r="BH105" t="e">
        <f t="shared" si="54"/>
        <v>#NUM!</v>
      </c>
      <c r="BI105" t="e">
        <f t="shared" si="54"/>
        <v>#NUM!</v>
      </c>
      <c r="BJ105" t="e">
        <f t="shared" si="54"/>
        <v>#NUM!</v>
      </c>
      <c r="BK105" t="e">
        <f t="shared" si="54"/>
        <v>#NUM!</v>
      </c>
      <c r="BL105" t="e">
        <f t="shared" si="54"/>
        <v>#NUM!</v>
      </c>
      <c r="BV105">
        <v>0.9300000000000006</v>
      </c>
      <c r="BW105">
        <f t="shared" si="60"/>
        <v>0.59977729096910037</v>
      </c>
      <c r="BX105">
        <f t="shared" si="60"/>
        <v>0.61269571979226323</v>
      </c>
      <c r="BY105">
        <f t="shared" si="60"/>
        <v>0.62681934510611814</v>
      </c>
      <c r="BZ105">
        <f t="shared" si="60"/>
        <v>0.64240596620427171</v>
      </c>
      <c r="CA105">
        <f t="shared" si="60"/>
        <v>0.659813933016409</v>
      </c>
      <c r="CB105">
        <f t="shared" si="60"/>
        <v>0.67956669770607159</v>
      </c>
      <c r="CC105">
        <f t="shared" si="60"/>
        <v>0.7024830304210028</v>
      </c>
      <c r="CD105">
        <f t="shared" si="60"/>
        <v>0.72997983716200843</v>
      </c>
      <c r="CE105">
        <f t="shared" si="60"/>
        <v>0.76495448175328484</v>
      </c>
      <c r="CF105">
        <f t="shared" si="60"/>
        <v>0.81579612906029575</v>
      </c>
      <c r="CG105">
        <f t="shared" si="60"/>
        <v>0.91608515219858389</v>
      </c>
      <c r="CH105">
        <f t="shared" si="60"/>
        <v>0.86789664372866604</v>
      </c>
      <c r="CI105">
        <f t="shared" si="60"/>
        <v>0.82907565569341612</v>
      </c>
      <c r="CJ105">
        <f t="shared" si="60"/>
        <v>0.79630411640794652</v>
      </c>
      <c r="CK105">
        <f t="shared" si="60"/>
        <v>0.76784441949992632</v>
      </c>
      <c r="CL105">
        <f t="shared" si="60"/>
        <v>0.70958674978605596</v>
      </c>
      <c r="CM105">
        <f t="shared" si="57"/>
        <v>0.66364668212146516</v>
      </c>
      <c r="CN105">
        <f t="shared" si="57"/>
        <v>0.59388475473697644</v>
      </c>
      <c r="CO105">
        <f t="shared" si="57"/>
        <v>0.50147280725466981</v>
      </c>
      <c r="CP105">
        <f t="shared" si="57"/>
        <v>0.4406424751655772</v>
      </c>
      <c r="CQ105">
        <f t="shared" si="57"/>
        <v>0.39649050571007505</v>
      </c>
      <c r="CR105">
        <f t="shared" si="57"/>
        <v>0.3236067734613105</v>
      </c>
      <c r="CS105">
        <f t="shared" si="57"/>
        <v>0.2778845374472903</v>
      </c>
      <c r="DD105">
        <v>0.9300000000000006</v>
      </c>
      <c r="DE105">
        <f t="shared" si="61"/>
        <v>0.49923828991078151</v>
      </c>
      <c r="DF105">
        <f t="shared" si="61"/>
        <v>0.51416136053534012</v>
      </c>
      <c r="DG105">
        <f t="shared" si="61"/>
        <v>0.53066407476531807</v>
      </c>
      <c r="DH105">
        <f t="shared" si="61"/>
        <v>0.54910085905385941</v>
      </c>
      <c r="DI105">
        <f t="shared" si="61"/>
        <v>0.56996651220601091</v>
      </c>
      <c r="DJ105">
        <f t="shared" si="61"/>
        <v>0.59398654559379283</v>
      </c>
      <c r="DK105">
        <f t="shared" si="61"/>
        <v>0.62229921685841361</v>
      </c>
      <c r="DL105">
        <f t="shared" si="61"/>
        <v>0.65687804850311726</v>
      </c>
      <c r="DM105">
        <f t="shared" si="61"/>
        <v>0.70175949093680701</v>
      </c>
      <c r="DN105">
        <f t="shared" si="61"/>
        <v>0.76860390274580559</v>
      </c>
      <c r="DO105" t="e">
        <f t="shared" si="61"/>
        <v>#NUM!</v>
      </c>
      <c r="DP105" t="e">
        <f t="shared" si="61"/>
        <v>#NUM!</v>
      </c>
      <c r="DQ105" t="e">
        <f t="shared" si="61"/>
        <v>#NUM!</v>
      </c>
      <c r="DR105" t="e">
        <f t="shared" si="61"/>
        <v>#NUM!</v>
      </c>
      <c r="DS105" t="e">
        <f t="shared" si="61"/>
        <v>#NUM!</v>
      </c>
      <c r="DT105" t="e">
        <f t="shared" si="61"/>
        <v>#NUM!</v>
      </c>
      <c r="DU105" t="e">
        <f t="shared" si="58"/>
        <v>#NUM!</v>
      </c>
      <c r="DV105" t="e">
        <f t="shared" si="58"/>
        <v>#NUM!</v>
      </c>
      <c r="DW105" t="e">
        <f t="shared" si="58"/>
        <v>#NUM!</v>
      </c>
      <c r="DX105" t="e">
        <f t="shared" si="58"/>
        <v>#NUM!</v>
      </c>
      <c r="DY105" t="e">
        <f t="shared" si="58"/>
        <v>#NUM!</v>
      </c>
      <c r="DZ105" t="e">
        <f t="shared" si="58"/>
        <v>#NUM!</v>
      </c>
      <c r="EA105" t="e">
        <f t="shared" si="58"/>
        <v>#NUM!</v>
      </c>
      <c r="EL105">
        <v>0.9300000000000006</v>
      </c>
      <c r="EM105">
        <f t="shared" si="62"/>
        <v>0.37175517939810548</v>
      </c>
      <c r="EN105">
        <f t="shared" si="62"/>
        <v>0.38705656571698011</v>
      </c>
      <c r="EO105">
        <f t="shared" si="62"/>
        <v>0.40427974287970453</v>
      </c>
      <c r="EP105">
        <f t="shared" si="62"/>
        <v>0.42389978471236894</v>
      </c>
      <c r="EQ105">
        <f t="shared" si="62"/>
        <v>0.44659037987128158</v>
      </c>
      <c r="ER105">
        <f t="shared" si="62"/>
        <v>0.47335543385098494</v>
      </c>
      <c r="ES105">
        <f t="shared" si="62"/>
        <v>0.50579622608296559</v>
      </c>
      <c r="ET105">
        <f t="shared" si="62"/>
        <v>0.54673553353818827</v>
      </c>
      <c r="EU105">
        <f t="shared" si="62"/>
        <v>0.60204022893236553</v>
      </c>
      <c r="EV105">
        <f t="shared" si="62"/>
        <v>0.68890075359821656</v>
      </c>
      <c r="EW105" t="e">
        <f t="shared" si="62"/>
        <v>#NUM!</v>
      </c>
      <c r="EX105" t="e">
        <f t="shared" si="62"/>
        <v>#NUM!</v>
      </c>
      <c r="EY105" t="e">
        <f t="shared" si="62"/>
        <v>#NUM!</v>
      </c>
      <c r="EZ105" t="e">
        <f t="shared" si="62"/>
        <v>#NUM!</v>
      </c>
      <c r="FA105" t="e">
        <f t="shared" si="62"/>
        <v>#NUM!</v>
      </c>
      <c r="FB105" t="e">
        <f t="shared" si="62"/>
        <v>#NUM!</v>
      </c>
      <c r="FC105" t="e">
        <f t="shared" si="59"/>
        <v>#NUM!</v>
      </c>
      <c r="FD105" t="e">
        <f t="shared" si="59"/>
        <v>#NUM!</v>
      </c>
      <c r="FE105" t="e">
        <f t="shared" si="59"/>
        <v>#NUM!</v>
      </c>
      <c r="FF105" t="e">
        <f t="shared" si="59"/>
        <v>#NUM!</v>
      </c>
      <c r="FG105" t="e">
        <f t="shared" si="59"/>
        <v>#NUM!</v>
      </c>
      <c r="FH105" t="e">
        <f t="shared" si="59"/>
        <v>#NUM!</v>
      </c>
      <c r="FI105" t="e">
        <f t="shared" si="59"/>
        <v>#NUM!</v>
      </c>
    </row>
    <row r="106" spans="9:165" x14ac:dyDescent="0.3">
      <c r="I106">
        <v>0.94</v>
      </c>
      <c r="J106">
        <f t="shared" si="55"/>
        <v>0.67424300688828087</v>
      </c>
      <c r="K106" t="e">
        <f t="shared" si="55"/>
        <v>#NUM!</v>
      </c>
      <c r="L106" t="e">
        <f t="shared" si="55"/>
        <v>#NUM!</v>
      </c>
      <c r="M106" t="e">
        <f t="shared" si="55"/>
        <v>#NUM!</v>
      </c>
      <c r="N106" t="e">
        <f t="shared" si="55"/>
        <v>#NUM!</v>
      </c>
      <c r="O106" t="e">
        <f t="shared" si="55"/>
        <v>#NUM!</v>
      </c>
      <c r="P106" t="e">
        <f t="shared" si="55"/>
        <v>#NUM!</v>
      </c>
      <c r="Q106" t="e">
        <f t="shared" si="55"/>
        <v>#NUM!</v>
      </c>
      <c r="R106" t="e">
        <f t="shared" si="55"/>
        <v>#NUM!</v>
      </c>
      <c r="S106" t="e">
        <f t="shared" si="55"/>
        <v>#NUM!</v>
      </c>
      <c r="T106" t="e">
        <f t="shared" si="55"/>
        <v>#NUM!</v>
      </c>
      <c r="U106" t="e">
        <f t="shared" si="55"/>
        <v>#NUM!</v>
      </c>
      <c r="V106" t="e">
        <f t="shared" si="55"/>
        <v>#NUM!</v>
      </c>
      <c r="W106" t="e">
        <f t="shared" si="55"/>
        <v>#NUM!</v>
      </c>
      <c r="X106" t="e">
        <f t="shared" si="55"/>
        <v>#NUM!</v>
      </c>
      <c r="Y106" t="e">
        <f t="shared" ref="Y106:AF112" si="63">(SQRT(Y$10^2+1)*LN((1-$I106)/(1-Y$10*$I106)))/((Y$10-1)*LN((2-$I106*(Y$10+1-SQRT(Y$10^2+1)))/(2-$I106*(Y$10+1+SQRT(Y$10^2+1)))))</f>
        <v>#NUM!</v>
      </c>
      <c r="Z106" t="e">
        <f t="shared" si="63"/>
        <v>#NUM!</v>
      </c>
      <c r="AA106" t="e">
        <f t="shared" si="63"/>
        <v>#NUM!</v>
      </c>
      <c r="AB106" t="e">
        <f t="shared" si="63"/>
        <v>#NUM!</v>
      </c>
      <c r="AC106" t="e">
        <f t="shared" si="63"/>
        <v>#NUM!</v>
      </c>
      <c r="AD106" t="e">
        <f t="shared" si="63"/>
        <v>#NUM!</v>
      </c>
      <c r="AE106" t="e">
        <f t="shared" si="63"/>
        <v>#NUM!</v>
      </c>
      <c r="AF106" t="e">
        <f t="shared" si="63"/>
        <v>#NUM!</v>
      </c>
      <c r="AO106">
        <v>0.94000000000000061</v>
      </c>
      <c r="AP106">
        <f t="shared" si="56"/>
        <v>0.76227404499731199</v>
      </c>
      <c r="AQ106">
        <f t="shared" si="56"/>
        <v>0.77003352314116502</v>
      </c>
      <c r="AR106">
        <f t="shared" si="56"/>
        <v>0.77843102060322933</v>
      </c>
      <c r="AS106">
        <f t="shared" si="56"/>
        <v>0.78760333402425386</v>
      </c>
      <c r="AT106">
        <f t="shared" si="56"/>
        <v>0.79774218931915641</v>
      </c>
      <c r="AU106">
        <f t="shared" si="56"/>
        <v>0.80913075969764037</v>
      </c>
      <c r="AV106">
        <f t="shared" si="56"/>
        <v>0.82221877482172878</v>
      </c>
      <c r="AW106">
        <f t="shared" si="56"/>
        <v>0.83780190319101711</v>
      </c>
      <c r="AX106">
        <f t="shared" si="56"/>
        <v>0.85756649077269242</v>
      </c>
      <c r="AY106">
        <f t="shared" si="56"/>
        <v>0.8867963850058217</v>
      </c>
      <c r="AZ106" t="e">
        <f t="shared" si="56"/>
        <v>#NUM!</v>
      </c>
      <c r="BA106" t="e">
        <f t="shared" si="56"/>
        <v>#NUM!</v>
      </c>
      <c r="BB106" t="e">
        <f t="shared" si="56"/>
        <v>#NUM!</v>
      </c>
      <c r="BC106" t="e">
        <f t="shared" si="56"/>
        <v>#NUM!</v>
      </c>
      <c r="BD106" t="e">
        <f t="shared" si="56"/>
        <v>#NUM!</v>
      </c>
      <c r="BE106" t="e">
        <f t="shared" ref="BE106:BL112" si="64">IF(BE$10&lt;&gt;1,(1 - (((1-BE$10*$AO106)/(1 - $AO106)))^(1/$AP$9))/(BE$10 - (((1-BE$10*$AO106)/(1 - $AO106)))^(1/$AP$9)), $AO106/(1+$AP$9*$AO106-$AO106))</f>
        <v>#NUM!</v>
      </c>
      <c r="BF106" t="e">
        <f t="shared" si="64"/>
        <v>#NUM!</v>
      </c>
      <c r="BG106" t="e">
        <f t="shared" si="64"/>
        <v>#NUM!</v>
      </c>
      <c r="BH106" t="e">
        <f t="shared" si="64"/>
        <v>#NUM!</v>
      </c>
      <c r="BI106" t="e">
        <f t="shared" si="64"/>
        <v>#NUM!</v>
      </c>
      <c r="BJ106" t="e">
        <f t="shared" si="64"/>
        <v>#NUM!</v>
      </c>
      <c r="BK106" t="e">
        <f t="shared" si="64"/>
        <v>#NUM!</v>
      </c>
      <c r="BL106" t="e">
        <f t="shared" si="64"/>
        <v>#NUM!</v>
      </c>
      <c r="BV106">
        <v>0.94000000000000061</v>
      </c>
      <c r="BW106">
        <f t="shared" si="60"/>
        <v>0.6205222273775608</v>
      </c>
      <c r="BX106">
        <f t="shared" si="60"/>
        <v>0.63354186232657794</v>
      </c>
      <c r="BY106">
        <f t="shared" si="60"/>
        <v>0.64776448057772396</v>
      </c>
      <c r="BZ106">
        <f t="shared" si="60"/>
        <v>0.6634480645955152</v>
      </c>
      <c r="CA106">
        <f t="shared" si="60"/>
        <v>0.68095228634983118</v>
      </c>
      <c r="CB106">
        <f t="shared" si="60"/>
        <v>0.70080489760940456</v>
      </c>
      <c r="CC106">
        <f t="shared" si="60"/>
        <v>0.7238372596973851</v>
      </c>
      <c r="CD106">
        <f t="shared" si="60"/>
        <v>0.75150538548258328</v>
      </c>
      <c r="CE106">
        <f t="shared" si="60"/>
        <v>0.78685637532597419</v>
      </c>
      <c r="CF106">
        <f t="shared" si="60"/>
        <v>0.83929275859514485</v>
      </c>
      <c r="CG106">
        <f t="shared" si="60"/>
        <v>0.9195921449685921</v>
      </c>
      <c r="CH106">
        <f t="shared" si="60"/>
        <v>0.87260540143951626</v>
      </c>
      <c r="CI106">
        <f t="shared" si="60"/>
        <v>0.83483781010986768</v>
      </c>
      <c r="CJ106">
        <f t="shared" si="60"/>
        <v>0.80292447578545878</v>
      </c>
      <c r="CK106">
        <f t="shared" si="60"/>
        <v>0.7751700916168911</v>
      </c>
      <c r="CL106">
        <f t="shared" si="60"/>
        <v>0.71820974220609091</v>
      </c>
      <c r="CM106">
        <f t="shared" si="57"/>
        <v>0.67313309707661428</v>
      </c>
      <c r="CN106">
        <f t="shared" si="57"/>
        <v>0.60438071194741561</v>
      </c>
      <c r="CO106">
        <f t="shared" si="57"/>
        <v>0.5126919868557579</v>
      </c>
      <c r="CP106">
        <f t="shared" si="57"/>
        <v>0.45192530880115278</v>
      </c>
      <c r="CQ106">
        <f t="shared" si="57"/>
        <v>0.40760220542699444</v>
      </c>
      <c r="CR106">
        <f t="shared" si="57"/>
        <v>0.33401604953612035</v>
      </c>
      <c r="CS106">
        <f t="shared" si="57"/>
        <v>0.2875741801231001</v>
      </c>
      <c r="DD106">
        <v>0.94000000000000061</v>
      </c>
      <c r="DE106">
        <f t="shared" si="61"/>
        <v>0.51904102830538501</v>
      </c>
      <c r="DF106">
        <f t="shared" si="61"/>
        <v>0.53434536100733099</v>
      </c>
      <c r="DG106">
        <f t="shared" si="61"/>
        <v>0.55125784880804762</v>
      </c>
      <c r="DH106">
        <f t="shared" si="61"/>
        <v>0.57013945651111508</v>
      </c>
      <c r="DI106">
        <f t="shared" si="61"/>
        <v>0.59149517755245451</v>
      </c>
      <c r="DJ106">
        <f t="shared" si="61"/>
        <v>0.61606803522409304</v>
      </c>
      <c r="DK106">
        <f t="shared" si="61"/>
        <v>0.64503053853823744</v>
      </c>
      <c r="DL106">
        <f t="shared" si="61"/>
        <v>0.68043673401245619</v>
      </c>
      <c r="DM106">
        <f t="shared" si="61"/>
        <v>0.7265770679094895</v>
      </c>
      <c r="DN106">
        <f t="shared" si="61"/>
        <v>0.79661968873236544</v>
      </c>
      <c r="DO106" t="e">
        <f t="shared" si="61"/>
        <v>#NUM!</v>
      </c>
      <c r="DP106" t="e">
        <f t="shared" si="61"/>
        <v>#NUM!</v>
      </c>
      <c r="DQ106" t="e">
        <f t="shared" si="61"/>
        <v>#NUM!</v>
      </c>
      <c r="DR106" t="e">
        <f t="shared" si="61"/>
        <v>#NUM!</v>
      </c>
      <c r="DS106" t="e">
        <f t="shared" si="61"/>
        <v>#NUM!</v>
      </c>
      <c r="DT106" t="e">
        <f t="shared" si="61"/>
        <v>#NUM!</v>
      </c>
      <c r="DU106" t="e">
        <f t="shared" si="58"/>
        <v>#NUM!</v>
      </c>
      <c r="DV106" t="e">
        <f t="shared" si="58"/>
        <v>#NUM!</v>
      </c>
      <c r="DW106" t="e">
        <f t="shared" si="58"/>
        <v>#NUM!</v>
      </c>
      <c r="DX106" t="e">
        <f t="shared" si="58"/>
        <v>#NUM!</v>
      </c>
      <c r="DY106" t="e">
        <f t="shared" si="58"/>
        <v>#NUM!</v>
      </c>
      <c r="DZ106" t="e">
        <f t="shared" si="58"/>
        <v>#NUM!</v>
      </c>
      <c r="EA106" t="e">
        <f t="shared" si="58"/>
        <v>#NUM!</v>
      </c>
      <c r="EL106">
        <v>0.94000000000000061</v>
      </c>
      <c r="EM106">
        <f t="shared" si="62"/>
        <v>0.388652528451289</v>
      </c>
      <c r="EN106">
        <f t="shared" si="62"/>
        <v>0.40463618952935226</v>
      </c>
      <c r="EO106">
        <f t="shared" si="62"/>
        <v>0.42262538183921561</v>
      </c>
      <c r="EP106">
        <f t="shared" si="62"/>
        <v>0.44311688887896622</v>
      </c>
      <c r="EQ106">
        <f t="shared" si="62"/>
        <v>0.46681649364576983</v>
      </c>
      <c r="ER106">
        <f t="shared" si="62"/>
        <v>0.494779068033528</v>
      </c>
      <c r="ES106">
        <f t="shared" si="62"/>
        <v>0.52869562371011314</v>
      </c>
      <c r="ET106">
        <f t="shared" si="62"/>
        <v>0.57157423302570465</v>
      </c>
      <c r="EU106">
        <f t="shared" si="62"/>
        <v>0.62978619894454824</v>
      </c>
      <c r="EV106">
        <f t="shared" si="62"/>
        <v>0.72308999471671054</v>
      </c>
      <c r="EW106" t="e">
        <f t="shared" si="62"/>
        <v>#NUM!</v>
      </c>
      <c r="EX106" t="e">
        <f t="shared" si="62"/>
        <v>#NUM!</v>
      </c>
      <c r="EY106" t="e">
        <f t="shared" si="62"/>
        <v>#NUM!</v>
      </c>
      <c r="EZ106" t="e">
        <f t="shared" si="62"/>
        <v>#NUM!</v>
      </c>
      <c r="FA106" t="e">
        <f t="shared" si="62"/>
        <v>#NUM!</v>
      </c>
      <c r="FB106" t="e">
        <f t="shared" si="62"/>
        <v>#NUM!</v>
      </c>
      <c r="FC106" t="e">
        <f t="shared" si="59"/>
        <v>#NUM!</v>
      </c>
      <c r="FD106" t="e">
        <f t="shared" si="59"/>
        <v>#NUM!</v>
      </c>
      <c r="FE106" t="e">
        <f t="shared" si="59"/>
        <v>#NUM!</v>
      </c>
      <c r="FF106" t="e">
        <f t="shared" si="59"/>
        <v>#NUM!</v>
      </c>
      <c r="FG106" t="e">
        <f t="shared" si="59"/>
        <v>#NUM!</v>
      </c>
      <c r="FH106" t="e">
        <f t="shared" si="59"/>
        <v>#NUM!</v>
      </c>
      <c r="FI106" t="e">
        <f t="shared" si="59"/>
        <v>#NUM!</v>
      </c>
    </row>
    <row r="107" spans="9:165" x14ac:dyDescent="0.3">
      <c r="I107">
        <v>0.95</v>
      </c>
      <c r="J107">
        <f t="shared" ref="J107:Y112" si="65">(SQRT(J$10^2+1)*LN((1-$I107)/(1-J$10*$I107)))/((J$10-1)*LN((2-$I107*(J$10+1-SQRT(J$10^2+1)))/(2-$I107*(J$10+1+SQRT(J$10^2+1)))))</f>
        <v>0.36355125112718173</v>
      </c>
      <c r="K107" t="e">
        <f t="shared" si="65"/>
        <v>#NUM!</v>
      </c>
      <c r="L107" t="e">
        <f t="shared" si="65"/>
        <v>#NUM!</v>
      </c>
      <c r="M107" t="e">
        <f t="shared" si="65"/>
        <v>#NUM!</v>
      </c>
      <c r="N107" t="e">
        <f t="shared" si="65"/>
        <v>#NUM!</v>
      </c>
      <c r="O107" t="e">
        <f t="shared" si="65"/>
        <v>#NUM!</v>
      </c>
      <c r="P107" t="e">
        <f t="shared" si="65"/>
        <v>#NUM!</v>
      </c>
      <c r="Q107" t="e">
        <f t="shared" si="65"/>
        <v>#NUM!</v>
      </c>
      <c r="R107" t="e">
        <f t="shared" si="65"/>
        <v>#NUM!</v>
      </c>
      <c r="S107" t="e">
        <f t="shared" si="65"/>
        <v>#NUM!</v>
      </c>
      <c r="T107" t="e">
        <f t="shared" si="65"/>
        <v>#NUM!</v>
      </c>
      <c r="U107" t="e">
        <f t="shared" si="65"/>
        <v>#NUM!</v>
      </c>
      <c r="V107" t="e">
        <f t="shared" si="65"/>
        <v>#NUM!</v>
      </c>
      <c r="W107" t="e">
        <f t="shared" si="65"/>
        <v>#NUM!</v>
      </c>
      <c r="X107" t="e">
        <f t="shared" si="65"/>
        <v>#NUM!</v>
      </c>
      <c r="Y107" t="e">
        <f t="shared" si="65"/>
        <v>#NUM!</v>
      </c>
      <c r="Z107" t="e">
        <f t="shared" si="63"/>
        <v>#NUM!</v>
      </c>
      <c r="AA107" t="e">
        <f t="shared" si="63"/>
        <v>#NUM!</v>
      </c>
      <c r="AB107" t="e">
        <f t="shared" si="63"/>
        <v>#NUM!</v>
      </c>
      <c r="AC107" t="e">
        <f t="shared" si="63"/>
        <v>#NUM!</v>
      </c>
      <c r="AD107" t="e">
        <f t="shared" si="63"/>
        <v>#NUM!</v>
      </c>
      <c r="AE107" t="e">
        <f t="shared" si="63"/>
        <v>#NUM!</v>
      </c>
      <c r="AF107" t="e">
        <f t="shared" si="63"/>
        <v>#NUM!</v>
      </c>
      <c r="AO107">
        <v>0.95000000000000062</v>
      </c>
      <c r="AP107">
        <f t="shared" ref="AP107:BE112" si="66">IF(AP$10&lt;&gt;1,(1 - (((1-AP$10*$AO107)/(1 - $AO107)))^(1/$AP$9))/(AP$10 - (((1-AP$10*$AO107)/(1 - $AO107)))^(1/$AP$9)), $AO107/(1+$AP$9*$AO107-$AO107))</f>
        <v>0.78336271257529833</v>
      </c>
      <c r="AQ107">
        <f t="shared" si="66"/>
        <v>0.79084542774754485</v>
      </c>
      <c r="AR107">
        <f t="shared" si="66"/>
        <v>0.79893920787006001</v>
      </c>
      <c r="AS107">
        <f t="shared" si="66"/>
        <v>0.80777630527785416</v>
      </c>
      <c r="AT107">
        <f t="shared" si="66"/>
        <v>0.81754290979493149</v>
      </c>
      <c r="AU107">
        <f t="shared" si="66"/>
        <v>0.82851574467364031</v>
      </c>
      <c r="AV107">
        <f t="shared" si="66"/>
        <v>0.84113836613000326</v>
      </c>
      <c r="AW107">
        <f t="shared" si="66"/>
        <v>0.85620720047977694</v>
      </c>
      <c r="AX107">
        <f t="shared" si="66"/>
        <v>0.87545748150274572</v>
      </c>
      <c r="AY107">
        <f t="shared" si="66"/>
        <v>0.90476599794574408</v>
      </c>
      <c r="AZ107" t="e">
        <f t="shared" si="66"/>
        <v>#NUM!</v>
      </c>
      <c r="BA107" t="e">
        <f t="shared" si="66"/>
        <v>#NUM!</v>
      </c>
      <c r="BB107" t="e">
        <f t="shared" si="66"/>
        <v>#NUM!</v>
      </c>
      <c r="BC107" t="e">
        <f t="shared" si="66"/>
        <v>#NUM!</v>
      </c>
      <c r="BD107" t="e">
        <f t="shared" si="66"/>
        <v>#NUM!</v>
      </c>
      <c r="BE107" t="e">
        <f t="shared" si="66"/>
        <v>#NUM!</v>
      </c>
      <c r="BF107" t="e">
        <f t="shared" si="64"/>
        <v>#NUM!</v>
      </c>
      <c r="BG107" t="e">
        <f t="shared" si="64"/>
        <v>#NUM!</v>
      </c>
      <c r="BH107" t="e">
        <f t="shared" si="64"/>
        <v>#NUM!</v>
      </c>
      <c r="BI107" t="e">
        <f t="shared" si="64"/>
        <v>#NUM!</v>
      </c>
      <c r="BJ107" t="e">
        <f t="shared" si="64"/>
        <v>#NUM!</v>
      </c>
      <c r="BK107" t="e">
        <f t="shared" si="64"/>
        <v>#NUM!</v>
      </c>
      <c r="BL107" t="e">
        <f t="shared" si="64"/>
        <v>#NUM!</v>
      </c>
      <c r="BV107">
        <v>0.95000000000000062</v>
      </c>
      <c r="BW107">
        <f t="shared" si="60"/>
        <v>0.64364701045761841</v>
      </c>
      <c r="BX107">
        <f t="shared" si="60"/>
        <v>0.65669626742771092</v>
      </c>
      <c r="BY107">
        <f t="shared" si="60"/>
        <v>0.67093449627708879</v>
      </c>
      <c r="BZ107">
        <f t="shared" si="60"/>
        <v>0.68661682329079243</v>
      </c>
      <c r="CA107">
        <f t="shared" si="60"/>
        <v>0.70409991522250459</v>
      </c>
      <c r="CB107">
        <f t="shared" si="60"/>
        <v>0.7239093688377326</v>
      </c>
      <c r="CC107">
        <f t="shared" si="60"/>
        <v>0.7468789394936588</v>
      </c>
      <c r="CD107">
        <f t="shared" si="60"/>
        <v>0.77448661809352537</v>
      </c>
      <c r="CE107">
        <f t="shared" si="60"/>
        <v>0.80990152510640445</v>
      </c>
      <c r="CF107">
        <f t="shared" si="60"/>
        <v>0.8636438226940224</v>
      </c>
      <c r="CG107">
        <f t="shared" si="60"/>
        <v>0.92335578263856188</v>
      </c>
      <c r="CH107">
        <f t="shared" si="60"/>
        <v>0.8778915828532079</v>
      </c>
      <c r="CI107">
        <f t="shared" si="60"/>
        <v>0.84138673530669772</v>
      </c>
      <c r="CJ107">
        <f t="shared" si="60"/>
        <v>0.8104968140832699</v>
      </c>
      <c r="CK107">
        <f t="shared" si="60"/>
        <v>0.78358451281145447</v>
      </c>
      <c r="CL107">
        <f t="shared" si="60"/>
        <v>0.72818234619193634</v>
      </c>
      <c r="CM107">
        <f t="shared" si="57"/>
        <v>0.68415509644847183</v>
      </c>
      <c r="CN107">
        <f t="shared" si="57"/>
        <v>0.61665566555218154</v>
      </c>
      <c r="CO107">
        <f t="shared" si="57"/>
        <v>0.52592417037163874</v>
      </c>
      <c r="CP107">
        <f t="shared" si="57"/>
        <v>0.46530776905954957</v>
      </c>
      <c r="CQ107">
        <f t="shared" si="57"/>
        <v>0.42083668435320654</v>
      </c>
      <c r="CR107">
        <f t="shared" si="57"/>
        <v>0.3465015843404165</v>
      </c>
      <c r="CS107">
        <f t="shared" si="57"/>
        <v>0.29924948241249522</v>
      </c>
      <c r="DD107">
        <v>0.95000000000000062</v>
      </c>
      <c r="DE107">
        <f t="shared" si="61"/>
        <v>0.54142977904814893</v>
      </c>
      <c r="DF107">
        <f t="shared" si="61"/>
        <v>0.55708629360471873</v>
      </c>
      <c r="DG107">
        <f t="shared" si="61"/>
        <v>0.57436890720601053</v>
      </c>
      <c r="DH107">
        <f t="shared" si="61"/>
        <v>0.59364174178137374</v>
      </c>
      <c r="DI107">
        <f t="shared" si="61"/>
        <v>0.61541504843178407</v>
      </c>
      <c r="DJ107">
        <f t="shared" si="61"/>
        <v>0.64044183329023274</v>
      </c>
      <c r="DK107">
        <f t="shared" si="61"/>
        <v>0.66991675934231787</v>
      </c>
      <c r="DL107">
        <f t="shared" si="61"/>
        <v>0.70595396568406055</v>
      </c>
      <c r="DM107">
        <f t="shared" si="61"/>
        <v>0.7530662444435956</v>
      </c>
      <c r="DN107">
        <f t="shared" si="61"/>
        <v>0.82609719334937315</v>
      </c>
      <c r="DO107" t="e">
        <f t="shared" si="61"/>
        <v>#NUM!</v>
      </c>
      <c r="DP107" t="e">
        <f t="shared" si="61"/>
        <v>#NUM!</v>
      </c>
      <c r="DQ107" t="e">
        <f t="shared" si="61"/>
        <v>#NUM!</v>
      </c>
      <c r="DR107" t="e">
        <f t="shared" si="61"/>
        <v>#NUM!</v>
      </c>
      <c r="DS107" t="e">
        <f t="shared" si="61"/>
        <v>#NUM!</v>
      </c>
      <c r="DT107" t="e">
        <f t="shared" si="61"/>
        <v>#NUM!</v>
      </c>
      <c r="DU107" t="e">
        <f t="shared" si="58"/>
        <v>#NUM!</v>
      </c>
      <c r="DV107" t="e">
        <f t="shared" si="58"/>
        <v>#NUM!</v>
      </c>
      <c r="DW107" t="e">
        <f t="shared" si="58"/>
        <v>#NUM!</v>
      </c>
      <c r="DX107" t="e">
        <f t="shared" si="58"/>
        <v>#NUM!</v>
      </c>
      <c r="DY107" t="e">
        <f t="shared" si="58"/>
        <v>#NUM!</v>
      </c>
      <c r="DZ107" t="e">
        <f t="shared" si="58"/>
        <v>#NUM!</v>
      </c>
      <c r="EA107" t="e">
        <f t="shared" si="58"/>
        <v>#NUM!</v>
      </c>
      <c r="EL107">
        <v>0.95000000000000062</v>
      </c>
      <c r="EM107">
        <f t="shared" si="62"/>
        <v>0.40803723741847225</v>
      </c>
      <c r="EN107">
        <f t="shared" si="62"/>
        <v>0.42474642104515209</v>
      </c>
      <c r="EO107">
        <f t="shared" si="62"/>
        <v>0.44354304376321801</v>
      </c>
      <c r="EP107">
        <f t="shared" si="62"/>
        <v>0.46494371619162389</v>
      </c>
      <c r="EQ107">
        <f t="shared" si="62"/>
        <v>0.48968324390468065</v>
      </c>
      <c r="ER107">
        <f t="shared" si="62"/>
        <v>0.51886231268933791</v>
      </c>
      <c r="ES107">
        <f t="shared" si="62"/>
        <v>0.55425277033600173</v>
      </c>
      <c r="ET107">
        <f t="shared" si="62"/>
        <v>0.59903270516582285</v>
      </c>
      <c r="EU107">
        <f t="shared" si="62"/>
        <v>0.66006106963918987</v>
      </c>
      <c r="EV107">
        <f t="shared" si="62"/>
        <v>0.76001444080897718</v>
      </c>
      <c r="EW107" t="e">
        <f t="shared" si="62"/>
        <v>#NUM!</v>
      </c>
      <c r="EX107" t="e">
        <f t="shared" si="62"/>
        <v>#NUM!</v>
      </c>
      <c r="EY107" t="e">
        <f t="shared" si="62"/>
        <v>#NUM!</v>
      </c>
      <c r="EZ107" t="e">
        <f t="shared" si="62"/>
        <v>#NUM!</v>
      </c>
      <c r="FA107" t="e">
        <f t="shared" si="62"/>
        <v>#NUM!</v>
      </c>
      <c r="FB107" t="e">
        <f t="shared" si="62"/>
        <v>#NUM!</v>
      </c>
      <c r="FC107" t="e">
        <f t="shared" si="59"/>
        <v>#NUM!</v>
      </c>
      <c r="FD107" t="e">
        <f t="shared" si="59"/>
        <v>#NUM!</v>
      </c>
      <c r="FE107" t="e">
        <f t="shared" si="59"/>
        <v>#NUM!</v>
      </c>
      <c r="FF107" t="e">
        <f t="shared" si="59"/>
        <v>#NUM!</v>
      </c>
      <c r="FG107" t="e">
        <f t="shared" si="59"/>
        <v>#NUM!</v>
      </c>
      <c r="FH107" t="e">
        <f t="shared" si="59"/>
        <v>#NUM!</v>
      </c>
      <c r="FI107" t="e">
        <f t="shared" si="59"/>
        <v>#NUM!</v>
      </c>
    </row>
    <row r="108" spans="9:165" x14ac:dyDescent="0.3">
      <c r="I108">
        <v>0.96</v>
      </c>
      <c r="J108" t="e">
        <f t="shared" si="65"/>
        <v>#NUM!</v>
      </c>
      <c r="K108" t="e">
        <f t="shared" si="65"/>
        <v>#NUM!</v>
      </c>
      <c r="L108" t="e">
        <f t="shared" si="65"/>
        <v>#NUM!</v>
      </c>
      <c r="M108" t="e">
        <f t="shared" si="65"/>
        <v>#NUM!</v>
      </c>
      <c r="N108" t="e">
        <f t="shared" si="65"/>
        <v>#NUM!</v>
      </c>
      <c r="O108" t="e">
        <f t="shared" si="65"/>
        <v>#NUM!</v>
      </c>
      <c r="P108" t="e">
        <f t="shared" si="65"/>
        <v>#NUM!</v>
      </c>
      <c r="Q108" t="e">
        <f t="shared" si="65"/>
        <v>#NUM!</v>
      </c>
      <c r="R108" t="e">
        <f t="shared" si="65"/>
        <v>#NUM!</v>
      </c>
      <c r="S108" t="e">
        <f t="shared" si="65"/>
        <v>#NUM!</v>
      </c>
      <c r="T108" t="e">
        <f t="shared" si="65"/>
        <v>#NUM!</v>
      </c>
      <c r="U108" t="e">
        <f t="shared" si="65"/>
        <v>#NUM!</v>
      </c>
      <c r="V108" t="e">
        <f t="shared" si="65"/>
        <v>#NUM!</v>
      </c>
      <c r="W108" t="e">
        <f t="shared" si="65"/>
        <v>#NUM!</v>
      </c>
      <c r="X108" t="e">
        <f t="shared" si="65"/>
        <v>#NUM!</v>
      </c>
      <c r="Y108" t="e">
        <f t="shared" si="65"/>
        <v>#NUM!</v>
      </c>
      <c r="Z108" t="e">
        <f t="shared" si="63"/>
        <v>#NUM!</v>
      </c>
      <c r="AA108" t="e">
        <f t="shared" si="63"/>
        <v>#NUM!</v>
      </c>
      <c r="AB108" t="e">
        <f t="shared" si="63"/>
        <v>#NUM!</v>
      </c>
      <c r="AC108" t="e">
        <f t="shared" si="63"/>
        <v>#NUM!</v>
      </c>
      <c r="AD108" t="e">
        <f t="shared" si="63"/>
        <v>#NUM!</v>
      </c>
      <c r="AE108" t="e">
        <f t="shared" si="63"/>
        <v>#NUM!</v>
      </c>
      <c r="AF108" t="e">
        <f t="shared" si="63"/>
        <v>#NUM!</v>
      </c>
      <c r="AO108">
        <v>0.96000000000000063</v>
      </c>
      <c r="AP108">
        <f t="shared" si="66"/>
        <v>0.80661570798399007</v>
      </c>
      <c r="AQ108">
        <f t="shared" si="66"/>
        <v>0.81371265829965045</v>
      </c>
      <c r="AR108">
        <f t="shared" si="66"/>
        <v>0.82138321652388302</v>
      </c>
      <c r="AS108">
        <f t="shared" si="66"/>
        <v>0.82975262306812281</v>
      </c>
      <c r="AT108">
        <f t="shared" si="66"/>
        <v>0.83899798919749202</v>
      </c>
      <c r="AU108">
        <f t="shared" si="66"/>
        <v>0.84938421409297249</v>
      </c>
      <c r="AV108">
        <f t="shared" si="66"/>
        <v>0.86133991390446563</v>
      </c>
      <c r="AW108">
        <f t="shared" si="66"/>
        <v>0.87564655365277422</v>
      </c>
      <c r="AX108">
        <f t="shared" si="66"/>
        <v>0.89405757175835732</v>
      </c>
      <c r="AY108">
        <f t="shared" si="66"/>
        <v>0.92308118370720316</v>
      </c>
      <c r="AZ108" t="e">
        <f t="shared" si="66"/>
        <v>#NUM!</v>
      </c>
      <c r="BA108" t="e">
        <f t="shared" si="66"/>
        <v>#NUM!</v>
      </c>
      <c r="BB108" t="e">
        <f t="shared" si="66"/>
        <v>#NUM!</v>
      </c>
      <c r="BC108" t="e">
        <f t="shared" si="66"/>
        <v>#NUM!</v>
      </c>
      <c r="BD108" t="e">
        <f t="shared" si="66"/>
        <v>#NUM!</v>
      </c>
      <c r="BE108" t="e">
        <f t="shared" si="66"/>
        <v>#NUM!</v>
      </c>
      <c r="BF108" t="e">
        <f t="shared" si="64"/>
        <v>#NUM!</v>
      </c>
      <c r="BG108" t="e">
        <f t="shared" si="64"/>
        <v>#NUM!</v>
      </c>
      <c r="BH108" t="e">
        <f t="shared" si="64"/>
        <v>#NUM!</v>
      </c>
      <c r="BI108" t="e">
        <f t="shared" si="64"/>
        <v>#NUM!</v>
      </c>
      <c r="BJ108" t="e">
        <f t="shared" si="64"/>
        <v>#NUM!</v>
      </c>
      <c r="BK108" t="e">
        <f t="shared" si="64"/>
        <v>#NUM!</v>
      </c>
      <c r="BL108" t="e">
        <f t="shared" si="64"/>
        <v>#NUM!</v>
      </c>
      <c r="BV108">
        <v>0.96000000000000063</v>
      </c>
      <c r="BW108">
        <f t="shared" si="60"/>
        <v>0.67000139885726362</v>
      </c>
      <c r="BX108">
        <f t="shared" si="60"/>
        <v>0.68297190776718453</v>
      </c>
      <c r="BY108">
        <f t="shared" si="60"/>
        <v>0.69710066110023039</v>
      </c>
      <c r="BZ108">
        <f t="shared" si="60"/>
        <v>0.71263568683587453</v>
      </c>
      <c r="CA108">
        <f t="shared" si="60"/>
        <v>0.72992457640624442</v>
      </c>
      <c r="CB108">
        <f t="shared" si="60"/>
        <v>0.74948162032729715</v>
      </c>
      <c r="CC108">
        <f t="shared" si="60"/>
        <v>0.77212819000809996</v>
      </c>
      <c r="CD108">
        <f t="shared" si="60"/>
        <v>0.799338172976921</v>
      </c>
      <c r="CE108">
        <f t="shared" si="60"/>
        <v>0.83435332926842098</v>
      </c>
      <c r="CF108">
        <f t="shared" si="60"/>
        <v>0.8888967906150651</v>
      </c>
      <c r="CG108">
        <f t="shared" si="60"/>
        <v>0.9275491142476342</v>
      </c>
      <c r="CH108">
        <f t="shared" si="60"/>
        <v>0.88401761635667808</v>
      </c>
      <c r="CI108">
        <f t="shared" si="60"/>
        <v>0.84906449183645094</v>
      </c>
      <c r="CJ108">
        <f t="shared" si="60"/>
        <v>0.81942989063693639</v>
      </c>
      <c r="CK108">
        <f t="shared" si="60"/>
        <v>0.79355337292300288</v>
      </c>
      <c r="CL108">
        <f t="shared" si="60"/>
        <v>0.74008269540209504</v>
      </c>
      <c r="CM108">
        <f t="shared" si="57"/>
        <v>0.69737439361424058</v>
      </c>
      <c r="CN108">
        <f t="shared" si="57"/>
        <v>0.63148665252791369</v>
      </c>
      <c r="CO108">
        <f t="shared" si="57"/>
        <v>0.54206938641425539</v>
      </c>
      <c r="CP108">
        <f t="shared" si="57"/>
        <v>0.48174553966817885</v>
      </c>
      <c r="CQ108">
        <f t="shared" si="57"/>
        <v>0.43717378645058719</v>
      </c>
      <c r="CR108">
        <f t="shared" si="57"/>
        <v>0.36204581504546718</v>
      </c>
      <c r="CS108">
        <f t="shared" si="57"/>
        <v>0.31386569726881969</v>
      </c>
      <c r="DD108">
        <v>0.96000000000000063</v>
      </c>
      <c r="DE108">
        <f t="shared" si="61"/>
        <v>0.56738142388996127</v>
      </c>
      <c r="DF108">
        <f t="shared" si="61"/>
        <v>0.58333543235660346</v>
      </c>
      <c r="DG108">
        <f t="shared" si="61"/>
        <v>0.60091710910832397</v>
      </c>
      <c r="DH108">
        <f t="shared" si="61"/>
        <v>0.62048865549940713</v>
      </c>
      <c r="DI108">
        <f t="shared" si="61"/>
        <v>0.64255814839482206</v>
      </c>
      <c r="DJ108">
        <f t="shared" si="61"/>
        <v>0.66787714612688787</v>
      </c>
      <c r="DK108">
        <f t="shared" si="61"/>
        <v>0.69764370899747274</v>
      </c>
      <c r="DL108">
        <f t="shared" si="61"/>
        <v>0.73399866806406355</v>
      </c>
      <c r="DM108">
        <f t="shared" si="61"/>
        <v>0.78161459995457583</v>
      </c>
      <c r="DN108">
        <f t="shared" si="61"/>
        <v>0.85715387824369105</v>
      </c>
      <c r="DO108" t="e">
        <f t="shared" si="61"/>
        <v>#NUM!</v>
      </c>
      <c r="DP108" t="e">
        <f t="shared" si="61"/>
        <v>#NUM!</v>
      </c>
      <c r="DQ108" t="e">
        <f t="shared" si="61"/>
        <v>#NUM!</v>
      </c>
      <c r="DR108" t="e">
        <f t="shared" si="61"/>
        <v>#NUM!</v>
      </c>
      <c r="DS108" t="e">
        <f t="shared" si="61"/>
        <v>#NUM!</v>
      </c>
      <c r="DT108" t="e">
        <f t="shared" si="61"/>
        <v>#NUM!</v>
      </c>
      <c r="DU108" t="e">
        <f t="shared" si="58"/>
        <v>#NUM!</v>
      </c>
      <c r="DV108" t="e">
        <f t="shared" si="58"/>
        <v>#NUM!</v>
      </c>
      <c r="DW108" t="e">
        <f t="shared" si="58"/>
        <v>#NUM!</v>
      </c>
      <c r="DX108" t="e">
        <f t="shared" si="58"/>
        <v>#NUM!</v>
      </c>
      <c r="DY108" t="e">
        <f t="shared" si="58"/>
        <v>#NUM!</v>
      </c>
      <c r="DZ108" t="e">
        <f t="shared" si="58"/>
        <v>#NUM!</v>
      </c>
      <c r="EA108" t="e">
        <f t="shared" si="58"/>
        <v>#NUM!</v>
      </c>
      <c r="EL108">
        <v>0.96000000000000063</v>
      </c>
      <c r="EM108">
        <f t="shared" si="62"/>
        <v>0.43090311024163758</v>
      </c>
      <c r="EN108">
        <f t="shared" si="62"/>
        <v>0.4483837184635821</v>
      </c>
      <c r="EO108">
        <f t="shared" si="62"/>
        <v>0.46802791716307685</v>
      </c>
      <c r="EP108">
        <f t="shared" si="62"/>
        <v>0.49036844178129863</v>
      </c>
      <c r="EQ108">
        <f t="shared" si="62"/>
        <v>0.51616316789070305</v>
      </c>
      <c r="ER108">
        <f t="shared" si="62"/>
        <v>0.54654860956057061</v>
      </c>
      <c r="ES108">
        <f t="shared" si="62"/>
        <v>0.58335975501077586</v>
      </c>
      <c r="ET108">
        <f t="shared" si="62"/>
        <v>0.62991134151083639</v>
      </c>
      <c r="EU108">
        <f t="shared" si="62"/>
        <v>0.69348870987567435</v>
      </c>
      <c r="EV108">
        <f t="shared" si="62"/>
        <v>0.80001600106672988</v>
      </c>
      <c r="EW108" t="e">
        <f t="shared" si="62"/>
        <v>#NUM!</v>
      </c>
      <c r="EX108" t="e">
        <f t="shared" si="62"/>
        <v>#NUM!</v>
      </c>
      <c r="EY108" t="e">
        <f t="shared" si="62"/>
        <v>#NUM!</v>
      </c>
      <c r="EZ108" t="e">
        <f t="shared" si="62"/>
        <v>#NUM!</v>
      </c>
      <c r="FA108" t="e">
        <f t="shared" si="62"/>
        <v>#NUM!</v>
      </c>
      <c r="FB108" t="e">
        <f t="shared" si="62"/>
        <v>#NUM!</v>
      </c>
      <c r="FC108" t="e">
        <f t="shared" si="59"/>
        <v>#NUM!</v>
      </c>
      <c r="FD108" t="e">
        <f t="shared" si="59"/>
        <v>#NUM!</v>
      </c>
      <c r="FE108" t="e">
        <f t="shared" si="59"/>
        <v>#NUM!</v>
      </c>
      <c r="FF108" t="e">
        <f t="shared" si="59"/>
        <v>#NUM!</v>
      </c>
      <c r="FG108" t="e">
        <f t="shared" si="59"/>
        <v>#NUM!</v>
      </c>
      <c r="FH108" t="e">
        <f t="shared" si="59"/>
        <v>#NUM!</v>
      </c>
      <c r="FI108" t="e">
        <f t="shared" si="59"/>
        <v>#NUM!</v>
      </c>
    </row>
    <row r="109" spans="9:165" x14ac:dyDescent="0.3">
      <c r="I109">
        <v>0.97</v>
      </c>
      <c r="J109" t="e">
        <f t="shared" si="65"/>
        <v>#NUM!</v>
      </c>
      <c r="K109" t="e">
        <f t="shared" si="65"/>
        <v>#NUM!</v>
      </c>
      <c r="L109" t="e">
        <f t="shared" si="65"/>
        <v>#NUM!</v>
      </c>
      <c r="M109" t="e">
        <f t="shared" si="65"/>
        <v>#NUM!</v>
      </c>
      <c r="N109" t="e">
        <f t="shared" si="65"/>
        <v>#NUM!</v>
      </c>
      <c r="O109" t="e">
        <f t="shared" si="65"/>
        <v>#NUM!</v>
      </c>
      <c r="P109" t="e">
        <f t="shared" si="65"/>
        <v>#NUM!</v>
      </c>
      <c r="Q109" t="e">
        <f t="shared" si="65"/>
        <v>#NUM!</v>
      </c>
      <c r="R109" t="e">
        <f t="shared" si="65"/>
        <v>#NUM!</v>
      </c>
      <c r="S109" t="e">
        <f t="shared" si="65"/>
        <v>#NUM!</v>
      </c>
      <c r="T109" t="e">
        <f t="shared" si="65"/>
        <v>#NUM!</v>
      </c>
      <c r="U109" t="e">
        <f t="shared" si="65"/>
        <v>#NUM!</v>
      </c>
      <c r="V109" t="e">
        <f t="shared" si="65"/>
        <v>#NUM!</v>
      </c>
      <c r="W109" t="e">
        <f t="shared" si="65"/>
        <v>#NUM!</v>
      </c>
      <c r="X109" t="e">
        <f t="shared" si="65"/>
        <v>#NUM!</v>
      </c>
      <c r="Y109" t="e">
        <f t="shared" si="65"/>
        <v>#NUM!</v>
      </c>
      <c r="Z109" t="e">
        <f t="shared" si="63"/>
        <v>#NUM!</v>
      </c>
      <c r="AA109" t="e">
        <f t="shared" si="63"/>
        <v>#NUM!</v>
      </c>
      <c r="AB109" t="e">
        <f t="shared" si="63"/>
        <v>#NUM!</v>
      </c>
      <c r="AC109" t="e">
        <f t="shared" si="63"/>
        <v>#NUM!</v>
      </c>
      <c r="AD109" t="e">
        <f t="shared" si="63"/>
        <v>#NUM!</v>
      </c>
      <c r="AE109" t="e">
        <f t="shared" si="63"/>
        <v>#NUM!</v>
      </c>
      <c r="AF109" t="e">
        <f t="shared" si="63"/>
        <v>#NUM!</v>
      </c>
      <c r="AO109">
        <v>0.97000000000000064</v>
      </c>
      <c r="AP109">
        <f t="shared" si="66"/>
        <v>0.83291086670773606</v>
      </c>
      <c r="AQ109">
        <f t="shared" si="66"/>
        <v>0.83946401974214757</v>
      </c>
      <c r="AR109">
        <f t="shared" si="66"/>
        <v>0.84653877039471181</v>
      </c>
      <c r="AS109">
        <f t="shared" si="66"/>
        <v>0.85424992343119288</v>
      </c>
      <c r="AT109">
        <f t="shared" si="66"/>
        <v>0.86276056261422773</v>
      </c>
      <c r="AU109">
        <f t="shared" si="66"/>
        <v>0.87231616755073305</v>
      </c>
      <c r="AV109">
        <f t="shared" si="66"/>
        <v>0.88331776356241409</v>
      </c>
      <c r="AW109">
        <f t="shared" si="66"/>
        <v>0.89650819714094199</v>
      </c>
      <c r="AX109">
        <f t="shared" si="66"/>
        <v>0.91360740267960805</v>
      </c>
      <c r="AY109">
        <f t="shared" si="66"/>
        <v>0.94175200763766997</v>
      </c>
      <c r="AZ109" t="e">
        <f t="shared" si="66"/>
        <v>#NUM!</v>
      </c>
      <c r="BA109" t="e">
        <f t="shared" si="66"/>
        <v>#NUM!</v>
      </c>
      <c r="BB109" t="e">
        <f t="shared" si="66"/>
        <v>#NUM!</v>
      </c>
      <c r="BC109" t="e">
        <f t="shared" si="66"/>
        <v>#NUM!</v>
      </c>
      <c r="BD109" t="e">
        <f t="shared" si="66"/>
        <v>#NUM!</v>
      </c>
      <c r="BE109" t="e">
        <f t="shared" si="66"/>
        <v>#NUM!</v>
      </c>
      <c r="BF109" t="e">
        <f t="shared" si="64"/>
        <v>#NUM!</v>
      </c>
      <c r="BG109" t="e">
        <f t="shared" si="64"/>
        <v>#NUM!</v>
      </c>
      <c r="BH109" t="e">
        <f t="shared" si="64"/>
        <v>#NUM!</v>
      </c>
      <c r="BI109" t="e">
        <f t="shared" si="64"/>
        <v>#NUM!</v>
      </c>
      <c r="BJ109" t="e">
        <f t="shared" si="64"/>
        <v>#NUM!</v>
      </c>
      <c r="BK109" t="e">
        <f t="shared" si="64"/>
        <v>#NUM!</v>
      </c>
      <c r="BL109" t="e">
        <f t="shared" si="64"/>
        <v>#NUM!</v>
      </c>
      <c r="BV109">
        <v>0.97000000000000064</v>
      </c>
      <c r="BW109">
        <f t="shared" si="60"/>
        <v>0.70106432633904125</v>
      </c>
      <c r="BX109">
        <f t="shared" si="60"/>
        <v>0.71378008402696091</v>
      </c>
      <c r="BY109">
        <f t="shared" si="60"/>
        <v>0.72759827692084633</v>
      </c>
      <c r="BZ109">
        <f t="shared" si="60"/>
        <v>0.74275362869172057</v>
      </c>
      <c r="CA109">
        <f t="shared" si="60"/>
        <v>0.75957575621246565</v>
      </c>
      <c r="CB109">
        <f t="shared" si="60"/>
        <v>0.77855413658773498</v>
      </c>
      <c r="CC109">
        <f t="shared" si="60"/>
        <v>0.80047559345478525</v>
      </c>
      <c r="CD109">
        <f t="shared" si="60"/>
        <v>0.82676927646605758</v>
      </c>
      <c r="CE109">
        <f t="shared" si="60"/>
        <v>0.86066324667918093</v>
      </c>
      <c r="CF109">
        <f t="shared" si="60"/>
        <v>0.91510271427799439</v>
      </c>
      <c r="CG109">
        <f t="shared" si="60"/>
        <v>0.93246895693544962</v>
      </c>
      <c r="CH109">
        <f t="shared" si="60"/>
        <v>0.89145716101642036</v>
      </c>
      <c r="CI109">
        <f t="shared" si="60"/>
        <v>0.85849097466479918</v>
      </c>
      <c r="CJ109">
        <f t="shared" si="60"/>
        <v>0.83046573957370307</v>
      </c>
      <c r="CK109">
        <f t="shared" si="60"/>
        <v>0.80592322188018206</v>
      </c>
      <c r="CL109">
        <f t="shared" si="60"/>
        <v>0.75496515021606303</v>
      </c>
      <c r="CM109">
        <f t="shared" si="57"/>
        <v>0.71400149159195681</v>
      </c>
      <c r="CN109">
        <f t="shared" si="57"/>
        <v>0.65030306363466639</v>
      </c>
      <c r="CO109">
        <f t="shared" si="57"/>
        <v>0.56279813799475575</v>
      </c>
      <c r="CP109">
        <f t="shared" si="57"/>
        <v>0.50302459480431427</v>
      </c>
      <c r="CQ109">
        <f t="shared" si="57"/>
        <v>0.45845462276092774</v>
      </c>
      <c r="CR109">
        <f t="shared" si="57"/>
        <v>0.38251303225758299</v>
      </c>
      <c r="CS109">
        <f t="shared" si="57"/>
        <v>0.33324784840962951</v>
      </c>
      <c r="DD109">
        <v>0.97000000000000064</v>
      </c>
      <c r="DE109">
        <f t="shared" si="61"/>
        <v>0.59862554681246016</v>
      </c>
      <c r="DF109">
        <f t="shared" si="61"/>
        <v>0.61477114290332635</v>
      </c>
      <c r="DG109">
        <f t="shared" si="61"/>
        <v>0.63251914705518164</v>
      </c>
      <c r="DH109">
        <f t="shared" si="61"/>
        <v>0.65222186597020293</v>
      </c>
      <c r="DI109">
        <f t="shared" si="61"/>
        <v>0.6743735528666881</v>
      </c>
      <c r="DJ109">
        <f t="shared" si="61"/>
        <v>0.69970635378423107</v>
      </c>
      <c r="DK109">
        <f t="shared" si="61"/>
        <v>0.72939189228379975</v>
      </c>
      <c r="DL109">
        <f t="shared" si="61"/>
        <v>0.76554265695790069</v>
      </c>
      <c r="DM109">
        <f t="shared" si="61"/>
        <v>0.81287464471878379</v>
      </c>
      <c r="DN109">
        <f t="shared" si="61"/>
        <v>0.88992013689070104</v>
      </c>
      <c r="DO109" t="e">
        <f t="shared" si="61"/>
        <v>#NUM!</v>
      </c>
      <c r="DP109" t="e">
        <f t="shared" si="61"/>
        <v>#NUM!</v>
      </c>
      <c r="DQ109" t="e">
        <f t="shared" si="61"/>
        <v>#NUM!</v>
      </c>
      <c r="DR109" t="e">
        <f t="shared" si="61"/>
        <v>#NUM!</v>
      </c>
      <c r="DS109" t="e">
        <f t="shared" si="61"/>
        <v>#NUM!</v>
      </c>
      <c r="DT109" t="e">
        <f t="shared" si="61"/>
        <v>#NUM!</v>
      </c>
      <c r="DU109" t="e">
        <f t="shared" si="58"/>
        <v>#NUM!</v>
      </c>
      <c r="DV109" t="e">
        <f t="shared" si="58"/>
        <v>#NUM!</v>
      </c>
      <c r="DW109" t="e">
        <f t="shared" si="58"/>
        <v>#NUM!</v>
      </c>
      <c r="DX109" t="e">
        <f t="shared" si="58"/>
        <v>#NUM!</v>
      </c>
      <c r="DY109" t="e">
        <f t="shared" si="58"/>
        <v>#NUM!</v>
      </c>
      <c r="DZ109" t="e">
        <f t="shared" si="58"/>
        <v>#NUM!</v>
      </c>
      <c r="EA109" t="e">
        <f t="shared" si="58"/>
        <v>#NUM!</v>
      </c>
      <c r="EL109">
        <v>0.97000000000000064</v>
      </c>
      <c r="EM109">
        <f t="shared" si="62"/>
        <v>0.45904109281472599</v>
      </c>
      <c r="EN109">
        <f t="shared" si="62"/>
        <v>0.47733677003147851</v>
      </c>
      <c r="EO109">
        <f t="shared" si="62"/>
        <v>0.49785835097089104</v>
      </c>
      <c r="EP109">
        <f t="shared" si="62"/>
        <v>0.52114755595690332</v>
      </c>
      <c r="EQ109">
        <f t="shared" si="62"/>
        <v>0.54797402131058792</v>
      </c>
      <c r="ER109">
        <f t="shared" si="62"/>
        <v>0.57949125161463422</v>
      </c>
      <c r="ES109">
        <f t="shared" si="62"/>
        <v>0.61756376311837724</v>
      </c>
      <c r="ET109">
        <f t="shared" si="62"/>
        <v>0.66557696303922187</v>
      </c>
      <c r="EU109">
        <f t="shared" si="62"/>
        <v>0.73109804202711448</v>
      </c>
      <c r="EV109">
        <f t="shared" si="62"/>
        <v>0.84349604875315665</v>
      </c>
      <c r="EW109" t="e">
        <f t="shared" si="62"/>
        <v>#NUM!</v>
      </c>
      <c r="EX109" t="e">
        <f t="shared" si="62"/>
        <v>#NUM!</v>
      </c>
      <c r="EY109" t="e">
        <f t="shared" si="62"/>
        <v>#NUM!</v>
      </c>
      <c r="EZ109" t="e">
        <f t="shared" si="62"/>
        <v>#NUM!</v>
      </c>
      <c r="FA109" t="e">
        <f t="shared" si="62"/>
        <v>#NUM!</v>
      </c>
      <c r="FB109" t="e">
        <f t="shared" si="62"/>
        <v>#NUM!</v>
      </c>
      <c r="FC109" t="e">
        <f t="shared" si="59"/>
        <v>#NUM!</v>
      </c>
      <c r="FD109" t="e">
        <f t="shared" si="59"/>
        <v>#NUM!</v>
      </c>
      <c r="FE109" t="e">
        <f t="shared" si="59"/>
        <v>#NUM!</v>
      </c>
      <c r="FF109" t="e">
        <f t="shared" si="59"/>
        <v>#NUM!</v>
      </c>
      <c r="FG109" t="e">
        <f t="shared" si="59"/>
        <v>#NUM!</v>
      </c>
      <c r="FH109" t="e">
        <f t="shared" si="59"/>
        <v>#NUM!</v>
      </c>
      <c r="FI109" t="e">
        <f t="shared" si="59"/>
        <v>#NUM!</v>
      </c>
    </row>
    <row r="110" spans="9:165" x14ac:dyDescent="0.3">
      <c r="I110">
        <v>0.98</v>
      </c>
      <c r="J110" t="e">
        <f t="shared" si="65"/>
        <v>#NUM!</v>
      </c>
      <c r="K110" t="e">
        <f t="shared" si="65"/>
        <v>#NUM!</v>
      </c>
      <c r="L110" t="e">
        <f t="shared" si="65"/>
        <v>#NUM!</v>
      </c>
      <c r="M110" t="e">
        <f t="shared" si="65"/>
        <v>#NUM!</v>
      </c>
      <c r="N110" t="e">
        <f t="shared" si="65"/>
        <v>#NUM!</v>
      </c>
      <c r="O110" t="e">
        <f t="shared" si="65"/>
        <v>#NUM!</v>
      </c>
      <c r="P110" t="e">
        <f t="shared" si="65"/>
        <v>#NUM!</v>
      </c>
      <c r="Q110" t="e">
        <f t="shared" si="65"/>
        <v>#NUM!</v>
      </c>
      <c r="R110" t="e">
        <f t="shared" si="65"/>
        <v>#NUM!</v>
      </c>
      <c r="S110" t="e">
        <f t="shared" si="65"/>
        <v>#NUM!</v>
      </c>
      <c r="T110" t="e">
        <f t="shared" si="65"/>
        <v>#NUM!</v>
      </c>
      <c r="U110" t="e">
        <f t="shared" si="65"/>
        <v>#NUM!</v>
      </c>
      <c r="V110" t="e">
        <f t="shared" si="65"/>
        <v>#NUM!</v>
      </c>
      <c r="W110" t="e">
        <f t="shared" si="65"/>
        <v>#NUM!</v>
      </c>
      <c r="X110" t="e">
        <f t="shared" si="65"/>
        <v>#NUM!</v>
      </c>
      <c r="Y110" t="e">
        <f t="shared" si="65"/>
        <v>#NUM!</v>
      </c>
      <c r="Z110" t="e">
        <f t="shared" si="63"/>
        <v>#NUM!</v>
      </c>
      <c r="AA110" t="e">
        <f t="shared" si="63"/>
        <v>#NUM!</v>
      </c>
      <c r="AB110" t="e">
        <f t="shared" si="63"/>
        <v>#NUM!</v>
      </c>
      <c r="AC110" t="e">
        <f t="shared" si="63"/>
        <v>#NUM!</v>
      </c>
      <c r="AD110" t="e">
        <f t="shared" si="63"/>
        <v>#NUM!</v>
      </c>
      <c r="AE110" t="e">
        <f t="shared" si="63"/>
        <v>#NUM!</v>
      </c>
      <c r="AF110" t="e">
        <f t="shared" si="63"/>
        <v>#NUM!</v>
      </c>
      <c r="AO110">
        <v>0.98000000000000065</v>
      </c>
      <c r="AP110">
        <f t="shared" si="66"/>
        <v>0.86395901484726112</v>
      </c>
      <c r="AQ110">
        <f t="shared" si="66"/>
        <v>0.86971420331356908</v>
      </c>
      <c r="AR110">
        <f t="shared" si="66"/>
        <v>0.87591689242534643</v>
      </c>
      <c r="AS110">
        <f t="shared" si="66"/>
        <v>0.88266627974531775</v>
      </c>
      <c r="AT110">
        <f t="shared" si="66"/>
        <v>0.89010391150136747</v>
      </c>
      <c r="AU110">
        <f t="shared" si="66"/>
        <v>0.89844422357383413</v>
      </c>
      <c r="AV110">
        <f t="shared" si="66"/>
        <v>0.9080409753208738</v>
      </c>
      <c r="AW110">
        <f t="shared" si="66"/>
        <v>0.91956032785372221</v>
      </c>
      <c r="AX110">
        <f t="shared" si="66"/>
        <v>0.93459741531830742</v>
      </c>
      <c r="AY110">
        <f t="shared" si="66"/>
        <v>0.96078892984567288</v>
      </c>
      <c r="AZ110" t="e">
        <f t="shared" si="66"/>
        <v>#NUM!</v>
      </c>
      <c r="BA110" t="e">
        <f t="shared" si="66"/>
        <v>#NUM!</v>
      </c>
      <c r="BB110" t="e">
        <f t="shared" si="66"/>
        <v>#NUM!</v>
      </c>
      <c r="BC110" t="e">
        <f t="shared" si="66"/>
        <v>#NUM!</v>
      </c>
      <c r="BD110" t="e">
        <f t="shared" si="66"/>
        <v>#NUM!</v>
      </c>
      <c r="BE110" t="e">
        <f t="shared" si="66"/>
        <v>#NUM!</v>
      </c>
      <c r="BF110" t="e">
        <f t="shared" si="64"/>
        <v>#NUM!</v>
      </c>
      <c r="BG110" t="e">
        <f t="shared" si="64"/>
        <v>#NUM!</v>
      </c>
      <c r="BH110" t="e">
        <f t="shared" si="64"/>
        <v>#NUM!</v>
      </c>
      <c r="BI110" t="e">
        <f t="shared" si="64"/>
        <v>#NUM!</v>
      </c>
      <c r="BJ110" t="e">
        <f t="shared" si="64"/>
        <v>#NUM!</v>
      </c>
      <c r="BK110" t="e">
        <f t="shared" si="64"/>
        <v>#NUM!</v>
      </c>
      <c r="BL110" t="e">
        <f t="shared" si="64"/>
        <v>#NUM!</v>
      </c>
      <c r="BV110">
        <v>0.98000000000000065</v>
      </c>
      <c r="BW110">
        <f t="shared" si="60"/>
        <v>0.73984876069126682</v>
      </c>
      <c r="BX110">
        <f t="shared" si="60"/>
        <v>0.75198738242731622</v>
      </c>
      <c r="BY110">
        <f t="shared" si="60"/>
        <v>0.76513106521318908</v>
      </c>
      <c r="BZ110">
        <f t="shared" si="60"/>
        <v>0.77949133439981</v>
      </c>
      <c r="CA110">
        <f t="shared" si="60"/>
        <v>0.79536565904954004</v>
      </c>
      <c r="CB110">
        <f t="shared" si="60"/>
        <v>0.81319713543268113</v>
      </c>
      <c r="CC110">
        <f t="shared" si="60"/>
        <v>0.83370229408191998</v>
      </c>
      <c r="CD110">
        <f t="shared" si="60"/>
        <v>0.85819815650820175</v>
      </c>
      <c r="CE110">
        <f t="shared" si="60"/>
        <v>0.88974263242922325</v>
      </c>
      <c r="CF110">
        <f t="shared" si="60"/>
        <v>0.94231657279634951</v>
      </c>
      <c r="CG110">
        <f t="shared" si="60"/>
        <v>0.93873600550966696</v>
      </c>
      <c r="CH110">
        <f t="shared" si="60"/>
        <v>0.90122342337602446</v>
      </c>
      <c r="CI110">
        <f t="shared" si="60"/>
        <v>0.87099494684847756</v>
      </c>
      <c r="CJ110">
        <f t="shared" si="60"/>
        <v>0.84519714341403662</v>
      </c>
      <c r="CK110">
        <f t="shared" si="60"/>
        <v>0.82251381028125226</v>
      </c>
      <c r="CL110">
        <f t="shared" si="60"/>
        <v>0.77510487279328066</v>
      </c>
      <c r="CM110">
        <f t="shared" si="57"/>
        <v>0.73665849012537199</v>
      </c>
      <c r="CN110">
        <f t="shared" si="57"/>
        <v>0.67622303125322836</v>
      </c>
      <c r="CO110">
        <f t="shared" si="57"/>
        <v>0.59179673975572211</v>
      </c>
      <c r="CP110">
        <f t="shared" si="57"/>
        <v>0.53312139089971688</v>
      </c>
      <c r="CQ110">
        <f t="shared" si="57"/>
        <v>0.48880787212489829</v>
      </c>
      <c r="CR110">
        <f t="shared" si="57"/>
        <v>0.41213915396273049</v>
      </c>
      <c r="CS110">
        <f t="shared" si="57"/>
        <v>0.36158059369501394</v>
      </c>
      <c r="DD110">
        <v>0.98000000000000065</v>
      </c>
      <c r="DE110">
        <f t="shared" si="61"/>
        <v>0.63876570092434171</v>
      </c>
      <c r="DF110">
        <f t="shared" si="61"/>
        <v>0.65487557195322521</v>
      </c>
      <c r="DG110">
        <f t="shared" si="61"/>
        <v>0.67251380467985344</v>
      </c>
      <c r="DH110">
        <f t="shared" si="61"/>
        <v>0.69200914206261788</v>
      </c>
      <c r="DI110">
        <f t="shared" si="61"/>
        <v>0.7138221765075875</v>
      </c>
      <c r="DJ110">
        <f t="shared" si="61"/>
        <v>0.73863515817918401</v>
      </c>
      <c r="DK110">
        <f t="shared" si="61"/>
        <v>0.76754247522260399</v>
      </c>
      <c r="DL110">
        <f t="shared" si="61"/>
        <v>0.8025325669084149</v>
      </c>
      <c r="DM110">
        <f t="shared" si="61"/>
        <v>0.84814483927213191</v>
      </c>
      <c r="DN110">
        <f t="shared" si="61"/>
        <v>0.92454112466245186</v>
      </c>
      <c r="DO110" t="e">
        <f t="shared" si="61"/>
        <v>#NUM!</v>
      </c>
      <c r="DP110" t="e">
        <f t="shared" si="61"/>
        <v>#NUM!</v>
      </c>
      <c r="DQ110" t="e">
        <f t="shared" si="61"/>
        <v>#NUM!</v>
      </c>
      <c r="DR110" t="e">
        <f t="shared" si="61"/>
        <v>#NUM!</v>
      </c>
      <c r="DS110" t="e">
        <f t="shared" si="61"/>
        <v>#NUM!</v>
      </c>
      <c r="DT110" t="e">
        <f t="shared" si="61"/>
        <v>#NUM!</v>
      </c>
      <c r="DU110" t="e">
        <f t="shared" si="58"/>
        <v>#NUM!</v>
      </c>
      <c r="DV110" t="e">
        <f t="shared" si="58"/>
        <v>#NUM!</v>
      </c>
      <c r="DW110" t="e">
        <f t="shared" si="58"/>
        <v>#NUM!</v>
      </c>
      <c r="DX110" t="e">
        <f t="shared" si="58"/>
        <v>#NUM!</v>
      </c>
      <c r="DY110" t="e">
        <f t="shared" si="58"/>
        <v>#NUM!</v>
      </c>
      <c r="DZ110" t="e">
        <f t="shared" si="58"/>
        <v>#NUM!</v>
      </c>
      <c r="EA110" t="e">
        <f t="shared" si="58"/>
        <v>#NUM!</v>
      </c>
      <c r="EL110">
        <v>0.98000000000000065</v>
      </c>
      <c r="EM110">
        <f t="shared" si="62"/>
        <v>0.49626977599461791</v>
      </c>
      <c r="EN110">
        <f t="shared" si="62"/>
        <v>0.51540088871614353</v>
      </c>
      <c r="EO110">
        <f t="shared" si="62"/>
        <v>0.53678689305055194</v>
      </c>
      <c r="EP110">
        <f t="shared" si="62"/>
        <v>0.56096382569213254</v>
      </c>
      <c r="EQ110">
        <f t="shared" si="62"/>
        <v>0.58869027899361404</v>
      </c>
      <c r="ER110">
        <f t="shared" si="62"/>
        <v>0.62109931002424923</v>
      </c>
      <c r="ES110">
        <f t="shared" si="62"/>
        <v>0.66001860192967465</v>
      </c>
      <c r="ET110">
        <f t="shared" si="62"/>
        <v>0.70877225684353562</v>
      </c>
      <c r="EU110">
        <f t="shared" si="62"/>
        <v>0.7748941325153943</v>
      </c>
      <c r="EV110">
        <f t="shared" si="62"/>
        <v>0.8909289362173386</v>
      </c>
      <c r="EW110" t="e">
        <f t="shared" si="62"/>
        <v>#NUM!</v>
      </c>
      <c r="EX110" t="e">
        <f t="shared" si="62"/>
        <v>#NUM!</v>
      </c>
      <c r="EY110" t="e">
        <f t="shared" si="62"/>
        <v>#NUM!</v>
      </c>
      <c r="EZ110" t="e">
        <f t="shared" si="62"/>
        <v>#NUM!</v>
      </c>
      <c r="FA110" t="e">
        <f t="shared" si="62"/>
        <v>#NUM!</v>
      </c>
      <c r="FB110" t="e">
        <f t="shared" si="62"/>
        <v>#NUM!</v>
      </c>
      <c r="FC110" t="e">
        <f t="shared" si="59"/>
        <v>#NUM!</v>
      </c>
      <c r="FD110" t="e">
        <f t="shared" si="59"/>
        <v>#NUM!</v>
      </c>
      <c r="FE110" t="e">
        <f t="shared" si="59"/>
        <v>#NUM!</v>
      </c>
      <c r="FF110" t="e">
        <f t="shared" si="59"/>
        <v>#NUM!</v>
      </c>
      <c r="FG110" t="e">
        <f t="shared" si="59"/>
        <v>#NUM!</v>
      </c>
      <c r="FH110" t="e">
        <f t="shared" si="59"/>
        <v>#NUM!</v>
      </c>
      <c r="FI110" t="e">
        <f t="shared" si="59"/>
        <v>#NUM!</v>
      </c>
    </row>
    <row r="111" spans="9:165" x14ac:dyDescent="0.3">
      <c r="I111">
        <v>0.99</v>
      </c>
      <c r="J111" t="e">
        <f t="shared" si="65"/>
        <v>#NUM!</v>
      </c>
      <c r="K111" t="e">
        <f t="shared" si="65"/>
        <v>#NUM!</v>
      </c>
      <c r="L111" t="e">
        <f t="shared" si="65"/>
        <v>#NUM!</v>
      </c>
      <c r="M111" t="e">
        <f t="shared" si="65"/>
        <v>#NUM!</v>
      </c>
      <c r="N111" t="e">
        <f t="shared" si="65"/>
        <v>#NUM!</v>
      </c>
      <c r="O111" t="e">
        <f t="shared" si="65"/>
        <v>#NUM!</v>
      </c>
      <c r="P111" t="e">
        <f t="shared" si="65"/>
        <v>#NUM!</v>
      </c>
      <c r="Q111" t="e">
        <f t="shared" si="65"/>
        <v>#NUM!</v>
      </c>
      <c r="R111" t="e">
        <f t="shared" si="65"/>
        <v>#NUM!</v>
      </c>
      <c r="S111" t="e">
        <f t="shared" si="65"/>
        <v>#NUM!</v>
      </c>
      <c r="T111" t="e">
        <f t="shared" si="65"/>
        <v>#NUM!</v>
      </c>
      <c r="U111" t="e">
        <f t="shared" si="65"/>
        <v>#NUM!</v>
      </c>
      <c r="V111" t="e">
        <f t="shared" si="65"/>
        <v>#NUM!</v>
      </c>
      <c r="W111" t="e">
        <f t="shared" si="65"/>
        <v>#NUM!</v>
      </c>
      <c r="X111" t="e">
        <f t="shared" si="65"/>
        <v>#NUM!</v>
      </c>
      <c r="Y111" t="e">
        <f t="shared" si="65"/>
        <v>#NUM!</v>
      </c>
      <c r="Z111" t="e">
        <f t="shared" si="63"/>
        <v>#NUM!</v>
      </c>
      <c r="AA111" t="e">
        <f t="shared" si="63"/>
        <v>#NUM!</v>
      </c>
      <c r="AB111" t="e">
        <f t="shared" si="63"/>
        <v>#NUM!</v>
      </c>
      <c r="AC111" t="e">
        <f t="shared" si="63"/>
        <v>#NUM!</v>
      </c>
      <c r="AD111" t="e">
        <f t="shared" si="63"/>
        <v>#NUM!</v>
      </c>
      <c r="AE111" t="e">
        <f t="shared" si="63"/>
        <v>#NUM!</v>
      </c>
      <c r="AF111" t="e">
        <f t="shared" si="63"/>
        <v>#NUM!</v>
      </c>
      <c r="AO111">
        <v>0.99000000000000066</v>
      </c>
      <c r="AP111">
        <f t="shared" si="66"/>
        <v>0.90417480539393491</v>
      </c>
      <c r="AQ111">
        <f t="shared" si="66"/>
        <v>0.90862829070963125</v>
      </c>
      <c r="AR111">
        <f t="shared" si="66"/>
        <v>0.91341466075272648</v>
      </c>
      <c r="AS111">
        <f t="shared" si="66"/>
        <v>0.91860813056683377</v>
      </c>
      <c r="AT111">
        <f t="shared" si="66"/>
        <v>0.92431507261914747</v>
      </c>
      <c r="AU111">
        <f t="shared" si="66"/>
        <v>0.93069768460408198</v>
      </c>
      <c r="AV111">
        <f t="shared" si="66"/>
        <v>0.93802623564172993</v>
      </c>
      <c r="AW111">
        <f t="shared" si="66"/>
        <v>0.946818435511941</v>
      </c>
      <c r="AX111">
        <f t="shared" si="66"/>
        <v>0.95835961542275849</v>
      </c>
      <c r="AY111">
        <f t="shared" si="66"/>
        <v>0.9802028249559962</v>
      </c>
      <c r="AZ111" t="e">
        <f t="shared" si="66"/>
        <v>#NUM!</v>
      </c>
      <c r="BA111" t="e">
        <f t="shared" si="66"/>
        <v>#NUM!</v>
      </c>
      <c r="BB111" t="e">
        <f t="shared" si="66"/>
        <v>#NUM!</v>
      </c>
      <c r="BC111" t="e">
        <f t="shared" si="66"/>
        <v>#NUM!</v>
      </c>
      <c r="BD111" t="e">
        <f t="shared" si="66"/>
        <v>#NUM!</v>
      </c>
      <c r="BE111" t="e">
        <f t="shared" si="66"/>
        <v>#NUM!</v>
      </c>
      <c r="BF111" t="e">
        <f t="shared" si="64"/>
        <v>#NUM!</v>
      </c>
      <c r="BG111" t="e">
        <f t="shared" si="64"/>
        <v>#NUM!</v>
      </c>
      <c r="BH111" t="e">
        <f t="shared" si="64"/>
        <v>#NUM!</v>
      </c>
      <c r="BI111" t="e">
        <f t="shared" si="64"/>
        <v>#NUM!</v>
      </c>
      <c r="BJ111" t="e">
        <f t="shared" si="64"/>
        <v>#NUM!</v>
      </c>
      <c r="BK111" t="e">
        <f t="shared" si="64"/>
        <v>#NUM!</v>
      </c>
      <c r="BL111" t="e">
        <f t="shared" si="64"/>
        <v>#NUM!</v>
      </c>
      <c r="BV111">
        <v>0.99000000000000066</v>
      </c>
      <c r="BW111">
        <f t="shared" si="60"/>
        <v>0.79466418511727521</v>
      </c>
      <c r="BX111">
        <f t="shared" si="60"/>
        <v>0.80546909612633721</v>
      </c>
      <c r="BY111">
        <f t="shared" si="60"/>
        <v>0.81709696371234108</v>
      </c>
      <c r="BZ111">
        <f t="shared" si="60"/>
        <v>0.82971709611555344</v>
      </c>
      <c r="CA111">
        <f t="shared" si="60"/>
        <v>0.84356770239715639</v>
      </c>
      <c r="CB111">
        <f t="shared" si="60"/>
        <v>0.85900434519867142</v>
      </c>
      <c r="CC111">
        <f t="shared" si="60"/>
        <v>0.87660487193853176</v>
      </c>
      <c r="CD111">
        <f t="shared" si="60"/>
        <v>0.89744314132389036</v>
      </c>
      <c r="CE111">
        <f t="shared" si="60"/>
        <v>0.9240825507769399</v>
      </c>
      <c r="CF111">
        <f t="shared" si="60"/>
        <v>0.9705976578744947</v>
      </c>
      <c r="CG111">
        <f t="shared" si="60"/>
        <v>0.94817317960653247</v>
      </c>
      <c r="CH111">
        <f t="shared" si="60"/>
        <v>0.91631059778018109</v>
      </c>
      <c r="CI111">
        <f t="shared" si="60"/>
        <v>0.8905060502329275</v>
      </c>
      <c r="CJ111">
        <f t="shared" si="60"/>
        <v>0.86834109171422047</v>
      </c>
      <c r="CK111">
        <f t="shared" si="60"/>
        <v>0.84872405453761801</v>
      </c>
      <c r="CL111">
        <f t="shared" si="60"/>
        <v>0.80728733998163749</v>
      </c>
      <c r="CM111">
        <f t="shared" si="57"/>
        <v>0.77320786246932427</v>
      </c>
      <c r="CN111">
        <f t="shared" si="57"/>
        <v>0.71869137449017462</v>
      </c>
      <c r="CO111">
        <f t="shared" si="57"/>
        <v>0.64042046222024196</v>
      </c>
      <c r="CP111">
        <f t="shared" si="57"/>
        <v>0.58444853055317114</v>
      </c>
      <c r="CQ111">
        <f t="shared" si="57"/>
        <v>0.54126106260418261</v>
      </c>
      <c r="CR111">
        <f t="shared" si="57"/>
        <v>0.46456147944409704</v>
      </c>
      <c r="CS111">
        <f t="shared" si="57"/>
        <v>0.41252881102526168</v>
      </c>
      <c r="DD111">
        <v>0.99000000000000066</v>
      </c>
      <c r="DE111">
        <f t="shared" si="61"/>
        <v>0.69808034522576257</v>
      </c>
      <c r="DF111">
        <f t="shared" si="61"/>
        <v>0.71352502076095459</v>
      </c>
      <c r="DG111">
        <f t="shared" si="61"/>
        <v>0.73031301950905481</v>
      </c>
      <c r="DH111">
        <f t="shared" si="61"/>
        <v>0.74872106647631353</v>
      </c>
      <c r="DI111">
        <f t="shared" si="61"/>
        <v>0.7691353368749092</v>
      </c>
      <c r="DJ111">
        <f t="shared" si="61"/>
        <v>0.79212626483638227</v>
      </c>
      <c r="DK111">
        <f t="shared" si="61"/>
        <v>0.81860852682602481</v>
      </c>
      <c r="DL111">
        <f t="shared" si="61"/>
        <v>0.8502523186373554</v>
      </c>
      <c r="DM111">
        <f t="shared" si="61"/>
        <v>0.89094959032686394</v>
      </c>
      <c r="DN111">
        <f t="shared" si="61"/>
        <v>0.96117890917707127</v>
      </c>
      <c r="DO111" t="e">
        <f t="shared" si="61"/>
        <v>#NUM!</v>
      </c>
      <c r="DP111" t="e">
        <f t="shared" si="61"/>
        <v>#NUM!</v>
      </c>
      <c r="DQ111" t="e">
        <f t="shared" si="61"/>
        <v>#NUM!</v>
      </c>
      <c r="DR111" t="e">
        <f t="shared" si="61"/>
        <v>#NUM!</v>
      </c>
      <c r="DS111" t="e">
        <f t="shared" si="61"/>
        <v>#NUM!</v>
      </c>
      <c r="DT111" t="e">
        <f t="shared" si="61"/>
        <v>#NUM!</v>
      </c>
      <c r="DU111" t="e">
        <f t="shared" si="58"/>
        <v>#NUM!</v>
      </c>
      <c r="DV111" t="e">
        <f t="shared" si="58"/>
        <v>#NUM!</v>
      </c>
      <c r="DW111" t="e">
        <f t="shared" si="58"/>
        <v>#NUM!</v>
      </c>
      <c r="DX111" t="e">
        <f t="shared" si="58"/>
        <v>#NUM!</v>
      </c>
      <c r="DY111" t="e">
        <f t="shared" si="58"/>
        <v>#NUM!</v>
      </c>
      <c r="DZ111" t="e">
        <f t="shared" si="58"/>
        <v>#NUM!</v>
      </c>
      <c r="EA111" t="e">
        <f t="shared" si="58"/>
        <v>#NUM!</v>
      </c>
      <c r="EL111">
        <v>0.99000000000000066</v>
      </c>
      <c r="EM111">
        <f t="shared" si="62"/>
        <v>0.55386458252992854</v>
      </c>
      <c r="EN111">
        <f t="shared" si="62"/>
        <v>0.5737074796046967</v>
      </c>
      <c r="EO111">
        <f t="shared" si="62"/>
        <v>0.59573614465007863</v>
      </c>
      <c r="EP111">
        <f t="shared" si="62"/>
        <v>0.62044409837456826</v>
      </c>
      <c r="EQ111">
        <f t="shared" si="62"/>
        <v>0.64852315726954113</v>
      </c>
      <c r="ER111">
        <f t="shared" si="62"/>
        <v>0.68099678014537146</v>
      </c>
      <c r="ES111">
        <f t="shared" si="62"/>
        <v>0.7195013200265149</v>
      </c>
      <c r="ET111">
        <f t="shared" si="62"/>
        <v>0.76699588057381607</v>
      </c>
      <c r="EU111">
        <f t="shared" si="62"/>
        <v>0.83023031730211327</v>
      </c>
      <c r="EV111">
        <f t="shared" si="62"/>
        <v>0.94287937215166329</v>
      </c>
      <c r="EW111" t="e">
        <f t="shared" si="62"/>
        <v>#NUM!</v>
      </c>
      <c r="EX111" t="e">
        <f t="shared" si="62"/>
        <v>#NUM!</v>
      </c>
      <c r="EY111" t="e">
        <f t="shared" si="62"/>
        <v>#NUM!</v>
      </c>
      <c r="EZ111" t="e">
        <f t="shared" si="62"/>
        <v>#NUM!</v>
      </c>
      <c r="FA111" t="e">
        <f t="shared" si="62"/>
        <v>#NUM!</v>
      </c>
      <c r="FB111" t="e">
        <f t="shared" si="62"/>
        <v>#NUM!</v>
      </c>
      <c r="FC111" t="e">
        <f t="shared" si="59"/>
        <v>#NUM!</v>
      </c>
      <c r="FD111" t="e">
        <f t="shared" si="59"/>
        <v>#NUM!</v>
      </c>
      <c r="FE111" t="e">
        <f t="shared" si="59"/>
        <v>#NUM!</v>
      </c>
      <c r="FF111" t="e">
        <f t="shared" si="59"/>
        <v>#NUM!</v>
      </c>
      <c r="FG111" t="e">
        <f t="shared" si="59"/>
        <v>#NUM!</v>
      </c>
      <c r="FH111" t="e">
        <f t="shared" si="59"/>
        <v>#NUM!</v>
      </c>
      <c r="FI111" t="e">
        <f t="shared" si="59"/>
        <v>#NUM!</v>
      </c>
    </row>
    <row r="112" spans="9:165" x14ac:dyDescent="0.3">
      <c r="I112">
        <v>1</v>
      </c>
      <c r="J112" t="e">
        <f>(SQRT(J$10^2+1)*LN((1-$I112)/(1-J$10*$I112)))/((J$10-1)*LN((2-$I112*(J$10+1-SQRT(J$10^2+1)))/(2-$I112*(J$10+1+SQRT(J$10^2+1)))))</f>
        <v>#NUM!</v>
      </c>
      <c r="K112" t="e">
        <f t="shared" si="65"/>
        <v>#NUM!</v>
      </c>
      <c r="L112" t="e">
        <f t="shared" si="65"/>
        <v>#NUM!</v>
      </c>
      <c r="M112" t="e">
        <f t="shared" si="65"/>
        <v>#NUM!</v>
      </c>
      <c r="N112" t="e">
        <f t="shared" si="65"/>
        <v>#NUM!</v>
      </c>
      <c r="O112" t="e">
        <f t="shared" si="65"/>
        <v>#NUM!</v>
      </c>
      <c r="P112" t="e">
        <f t="shared" si="65"/>
        <v>#NUM!</v>
      </c>
      <c r="Q112" t="e">
        <f t="shared" si="65"/>
        <v>#NUM!</v>
      </c>
      <c r="R112" t="e">
        <f t="shared" si="65"/>
        <v>#NUM!</v>
      </c>
      <c r="S112" t="e">
        <f>(SQRT(S$10^2+1)*LN((1-$I112)/(1-S$10*$I112)))/((S$10-1)*LN((2-$I112*(S$10+1-SQRT(S$10^2+1)))/(2-$I112*(S$10+1+SQRT(S$10^2+1)))))</f>
        <v>#NUM!</v>
      </c>
      <c r="T112" t="e">
        <f t="shared" si="65"/>
        <v>#NUM!</v>
      </c>
      <c r="U112" t="e">
        <f t="shared" si="65"/>
        <v>#NUM!</v>
      </c>
      <c r="V112" t="e">
        <f t="shared" si="65"/>
        <v>#NUM!</v>
      </c>
      <c r="W112" t="e">
        <f t="shared" si="65"/>
        <v>#NUM!</v>
      </c>
      <c r="X112" t="e">
        <f t="shared" si="65"/>
        <v>#NUM!</v>
      </c>
      <c r="Y112" t="e">
        <f t="shared" si="65"/>
        <v>#NUM!</v>
      </c>
      <c r="Z112" t="e">
        <f t="shared" si="63"/>
        <v>#NUM!</v>
      </c>
      <c r="AA112" t="e">
        <f t="shared" si="63"/>
        <v>#NUM!</v>
      </c>
      <c r="AB112" t="e">
        <f t="shared" si="63"/>
        <v>#NUM!</v>
      </c>
      <c r="AC112" t="e">
        <f t="shared" si="63"/>
        <v>#NUM!</v>
      </c>
      <c r="AD112" t="e">
        <f t="shared" si="63"/>
        <v>#NUM!</v>
      </c>
      <c r="AE112" t="e">
        <f t="shared" si="63"/>
        <v>#NUM!</v>
      </c>
      <c r="AF112" t="e">
        <f t="shared" si="63"/>
        <v>#NUM!</v>
      </c>
      <c r="AO112">
        <v>1.0000000000000007</v>
      </c>
      <c r="AP112" t="e">
        <f t="shared" si="66"/>
        <v>#NUM!</v>
      </c>
      <c r="AQ112" t="e">
        <f t="shared" si="66"/>
        <v>#NUM!</v>
      </c>
      <c r="AR112" t="e">
        <f t="shared" si="66"/>
        <v>#NUM!</v>
      </c>
      <c r="AS112" t="e">
        <f t="shared" si="66"/>
        <v>#NUM!</v>
      </c>
      <c r="AT112" t="e">
        <f t="shared" si="66"/>
        <v>#NUM!</v>
      </c>
      <c r="AU112" t="e">
        <f t="shared" si="66"/>
        <v>#NUM!</v>
      </c>
      <c r="AV112" t="e">
        <f t="shared" si="66"/>
        <v>#NUM!</v>
      </c>
      <c r="AW112" t="e">
        <f t="shared" si="66"/>
        <v>#NUM!</v>
      </c>
      <c r="AX112" t="e">
        <f t="shared" si="66"/>
        <v>#NUM!</v>
      </c>
      <c r="AY112">
        <f>IF(AY$10&lt;&gt;1,(1 - (((1-AY$10*$AO112)/(1 - $AO112)))^(1/$AP$9))/(AY$10 - (((1-AY$10*$AO112)/(1 - $AO112)))^(1/$AP$9)), $AO112/(1+$AP$9*$AO112-$AO112))</f>
        <v>1.0000000000816178</v>
      </c>
      <c r="AZ112">
        <f t="shared" si="66"/>
        <v>1.0000000115423906</v>
      </c>
      <c r="BA112">
        <f t="shared" si="66"/>
        <v>1.0000000163234051</v>
      </c>
      <c r="BB112">
        <f t="shared" si="66"/>
        <v>1.0000000199920067</v>
      </c>
      <c r="BC112">
        <f t="shared" si="66"/>
        <v>1.0000000230847808</v>
      </c>
      <c r="BD112">
        <f t="shared" si="66"/>
        <v>1.0000000258095696</v>
      </c>
      <c r="BE112">
        <f t="shared" si="66"/>
        <v>1.0000000316101381</v>
      </c>
      <c r="BF112">
        <f t="shared" si="64"/>
        <v>1.0000000365002435</v>
      </c>
      <c r="BG112">
        <f t="shared" si="64"/>
        <v>1.0000000447034862</v>
      </c>
      <c r="BH112">
        <f t="shared" si="64"/>
        <v>1.0000000577119532</v>
      </c>
      <c r="BI112">
        <f t="shared" si="64"/>
        <v>1.0000000682857044</v>
      </c>
      <c r="BJ112">
        <f t="shared" si="64"/>
        <v>1.0000000774287114</v>
      </c>
      <c r="BK112">
        <f t="shared" si="64"/>
        <v>1.0000000965705718</v>
      </c>
      <c r="BL112">
        <f t="shared" si="64"/>
        <v>1.0000001125013132</v>
      </c>
      <c r="BV112">
        <v>1.0000000000000007</v>
      </c>
      <c r="BW112">
        <f t="shared" si="60"/>
        <v>1.0000081410753334</v>
      </c>
      <c r="BX112">
        <f t="shared" si="60"/>
        <v>1.0000075262678039</v>
      </c>
      <c r="BY112">
        <f t="shared" si="60"/>
        <v>1.0000068852213255</v>
      </c>
      <c r="BZ112">
        <f t="shared" si="60"/>
        <v>1.0000062127831433</v>
      </c>
      <c r="CA112">
        <f t="shared" si="60"/>
        <v>1.0000055017152232</v>
      </c>
      <c r="CB112">
        <f t="shared" si="60"/>
        <v>1.0000047412268185</v>
      </c>
      <c r="CC112">
        <f t="shared" si="60"/>
        <v>1.0000039137885992</v>
      </c>
      <c r="CD112">
        <f t="shared" si="60"/>
        <v>1.0000029867712936</v>
      </c>
      <c r="CE112">
        <f t="shared" si="60"/>
        <v>1.0000018815386291</v>
      </c>
      <c r="CF112">
        <f t="shared" si="60"/>
        <v>1.0000000040553647</v>
      </c>
      <c r="CG112">
        <f t="shared" si="60"/>
        <v>1.0000029868605043</v>
      </c>
      <c r="CH112">
        <f t="shared" si="60"/>
        <v>1.0000047413392172</v>
      </c>
      <c r="CI112">
        <f t="shared" si="60"/>
        <v>1.0000062129118084</v>
      </c>
      <c r="CJ112">
        <f t="shared" si="60"/>
        <v>1.0000075264094184</v>
      </c>
      <c r="CK112">
        <f t="shared" si="60"/>
        <v>1.0000087336291319</v>
      </c>
      <c r="CL112">
        <f t="shared" si="60"/>
        <v>1.0000114443100798</v>
      </c>
      <c r="CM112">
        <f t="shared" si="57"/>
        <v>1.0000138638182157</v>
      </c>
      <c r="CN112">
        <f t="shared" si="57"/>
        <v>1.0000181668033903</v>
      </c>
      <c r="CO112">
        <f t="shared" si="57"/>
        <v>1.0000255376230223</v>
      </c>
      <c r="CP112">
        <f t="shared" si="57"/>
        <v>1.0000319596280167</v>
      </c>
      <c r="CQ112">
        <f t="shared" si="57"/>
        <v>1.0000377891451646</v>
      </c>
      <c r="CR112">
        <f t="shared" si="57"/>
        <v>1.0000507336517777</v>
      </c>
      <c r="CS112">
        <f t="shared" si="57"/>
        <v>1.0000621896324233</v>
      </c>
      <c r="DD112">
        <v>1.0000000000000007</v>
      </c>
      <c r="DE112" t="e">
        <f t="shared" si="61"/>
        <v>#NUM!</v>
      </c>
      <c r="DF112" t="e">
        <f t="shared" si="61"/>
        <v>#NUM!</v>
      </c>
      <c r="DG112" t="e">
        <f t="shared" si="61"/>
        <v>#NUM!</v>
      </c>
      <c r="DH112" t="e">
        <f t="shared" si="61"/>
        <v>#NUM!</v>
      </c>
      <c r="DI112" t="e">
        <f t="shared" si="61"/>
        <v>#NUM!</v>
      </c>
      <c r="DJ112" t="e">
        <f t="shared" si="61"/>
        <v>#NUM!</v>
      </c>
      <c r="DK112" t="e">
        <f t="shared" si="61"/>
        <v>#NUM!</v>
      </c>
      <c r="DL112" t="e">
        <f t="shared" si="61"/>
        <v>#NUM!</v>
      </c>
      <c r="DM112" t="e">
        <f t="shared" si="61"/>
        <v>#NUM!</v>
      </c>
      <c r="DN112">
        <f t="shared" si="61"/>
        <v>1.0000000286505444</v>
      </c>
      <c r="DO112">
        <f t="shared" si="61"/>
        <v>1.0000480604776953</v>
      </c>
      <c r="DP112">
        <f t="shared" si="61"/>
        <v>1.0000808273250426</v>
      </c>
      <c r="DQ112">
        <f t="shared" si="61"/>
        <v>1.0001095546123662</v>
      </c>
      <c r="DR112">
        <f t="shared" si="61"/>
        <v>1.0001359379365877</v>
      </c>
      <c r="DS112">
        <f t="shared" si="61"/>
        <v>1.0001607052017618</v>
      </c>
      <c r="DT112">
        <f t="shared" si="61"/>
        <v>1.0002178293802644</v>
      </c>
      <c r="DU112">
        <f t="shared" si="58"/>
        <v>1.0002702955606726</v>
      </c>
      <c r="DV112">
        <f t="shared" si="58"/>
        <v>1.0003663898387885</v>
      </c>
      <c r="DW112">
        <f t="shared" si="58"/>
        <v>1.0005375240687766</v>
      </c>
      <c r="DX112">
        <f t="shared" si="58"/>
        <v>1.0006919220814687</v>
      </c>
      <c r="DY112">
        <f t="shared" si="58"/>
        <v>1.0008355554222579</v>
      </c>
      <c r="DZ112">
        <f t="shared" si="58"/>
        <v>1.0011642004954782</v>
      </c>
      <c r="EA112">
        <f t="shared" si="58"/>
        <v>1.0014642810923857</v>
      </c>
      <c r="EL112">
        <v>1.0000000000000007</v>
      </c>
      <c r="EM112" t="e">
        <f t="shared" si="62"/>
        <v>#NUM!</v>
      </c>
      <c r="EN112" t="e">
        <f t="shared" si="62"/>
        <v>#NUM!</v>
      </c>
      <c r="EO112" t="e">
        <f t="shared" si="62"/>
        <v>#NUM!</v>
      </c>
      <c r="EP112" t="e">
        <f t="shared" si="62"/>
        <v>#NUM!</v>
      </c>
      <c r="EQ112" t="e">
        <f t="shared" si="62"/>
        <v>#NUM!</v>
      </c>
      <c r="ER112" t="e">
        <f t="shared" si="62"/>
        <v>#NUM!</v>
      </c>
      <c r="ES112" t="e">
        <f t="shared" si="62"/>
        <v>#NUM!</v>
      </c>
      <c r="ET112" t="e">
        <f t="shared" si="62"/>
        <v>#NUM!</v>
      </c>
      <c r="EU112" t="e">
        <f t="shared" si="62"/>
        <v>#NUM!</v>
      </c>
      <c r="EV112">
        <f t="shared" si="62"/>
        <v>1.0000002054755963</v>
      </c>
      <c r="EW112">
        <f t="shared" si="62"/>
        <v>1.0007764924475022</v>
      </c>
      <c r="EX112">
        <f t="shared" si="62"/>
        <v>1.0013838061505094</v>
      </c>
      <c r="EY112">
        <f t="shared" si="62"/>
        <v>1.0019407133906826</v>
      </c>
      <c r="EZ112">
        <f t="shared" si="62"/>
        <v>1.0024674003338245</v>
      </c>
      <c r="FA112">
        <f t="shared" si="62"/>
        <v>1.0029728164095955</v>
      </c>
      <c r="FB112">
        <f t="shared" si="62"/>
        <v>1.0041720129625875</v>
      </c>
      <c r="FC112">
        <f t="shared" si="59"/>
        <v>1.0053075707486325</v>
      </c>
      <c r="FD112">
        <f t="shared" si="59"/>
        <v>1.0074557377212394</v>
      </c>
      <c r="FE112">
        <f t="shared" si="59"/>
        <v>1.0114550706898038</v>
      </c>
      <c r="FF112">
        <f t="shared" si="59"/>
        <v>1.0152170262577467</v>
      </c>
      <c r="FG112">
        <f t="shared" si="59"/>
        <v>1.018827256154573</v>
      </c>
      <c r="FH112">
        <f t="shared" si="59"/>
        <v>1.0274335184148271</v>
      </c>
      <c r="FI112">
        <f t="shared" si="59"/>
        <v>1.0356637289937145</v>
      </c>
    </row>
    <row r="113" spans="34:165" x14ac:dyDescent="0.3">
      <c r="AH113" s="5"/>
      <c r="AI113" s="5"/>
      <c r="AJ113" s="5"/>
      <c r="AK113" s="5"/>
      <c r="AL113" s="5"/>
      <c r="AM113" s="5"/>
      <c r="AN113" s="5"/>
    </row>
    <row r="114" spans="34:165" x14ac:dyDescent="0.3">
      <c r="AH114" s="5"/>
      <c r="AI114" s="5"/>
      <c r="AJ114" s="5"/>
      <c r="AK114" s="5"/>
      <c r="AL114" s="5"/>
      <c r="AM114" s="5"/>
      <c r="AN114" s="5"/>
      <c r="AO114" s="186" t="s">
        <v>8</v>
      </c>
      <c r="AP114" s="186"/>
      <c r="AQ114" s="186"/>
      <c r="AR114" s="186"/>
      <c r="AS114" s="186"/>
      <c r="AT114" s="186"/>
      <c r="AU114" s="186"/>
      <c r="AV114" s="186"/>
      <c r="AW114" s="186"/>
      <c r="AX114" s="186"/>
      <c r="AY114" s="186"/>
      <c r="AZ114" s="186"/>
      <c r="BA114" s="186"/>
      <c r="BB114" s="186"/>
      <c r="BC114" s="186"/>
      <c r="BD114" s="186"/>
      <c r="BE114" s="186"/>
      <c r="BF114" s="186"/>
      <c r="BG114" s="186"/>
      <c r="BH114" s="186"/>
      <c r="BI114" s="186"/>
      <c r="BJ114" s="186"/>
      <c r="BK114" s="186"/>
      <c r="BL114" s="186"/>
      <c r="BV114" s="186" t="s">
        <v>8</v>
      </c>
      <c r="BW114" s="186"/>
      <c r="BX114" s="186"/>
      <c r="BY114" s="186"/>
      <c r="BZ114" s="186"/>
      <c r="CA114" s="186"/>
      <c r="CB114" s="186"/>
      <c r="CC114" s="186"/>
      <c r="CD114" s="186"/>
      <c r="CE114" s="186"/>
      <c r="CF114" s="186"/>
      <c r="CG114" s="186"/>
      <c r="CH114" s="186"/>
      <c r="CI114" s="186"/>
      <c r="CJ114" s="186"/>
      <c r="CK114" s="186"/>
      <c r="CL114" s="186"/>
      <c r="CM114" s="186"/>
      <c r="CN114" s="186"/>
      <c r="CO114" s="186"/>
      <c r="CP114" s="186"/>
      <c r="CQ114" s="186"/>
      <c r="CR114" s="186"/>
      <c r="CS114" s="186"/>
      <c r="DD114" s="186" t="s">
        <v>8</v>
      </c>
      <c r="DE114" s="186"/>
      <c r="DF114" s="186"/>
      <c r="DG114" s="186"/>
      <c r="DH114" s="186"/>
      <c r="DI114" s="186"/>
      <c r="DJ114" s="186"/>
      <c r="DK114" s="186"/>
      <c r="DL114" s="186"/>
      <c r="DM114" s="186"/>
      <c r="DN114" s="186"/>
      <c r="DO114" s="186"/>
      <c r="DP114" s="186"/>
      <c r="DQ114" s="186"/>
      <c r="DR114" s="186"/>
      <c r="DS114" s="186"/>
      <c r="DT114" s="186"/>
      <c r="DU114" s="186"/>
      <c r="DV114" s="186"/>
      <c r="DW114" s="186"/>
      <c r="DX114" s="186"/>
      <c r="DY114" s="186"/>
      <c r="DZ114" s="186"/>
      <c r="EA114" s="186"/>
      <c r="EL114" s="186" t="s">
        <v>8</v>
      </c>
      <c r="EM114" s="186"/>
      <c r="EN114" s="186"/>
      <c r="EO114" s="186"/>
      <c r="EP114" s="186"/>
      <c r="EQ114" s="186"/>
      <c r="ER114" s="186"/>
      <c r="ES114" s="186"/>
      <c r="ET114" s="186"/>
      <c r="EU114" s="186"/>
      <c r="EV114" s="186"/>
      <c r="EW114" s="186"/>
      <c r="EX114" s="186"/>
      <c r="EY114" s="186"/>
      <c r="EZ114" s="186"/>
      <c r="FA114" s="186"/>
      <c r="FB114" s="186"/>
      <c r="FC114" s="186"/>
      <c r="FD114" s="186"/>
      <c r="FE114" s="186"/>
      <c r="FF114" s="186"/>
      <c r="FG114" s="186"/>
      <c r="FH114" s="186"/>
      <c r="FI114" s="186"/>
    </row>
    <row r="115" spans="34:165" x14ac:dyDescent="0.3">
      <c r="AH115" s="5"/>
      <c r="AI115" s="5"/>
      <c r="AJ115" s="5"/>
      <c r="AK115" s="5"/>
      <c r="AL115" s="5"/>
      <c r="AM115" s="5"/>
      <c r="AN115" s="5"/>
      <c r="AO115" s="1" t="s">
        <v>6</v>
      </c>
      <c r="AP115">
        <v>2</v>
      </c>
      <c r="BV115" s="1" t="s">
        <v>6</v>
      </c>
      <c r="BW115">
        <v>3</v>
      </c>
      <c r="DD115" s="1" t="s">
        <v>6</v>
      </c>
      <c r="DE115">
        <v>4</v>
      </c>
      <c r="EL115" s="1" t="s">
        <v>6</v>
      </c>
      <c r="EM115">
        <v>4</v>
      </c>
    </row>
    <row r="116" spans="34:165" x14ac:dyDescent="0.3">
      <c r="AH116" s="5"/>
      <c r="AI116" s="5"/>
      <c r="AJ116" s="5"/>
      <c r="AK116" s="5"/>
      <c r="AL116" s="5"/>
      <c r="AM116" s="5"/>
      <c r="AN116" s="5"/>
      <c r="AO116" s="1" t="s">
        <v>0</v>
      </c>
      <c r="AP116">
        <v>0.1</v>
      </c>
      <c r="AQ116">
        <v>0.2</v>
      </c>
      <c r="AR116">
        <v>0.3</v>
      </c>
      <c r="AS116">
        <v>0.4</v>
      </c>
      <c r="AT116">
        <v>0.5</v>
      </c>
      <c r="AU116">
        <v>0.6</v>
      </c>
      <c r="AV116">
        <v>0.7</v>
      </c>
      <c r="AW116">
        <v>0.8</v>
      </c>
      <c r="AX116">
        <v>0.9</v>
      </c>
      <c r="AY116">
        <v>1.0000100000000001</v>
      </c>
      <c r="AZ116">
        <v>1.2</v>
      </c>
      <c r="BA116">
        <v>1.4</v>
      </c>
      <c r="BB116">
        <v>1.6</v>
      </c>
      <c r="BC116">
        <v>1.8</v>
      </c>
      <c r="BD116">
        <v>2</v>
      </c>
      <c r="BE116">
        <v>2.5</v>
      </c>
      <c r="BF116">
        <v>3</v>
      </c>
      <c r="BG116">
        <v>4</v>
      </c>
      <c r="BH116">
        <v>6</v>
      </c>
      <c r="BI116">
        <v>8</v>
      </c>
      <c r="BJ116">
        <v>10</v>
      </c>
      <c r="BK116">
        <v>15</v>
      </c>
      <c r="BL116">
        <v>20</v>
      </c>
      <c r="BV116" s="1" t="s">
        <v>0</v>
      </c>
      <c r="BW116">
        <v>0.1</v>
      </c>
      <c r="BX116">
        <v>0.2</v>
      </c>
      <c r="BY116">
        <v>0.3</v>
      </c>
      <c r="BZ116">
        <v>0.4</v>
      </c>
      <c r="CA116">
        <v>0.5</v>
      </c>
      <c r="CB116">
        <v>0.6</v>
      </c>
      <c r="CC116">
        <v>0.7</v>
      </c>
      <c r="CD116">
        <v>0.8</v>
      </c>
      <c r="CE116">
        <v>0.9</v>
      </c>
      <c r="CF116">
        <v>1.0000100000000001</v>
      </c>
      <c r="CG116">
        <v>1.2</v>
      </c>
      <c r="CH116">
        <v>1.4</v>
      </c>
      <c r="CI116">
        <v>1.6</v>
      </c>
      <c r="CJ116">
        <v>1.8</v>
      </c>
      <c r="CK116">
        <v>2</v>
      </c>
      <c r="CL116">
        <v>2.5</v>
      </c>
      <c r="CM116">
        <v>3</v>
      </c>
      <c r="CN116">
        <v>4</v>
      </c>
      <c r="CO116">
        <v>6</v>
      </c>
      <c r="CP116">
        <v>8</v>
      </c>
      <c r="CQ116">
        <v>10</v>
      </c>
      <c r="CR116">
        <v>15</v>
      </c>
      <c r="CS116">
        <v>20</v>
      </c>
      <c r="DD116" s="1" t="s">
        <v>0</v>
      </c>
      <c r="DE116">
        <v>0.1</v>
      </c>
      <c r="DF116">
        <v>0.2</v>
      </c>
      <c r="DG116">
        <v>0.3</v>
      </c>
      <c r="DH116">
        <v>0.4</v>
      </c>
      <c r="DI116">
        <v>0.5</v>
      </c>
      <c r="DJ116">
        <v>0.6</v>
      </c>
      <c r="DK116">
        <v>0.7</v>
      </c>
      <c r="DL116">
        <v>0.8</v>
      </c>
      <c r="DM116">
        <v>0.9</v>
      </c>
      <c r="DN116">
        <v>1.0000100000000001</v>
      </c>
      <c r="DO116">
        <v>1.2</v>
      </c>
      <c r="DP116">
        <v>1.4</v>
      </c>
      <c r="DQ116">
        <v>1.6</v>
      </c>
      <c r="DR116">
        <v>1.8</v>
      </c>
      <c r="DS116">
        <v>2</v>
      </c>
      <c r="DT116">
        <v>2.5</v>
      </c>
      <c r="DU116">
        <v>3</v>
      </c>
      <c r="DV116">
        <v>4</v>
      </c>
      <c r="DW116">
        <v>6</v>
      </c>
      <c r="DX116">
        <v>8</v>
      </c>
      <c r="DY116">
        <v>10</v>
      </c>
      <c r="DZ116">
        <v>15</v>
      </c>
      <c r="EA116">
        <v>20</v>
      </c>
      <c r="EL116" s="1" t="s">
        <v>0</v>
      </c>
      <c r="EM116">
        <v>0.1</v>
      </c>
      <c r="EN116">
        <v>0.2</v>
      </c>
      <c r="EO116">
        <v>0.3</v>
      </c>
      <c r="EP116">
        <v>0.4</v>
      </c>
      <c r="EQ116">
        <v>0.5</v>
      </c>
      <c r="ER116">
        <v>0.6</v>
      </c>
      <c r="ES116">
        <v>0.7</v>
      </c>
      <c r="ET116">
        <v>0.8</v>
      </c>
      <c r="EU116">
        <v>0.9</v>
      </c>
      <c r="EV116">
        <v>1.0000100000000001</v>
      </c>
      <c r="EW116">
        <v>1.2</v>
      </c>
      <c r="EX116">
        <v>1.4</v>
      </c>
      <c r="EY116">
        <v>1.6</v>
      </c>
      <c r="EZ116">
        <v>1.8</v>
      </c>
      <c r="FA116">
        <v>2</v>
      </c>
      <c r="FB116">
        <v>2.5</v>
      </c>
      <c r="FC116">
        <v>3</v>
      </c>
      <c r="FD116">
        <v>4</v>
      </c>
      <c r="FE116">
        <v>6</v>
      </c>
      <c r="FF116">
        <v>8</v>
      </c>
      <c r="FG116">
        <v>10</v>
      </c>
      <c r="FH116">
        <v>15</v>
      </c>
      <c r="FI116">
        <v>20</v>
      </c>
    </row>
    <row r="117" spans="34:165" ht="15.6" x14ac:dyDescent="0.3">
      <c r="AO117" s="1" t="s">
        <v>1</v>
      </c>
      <c r="AP117" s="195" t="s">
        <v>2</v>
      </c>
      <c r="AQ117" s="195"/>
      <c r="AR117" s="195"/>
      <c r="AS117" s="195"/>
      <c r="AT117" s="195"/>
      <c r="AU117" s="195"/>
      <c r="AV117" s="195"/>
      <c r="AW117" s="195"/>
      <c r="AX117" s="195"/>
      <c r="AY117" s="195"/>
      <c r="AZ117" s="195"/>
      <c r="BA117" s="195"/>
      <c r="BB117" s="195"/>
      <c r="BC117" s="195"/>
      <c r="BD117" s="195"/>
      <c r="BE117" s="195"/>
      <c r="BF117" s="195"/>
      <c r="BG117" s="195"/>
      <c r="BH117" s="195"/>
      <c r="BI117" s="195"/>
      <c r="BJ117" s="195"/>
      <c r="BK117" s="195"/>
      <c r="BL117" s="195"/>
      <c r="BV117" s="1" t="s">
        <v>1</v>
      </c>
      <c r="BW117" s="195" t="s">
        <v>2</v>
      </c>
      <c r="BX117" s="195"/>
      <c r="BY117" s="195"/>
      <c r="BZ117" s="195"/>
      <c r="CA117" s="195"/>
      <c r="CB117" s="195"/>
      <c r="CC117" s="195"/>
      <c r="CD117" s="195"/>
      <c r="CE117" s="195"/>
      <c r="CF117" s="195"/>
      <c r="CG117" s="195"/>
      <c r="CH117" s="195"/>
      <c r="CI117" s="195"/>
      <c r="CJ117" s="195"/>
      <c r="CK117" s="195"/>
      <c r="CL117" s="195"/>
      <c r="CM117" s="195"/>
      <c r="CN117" s="195"/>
      <c r="CO117" s="195"/>
      <c r="CP117" s="195"/>
      <c r="CQ117" s="195"/>
      <c r="CR117" s="195"/>
      <c r="CS117" s="195"/>
      <c r="DD117" s="1" t="s">
        <v>1</v>
      </c>
      <c r="DE117" s="195" t="s">
        <v>2</v>
      </c>
      <c r="DF117" s="195"/>
      <c r="DG117" s="195"/>
      <c r="DH117" s="195"/>
      <c r="DI117" s="195"/>
      <c r="DJ117" s="195"/>
      <c r="DK117" s="195"/>
      <c r="DL117" s="195"/>
      <c r="DM117" s="195"/>
      <c r="DN117" s="195"/>
      <c r="DO117" s="195"/>
      <c r="DP117" s="195"/>
      <c r="DQ117" s="195"/>
      <c r="DR117" s="195"/>
      <c r="DS117" s="195"/>
      <c r="DT117" s="195"/>
      <c r="DU117" s="195"/>
      <c r="DV117" s="195"/>
      <c r="DW117" s="195"/>
      <c r="DX117" s="195"/>
      <c r="DY117" s="195"/>
      <c r="DZ117" s="195"/>
      <c r="EA117" s="195"/>
      <c r="EL117" s="1" t="s">
        <v>1</v>
      </c>
      <c r="EM117" s="195" t="s">
        <v>2</v>
      </c>
      <c r="EN117" s="195"/>
      <c r="EO117" s="195"/>
      <c r="EP117" s="195"/>
      <c r="EQ117" s="195"/>
      <c r="ER117" s="195"/>
      <c r="ES117" s="195"/>
      <c r="ET117" s="195"/>
      <c r="EU117" s="195"/>
      <c r="EV117" s="195"/>
      <c r="EW117" s="195"/>
      <c r="EX117" s="195"/>
      <c r="EY117" s="195"/>
      <c r="EZ117" s="195"/>
      <c r="FA117" s="195"/>
      <c r="FB117" s="195"/>
      <c r="FC117" s="195"/>
      <c r="FD117" s="195"/>
      <c r="FE117" s="195"/>
      <c r="FF117" s="195"/>
      <c r="FG117" s="195"/>
      <c r="FH117" s="195"/>
      <c r="FI117" s="195"/>
    </row>
    <row r="118" spans="34:165" x14ac:dyDescent="0.3">
      <c r="AO118">
        <v>1.0000000000000001E-5</v>
      </c>
      <c r="AP118">
        <f>IF(AP$10&lt;&gt;1,( SQRT(AP$10^2 + 1)/(AP$10-1) * LN( ( 1 - AP12  ) / ( 1 - AP$10 * AP12 ) ) ) /  LN( ((2/AP12) - 1 - AP$10 + SQRT(AP$10^2 + 1 )) / ((2/AP12) - 1 - AP$10 - SQRT(AP$10^2 + 1 )) ), (SQRT($AO12)*AP12/(1-AP12)) / LN(((2/AP12)-1-AP$10+SQRT(AP$10^2+1))/((2/AP12)-1-AP$10-SQRT(AP$10^2+1))))</f>
        <v>0.99999999998655631</v>
      </c>
      <c r="AQ118">
        <f t="shared" ref="AQ118:BL118" si="67">IF(AQ$10&lt;&gt;1,( SQRT(AQ$10^2 + 1)/(AQ$10-1) * LN( ( 1 - AQ12  ) / ( 1 - AQ$10 * AQ12 ) ) ) /  LN( ((2/AQ12) - 1 - AQ$10 + SQRT(AQ$10^2 + 1 )) / ((2/AQ12) - 1 - AQ$10 - SQRT(AQ$10^2 + 1 )) ), (SQRT($AO12)*AQ12/(1-AQ12)) / LN(((2/AQ12)-1-AQ$10+SQRT(AQ$10^2+1))/((2/AQ12)-1-AQ$10-SQRT(AQ$10^2+1))))</f>
        <v>0.99999999998490041</v>
      </c>
      <c r="AR118">
        <f t="shared" si="67"/>
        <v>0.99999999999701938</v>
      </c>
      <c r="AS118">
        <f t="shared" si="67"/>
        <v>1.0000000000250555</v>
      </c>
      <c r="AT118">
        <f t="shared" si="67"/>
        <v>0.99999999999976708</v>
      </c>
      <c r="AU118">
        <f t="shared" si="67"/>
        <v>1.0000000000401683</v>
      </c>
      <c r="AV118">
        <f t="shared" si="67"/>
        <v>0.99999999993618272</v>
      </c>
      <c r="AW118">
        <f t="shared" si="67"/>
        <v>1.0000000000345977</v>
      </c>
      <c r="AX118">
        <f>IF(AX$10&lt;&gt;1,( SQRT(AX$10^2 + 1)/(AX$10-1) * LN( ( 1 - AX12  ) / ( 1 - AX$10 * AX12 ) ) ) /  LN( ((2/AX12) - 1 - AX$10 + SQRT(AX$10^2 + 1 )) / ((2/AX12) - 1 - AX$10 - SQRT(AX$10^2 + 1 )) ), (SQRT($AO12)*AX12/(1-AX12)) / LN(((2/AX12)-1-AX$10+SQRT(AX$10^2+1))/((2/AX12)-1-AX$10-SQRT(AX$10^2+1))))</f>
        <v>0.99999999994479416</v>
      </c>
      <c r="AY118">
        <f>IF(AY$10&lt;&gt;1,( SQRT(AY$10^2 + 1)/(AY$10-1) * LN( ( 1 - AY12  ) / ( 1 - AY$10 * AY12 ) ) ) /  LN( ((2/AY12) - 1 - AY$10 + SQRT(AY$10^2 + 1 )) / ((2/AY12) - 1 - AY$10 - SQRT(AY$10^2 + 1 )) ), (SQRT($AO12)*AY12/(1-AY12)) / LN(((2/AY12)-1-AY$10+SQRT(AY$10^2+1))/((2/AY12)-1-AY$10-SQRT(AY$10^2+1))))</f>
        <v>0.99999999996052713</v>
      </c>
      <c r="AZ118">
        <f>IF(AZ$10&lt;&gt;1,( SQRT(AZ$10^2 + 1)/(AZ$10-1) * LN( ( 1 - AZ12  ) / ( 1 - AZ$10 * AZ12 ) ) ) /  LN( ((2/AZ12) - 1 - AZ$10 + SQRT(AZ$10^2 + 1 )) / ((2/AZ12) - 1 - AZ$10 - SQRT(AZ$10^2 + 1 )) ), (SQRT($AO12)*AZ12/(1-AZ12)) / LN(((2/AZ12)-1-AZ$10+SQRT(AZ$10^2+1))/((2/AZ12)-1-AZ$10-SQRT(AZ$10^2+1))))</f>
        <v>1.0000000000599363</v>
      </c>
      <c r="BA118">
        <f t="shared" si="67"/>
        <v>1.0000000000310876</v>
      </c>
      <c r="BB118">
        <f t="shared" si="67"/>
        <v>1.0000000000237048</v>
      </c>
      <c r="BC118">
        <f t="shared" si="67"/>
        <v>1.0000000000180245</v>
      </c>
      <c r="BD118">
        <f t="shared" si="67"/>
        <v>0.99999999998755174</v>
      </c>
      <c r="BE118">
        <f t="shared" si="67"/>
        <v>0.99999999999061928</v>
      </c>
      <c r="BF118">
        <f t="shared" si="67"/>
        <v>0.99999999999449751</v>
      </c>
      <c r="BG118">
        <f t="shared" si="67"/>
        <v>0.99999999998718903</v>
      </c>
      <c r="BH118">
        <f t="shared" si="67"/>
        <v>0.99999999997039701</v>
      </c>
      <c r="BI118">
        <f t="shared" si="67"/>
        <v>0.99999999996980582</v>
      </c>
      <c r="BJ118">
        <f t="shared" si="67"/>
        <v>0.9999999999590331</v>
      </c>
      <c r="BK118">
        <f t="shared" si="67"/>
        <v>0.99999999993703859</v>
      </c>
      <c r="BL118">
        <f t="shared" si="67"/>
        <v>0.99999999991565025</v>
      </c>
      <c r="BV118">
        <v>1.0000000000000001E-5</v>
      </c>
      <c r="BX118">
        <f>IF(BX$10&lt;&gt;1,( SQRT(BX$10^2 + 1)/(BX$10-1) * LN( ( 1 - BX12  ) / ( 1 - BX$10 * BX12 ) ) ) /  LN( ((2/BX12) - 1 - BX$10 + SQRT(BX$10^2 + 1 )) / ((2/BX12) - 1 - BX$10 - SQRT(BX$10^2 + 1 )) ), (SQRT($AO12)*BX12/(1-BX12)) / LN(((2/BX12)-1-BX$10+SQRT(BX$10^2+1))/((2/BX12)-1-BX$10-SQRT(BX$10^2+1))))</f>
        <v>1.000000000011507</v>
      </c>
      <c r="BZ118">
        <f t="shared" ref="BZ118:CD118" si="68">IF(BZ$10&lt;&gt;1,( SQRT(BZ$10^2 + 1)/(BZ$10-1) * LN( ( 1 - BZ12  ) / ( 1 - BZ$10 * BZ12 ) ) ) /  LN( ((2/BZ12) - 1 - BZ$10 + SQRT(BZ$10^2 + 1 )) / ((2/BZ12) - 1 - BZ$10 - SQRT(BZ$10^2 + 1 )) ), (SQRT($AO12)*BZ12/(1-BZ12)) / LN(((2/BZ12)-1-BZ$10+SQRT(BZ$10^2+1))/((2/BZ12)-1-BZ$10-SQRT(BZ$10^2+1))))</f>
        <v>0.99999999999677491</v>
      </c>
      <c r="CB118">
        <f t="shared" si="68"/>
        <v>1.0000000001251168</v>
      </c>
      <c r="CD118">
        <f t="shared" si="68"/>
        <v>0.9999999998824417</v>
      </c>
      <c r="CF118">
        <f>IF(CF$10&lt;&gt;1,( SQRT(CF$10^2 + 1)/(CF$10-1) * LN( ( 1 - CF12  ) / ( 1 - CF$10 * CF12 ) ) ) /  LN( ((2/CF12) - 1 - CF$10 + SQRT(CF$10^2 + 1 )) / ((2/CF12) - 1 - CF$10 - SQRT(CF$10^2 + 1 )) ), (SQRT($AO12)*CF12/(1-CF12)) / LN(((2/CF12)-1-CF$10+SQRT(CF$10^2+1))/((2/CF12)-1-CF$10-SQRT(CF$10^2+1))))</f>
        <v>1.0000033306197651</v>
      </c>
      <c r="CG118">
        <f>IF(CG$10&lt;&gt;1,( SQRT(CG$10^2 + 1)/(CG$10-1) * LN( ( 1 - CG12  ) / ( 1 - CG$10 * CG12 ) ) ) /  LN( ((2/CG12) - 1 - CG$10 + SQRT(CG$10^2 + 1 )) / ((2/CG12) - 1 - CG$10 - SQRT(CG$10^2 + 1 )) ), (SQRT($AO12)*CG12/(1-CG12)) / LN(((2/CG12)-1-CG$10+SQRT(CG$10^2+1))/((2/CG12)-1-CG$10-SQRT(CG$10^2+1))))</f>
        <v>0.99999999991211108</v>
      </c>
      <c r="CH118">
        <f t="shared" ref="CH118:CS118" si="69">IF(CH$10&lt;&gt;1,( SQRT(CH$10^2 + 1)/(CH$10-1) * LN( ( 1 - CH12  ) / ( 1 - CH$10 * CH12 ) ) ) /  LN( ((2/CH12) - 1 - CH$10 + SQRT(CH$10^2 + 1 )) / ((2/CH12) - 1 - CH$10 - SQRT(CH$10^2 + 1 )) ), (SQRT($AO12)*CH12/(1-CH12)) / LN(((2/CH12)-1-CH$10+SQRT(CH$10^2+1))/((2/CH12)-1-CH$10-SQRT(CH$10^2+1))))</f>
        <v>0.99999999993814348</v>
      </c>
      <c r="CI118">
        <f t="shared" si="69"/>
        <v>0.99999999998005251</v>
      </c>
      <c r="CJ118">
        <f t="shared" si="69"/>
        <v>0.99999999994366007</v>
      </c>
      <c r="CK118">
        <f t="shared" si="69"/>
        <v>0.99999999997257716</v>
      </c>
      <c r="CL118">
        <f t="shared" si="69"/>
        <v>0.99999999999561318</v>
      </c>
      <c r="CM118">
        <f t="shared" si="69"/>
        <v>0.99999999998359712</v>
      </c>
      <c r="CN118">
        <f t="shared" si="69"/>
        <v>0.99999999998731726</v>
      </c>
      <c r="CO118">
        <f>IF(CO$10&lt;&gt;1,( SQRT(CO$10^2 + 1)/(CO$10-1) * LN( ( 1 - CO12  ) / ( 1 - CO$10 * CO12 ) ) ) /  LN( ((2/CO12) - 1 - CO$10 + SQRT(CO$10^2 + 1 )) / ((2/CO12) - 1 - CO$10 - SQRT(CO$10^2 + 1 )) ), (SQRT($AO12)*CO12/(1-CO12)) / LN(((2/CO12)-1-CO$10+SQRT(CO$10^2+1))/((2/CO12)-1-CO$10-SQRT(CO$10^2+1))))</f>
        <v>0.99999999998943356</v>
      </c>
      <c r="CP118">
        <f t="shared" si="69"/>
        <v>0.99999999997804923</v>
      </c>
      <c r="CQ118">
        <f t="shared" si="69"/>
        <v>0.99999999998536249</v>
      </c>
      <c r="CR118">
        <f t="shared" si="69"/>
        <v>0.99999999997823474</v>
      </c>
      <c r="CS118">
        <f t="shared" si="69"/>
        <v>0.99999999995853384</v>
      </c>
      <c r="DD118">
        <v>1.0000000000000001E-5</v>
      </c>
      <c r="DF118">
        <f>IF(DF$10&lt;&gt;1,( SQRT(DF$10^2 + 1)/(DF$10-1) * LN( ( 1 - DF12  ) / ( 1 - DF$10 * DF12 ) ) ) /  LN( ((2/DF12) - 1 - DF$10 + SQRT(DF$10^2 + 1 )) / ((2/DF12) - 1 - DF$10 - SQRT(DF$10^2 + 1 )) ), (SQRT($AO12)*DF12/(1-DF12)) / LN(((2/DF12)-1-DF$10+SQRT(DF$10^2+1))/((2/DF12)-1-DF$10-SQRT(DF$10^2+1))))</f>
        <v>0.9999999999882202</v>
      </c>
      <c r="DH118">
        <f t="shared" ref="DH118:DL118" si="70">IF(DH$10&lt;&gt;1,( SQRT(DH$10^2 + 1)/(DH$10-1) * LN( ( 1 - DH12  ) / ( 1 - DH$10 * DH12 ) ) ) /  LN( ((2/DH12) - 1 - DH$10 + SQRT(DH$10^2 + 1 )) / ((2/DH12) - 1 - DH$10 - SQRT(DH$10^2 + 1 )) ), (SQRT($AO12)*DH12/(1-DH12)) / LN(((2/DH12)-1-DH$10+SQRT(DH$10^2+1))/((2/DH12)-1-DH$10-SQRT(DH$10^2+1))))</f>
        <v>1.0000000000600955</v>
      </c>
      <c r="DJ118">
        <f t="shared" si="70"/>
        <v>0.99999999993644473</v>
      </c>
      <c r="DL118">
        <f t="shared" si="70"/>
        <v>0.99999999991108734</v>
      </c>
      <c r="DN118">
        <f>IF(DN$10&lt;&gt;1,( SQRT(DN$10^2 + 1)/(DN$10-1) * LN( ( 1 - DN12  ) / ( 1 - DN$10 * DN12 ) ) ) /  LN( ((2/DN12) - 1 - DN$10 + SQRT(DN$10^2 + 1 )) / ((2/DN12) - 1 - DN$10 - SQRT(DN$10^2 + 1 )) ), (SQRT($AO12)*DN12/(1-DN12)) / LN(((2/DN12)-1-DN$10+SQRT(DN$10^2+1))/((2/DN12)-1-DN$10-SQRT(DN$10^2+1))))</f>
        <v>0.99999999994895283</v>
      </c>
      <c r="DO118">
        <f>IF(DO$10&lt;&gt;1,( SQRT(DO$10^2 + 1)/(DO$10-1) * LN( ( 1 - DO12  ) / ( 1 - DO$10 * DO12 ) ) ) /  LN( ((2/DO12) - 1 - DO$10 + SQRT(DO$10^2 + 1 )) / ((2/DO12) - 1 - DO$10 - SQRT(DO$10^2 + 1 )) ), (SQRT($AO12)*DO12/(1-DO12)) / LN(((2/DO12)-1-DO$10+SQRT(DO$10^2+1))/((2/DO12)-1-DO$10-SQRT(DO$10^2+1))))</f>
        <v>1.0000000000241884</v>
      </c>
      <c r="DP118">
        <f t="shared" ref="DP118:DV118" si="71">IF(DP$10&lt;&gt;1,( SQRT(DP$10^2 + 1)/(DP$10-1) * LN( ( 1 - DP12  ) / ( 1 - DP$10 * DP12 ) ) ) /  LN( ((2/DP12) - 1 - DP$10 + SQRT(DP$10^2 + 1 )) / ((2/DP12) - 1 - DP$10 - SQRT(DP$10^2 + 1 )) ), (SQRT($AO12)*DP12/(1-DP12)) / LN(((2/DP12)-1-DP$10+SQRT(DP$10^2+1))/((2/DP12)-1-DP$10-SQRT(DP$10^2+1))))</f>
        <v>0.99999999994877631</v>
      </c>
      <c r="DQ118">
        <f t="shared" si="71"/>
        <v>1.0000000001216871</v>
      </c>
      <c r="DR118">
        <f t="shared" si="71"/>
        <v>0.99999999998560163</v>
      </c>
      <c r="DS118">
        <f t="shared" si="71"/>
        <v>0.99999999997144384</v>
      </c>
      <c r="DT118">
        <f t="shared" si="71"/>
        <v>1.0000000000022795</v>
      </c>
      <c r="DU118">
        <f t="shared" si="71"/>
        <v>0.99999999998929201</v>
      </c>
      <c r="DV118">
        <f t="shared" si="71"/>
        <v>0.99999999999116729</v>
      </c>
      <c r="DW118">
        <f>IF(DW$10&lt;&gt;1,( SQRT(DW$10^2 + 1)/(DW$10-1) * LN( ( 1 - DW12  ) / ( 1 - DW$10 * DW12 ) ) ) /  LN( ((2/DW12) - 1 - DW$10 + SQRT(DW$10^2 + 1 )) / ((2/DW12) - 1 - DW$10 - SQRT(DW$10^2 + 1 )) ), (SQRT($AO12)*DW12/(1-DW12)) / LN(((2/DW12)-1-DW$10+SQRT(DW$10^2+1))/((2/DW12)-1-DW$10-SQRT(DW$10^2+1))))</f>
        <v>1.000000000004456</v>
      </c>
      <c r="DX118">
        <f t="shared" ref="DX118:EA118" si="72">IF(DX$10&lt;&gt;1,( SQRT(DX$10^2 + 1)/(DX$10-1) * LN( ( 1 - DX12  ) / ( 1 - DX$10 * DX12 ) ) ) /  LN( ((2/DX12) - 1 - DX$10 + SQRT(DX$10^2 + 1 )) / ((2/DX12) - 1 - DX$10 - SQRT(DX$10^2 + 1 )) ), (SQRT($AO12)*DX12/(1-DX12)) / LN(((2/DX12)-1-DX$10+SQRT(DX$10^2+1))/((2/DX12)-1-DX$10-SQRT(DX$10^2+1))))</f>
        <v>0.99999999997921907</v>
      </c>
      <c r="DY118">
        <f t="shared" si="72"/>
        <v>0.9999999999945367</v>
      </c>
      <c r="DZ118">
        <f t="shared" si="72"/>
        <v>0.9999999999901461</v>
      </c>
      <c r="EA118">
        <f t="shared" si="72"/>
        <v>0.99999999997821487</v>
      </c>
      <c r="EL118">
        <v>1.0000000000000001E-5</v>
      </c>
      <c r="EN118">
        <f>IF(EN$10&lt;&gt;1,( SQRT(EN$10^2 + 1)/(EN$10-1) * LN( ( 1 - EN12  ) / ( 1 - EN$10 * EN12 ) ) ) /  LN( ((2/EN12) - 1 - EN$10 + SQRT(EN$10^2 + 1 )) / ((2/EN12) - 1 - EN$10 - SQRT(EN$10^2 + 1 )) ), (SQRT($AO12)*EN12/(1-EN12)) / LN(((2/EN12)-1-EN$10+SQRT(EN$10^2+1))/((2/EN12)-1-EN$10-SQRT(EN$10^2+1))))</f>
        <v>0.99999999995139144</v>
      </c>
      <c r="EP118">
        <f>IF(EP$10&lt;&gt;1,( SQRT(EP$10^2 + 1)/(EP$10-1) * LN( ( 1 - EP12  ) / ( 1 - EP$10 * EP12 ) ) ) /  LN( ((2/EP12) - 1 - EP$10 + SQRT(EP$10^2 + 1 )) / ((2/EP12) - 1 - EP$10 - SQRT(EP$10^2 + 1 )) ), (SQRT($AO12)*EP12/(1-EP12)) / LN(((2/EP12)-1-EP$10+SQRT(EP$10^2+1))/((2/EP12)-1-EP$10-SQRT(EP$10^2+1))))</f>
        <v>1.0000000000390241</v>
      </c>
      <c r="ER118">
        <f t="shared" ref="ER118" si="73">IF(ER$10&lt;&gt;1,( SQRT(ER$10^2 + 1)/(ER$10-1) * LN( ( 1 - ER12  ) / ( 1 - ER$10 * ER12 ) ) ) /  LN( ((2/ER12) - 1 - ER$10 + SQRT(ER$10^2 + 1 )) / ((2/ER12) - 1 - ER$10 - SQRT(ER$10^2 + 1 )) ), (SQRT($AO12)*ER12/(1-ER12)) / LN(((2/ER12)-1-ER$10+SQRT(ER$10^2+1))/((2/ER12)-1-ER$10-SQRT(ER$10^2+1))))</f>
        <v>0.99999999990653687</v>
      </c>
      <c r="ET118">
        <f t="shared" ref="ET118" si="74">IF(ET$10&lt;&gt;1,( SQRT(ET$10^2 + 1)/(ET$10-1) * LN( ( 1 - ET12  ) / ( 1 - ET$10 * ET12 ) ) ) /  LN( ((2/ET12) - 1 - ET$10 + SQRT(ET$10^2 + 1 )) / ((2/ET12) - 1 - ET$10 - SQRT(ET$10^2 + 1 )) ), (SQRT($AO12)*ET12/(1-ET12)) / LN(((2/ET12)-1-ET$10+SQRT(ET$10^2+1))/((2/ET12)-1-ET$10-SQRT(ET$10^2+1))))</f>
        <v>1.0000000000371443</v>
      </c>
      <c r="EV118">
        <f>IF(EV$10&lt;&gt;1,( SQRT(EV$10^2 + 1)/(EV$10-1) * LN( ( 1 - EV12  ) / ( 1 - EV$10 * EV12 ) ) ) /  LN( ((2/EV12) - 1 - EV$10 + SQRT(EV$10^2 + 1 )) / ((2/EV12) - 1 - EV$10 - SQRT(EV$10^2 + 1 )) ), (SQRT($AO12)*EV12/(1-EV12)) / LN(((2/EV12)-1-EV$10+SQRT(EV$10^2+1))/((2/EV12)-1-EV$10-SQRT(EV$10^2+1))))</f>
        <v>1.0000000000108127</v>
      </c>
      <c r="EW118">
        <f>IF(EW$10&lt;&gt;1,( SQRT(EW$10^2 + 1)/(EW$10-1) * LN( ( 1 - EW12  ) / ( 1 - EW$10 * EW12 ) ) ) /  LN( ((2/EW12) - 1 - EW$10 + SQRT(EW$10^2 + 1 )) / ((2/EW12) - 1 - EW$10 - SQRT(EW$10^2 + 1 )) ), (SQRT($AO12)*EW12/(1-EW12)) / LN(((2/EW12)-1-EW$10+SQRT(EW$10^2+1))/((2/EW12)-1-EW$10-SQRT(EW$10^2+1))))</f>
        <v>0.99999999979493737</v>
      </c>
      <c r="EX118">
        <f t="shared" ref="EX118:FD118" si="75">IF(EX$10&lt;&gt;1,( SQRT(EX$10^2 + 1)/(EX$10-1) * LN( ( 1 - EX12  ) / ( 1 - EX$10 * EX12 ) ) ) /  LN( ((2/EX12) - 1 - EX$10 + SQRT(EX$10^2 + 1 )) / ((2/EX12) - 1 - EX$10 - SQRT(EX$10^2 + 1 )) ), (SQRT($AO12)*EX12/(1-EX12)) / LN(((2/EX12)-1-EX$10+SQRT(EX$10^2+1))/((2/EX12)-1-EX$10-SQRT(EX$10^2+1))))</f>
        <v>1.0000000001394946</v>
      </c>
      <c r="EY118">
        <f t="shared" si="75"/>
        <v>0.99999999999324585</v>
      </c>
      <c r="EZ118">
        <f t="shared" si="75"/>
        <v>1.0000000000914819</v>
      </c>
      <c r="FA118">
        <f t="shared" si="75"/>
        <v>1.0000000000255744</v>
      </c>
      <c r="FB118">
        <f t="shared" si="75"/>
        <v>1.0000000000183498</v>
      </c>
      <c r="FC118">
        <f t="shared" si="75"/>
        <v>0.99999999998413436</v>
      </c>
      <c r="FD118">
        <f t="shared" si="75"/>
        <v>0.99999999998408307</v>
      </c>
      <c r="FE118">
        <f>IF(FE$10&lt;&gt;1,( SQRT(FE$10^2 + 1)/(FE$10-1) * LN( ( 1 - FE12  ) / ( 1 - FE$10 * FE12 ) ) ) /  LN( ((2/FE12) - 1 - FE$10 + SQRT(FE$10^2 + 1 )) / ((2/FE12) - 1 - FE$10 - SQRT(FE$10^2 + 1 )) ), (SQRT($AO12)*FE12/(1-FE12)) / LN(((2/FE12)-1-FE$10+SQRT(FE$10^2+1))/((2/FE12)-1-FE$10-SQRT(FE$10^2+1))))</f>
        <v>0.99999999999512368</v>
      </c>
      <c r="FF118">
        <f t="shared" ref="FF118:FI118" si="76">IF(FF$10&lt;&gt;1,( SQRT(FF$10^2 + 1)/(FF$10-1) * LN( ( 1 - FF12  ) / ( 1 - FF$10 * FF12 ) ) ) /  LN( ((2/FF12) - 1 - FF$10 + SQRT(FF$10^2 + 1 )) / ((2/FF12) - 1 - FF$10 - SQRT(FF$10^2 + 1 )) ), (SQRT($AO12)*FF12/(1-FF12)) / LN(((2/FF12)-1-FF$10+SQRT(FF$10^2+1))/((2/FF12)-1-FF$10-SQRT(FF$10^2+1))))</f>
        <v>0.99999999999678024</v>
      </c>
      <c r="FG118">
        <f t="shared" si="76"/>
        <v>0.99999999997453914</v>
      </c>
      <c r="FH118">
        <f t="shared" si="76"/>
        <v>0.99999999999761402</v>
      </c>
      <c r="FI118">
        <f t="shared" si="76"/>
        <v>0.99999999999372524</v>
      </c>
    </row>
    <row r="119" spans="34:165" x14ac:dyDescent="0.3">
      <c r="AO119" cm="1">
        <f t="array" ref="AO119:AO218">_xlfn.SEQUENCE(100, 1, 0.01, 0.01)</f>
        <v>0.01</v>
      </c>
      <c r="AP119">
        <f t="shared" ref="AP119:BL130" si="77">IF(AP$10&lt;&gt;1,( SQRT(AP$10^2 + 1)/(AP$10-1) * LN( ( 1 - AP13  ) / ( 1 - AP$10 * AP13 ) ) ) /  LN( ((2/AP13) - 1 - AP$10 + SQRT(AP$10^2 + 1 )) / ((2/AP13) - 1 - AP$10 - SQRT(AP$10^2 + 1 )) ), (SQRT($AO13)*AP13/(1-AP13)) / LN(((2/AP13)-1-AP$10+SQRT(AP$10^2+1))/((2/AP13)-1-AP$10-SQRT(AP$10^2+1))))</f>
        <v>0.99999957870559619</v>
      </c>
      <c r="AQ119">
        <f t="shared" si="77"/>
        <v>0.99999915656559546</v>
      </c>
      <c r="AR119">
        <f t="shared" si="77"/>
        <v>0.99999873357763502</v>
      </c>
      <c r="AS119">
        <f t="shared" si="77"/>
        <v>0.99999830973934922</v>
      </c>
      <c r="AT119">
        <f t="shared" si="77"/>
        <v>0.99999788504831921</v>
      </c>
      <c r="AU119">
        <f t="shared" si="77"/>
        <v>0.99999745950223851</v>
      </c>
      <c r="AV119">
        <f t="shared" si="77"/>
        <v>0.99999703309861487</v>
      </c>
      <c r="AW119">
        <f t="shared" si="77"/>
        <v>0.99999660583507055</v>
      </c>
      <c r="AX119">
        <f t="shared" si="77"/>
        <v>0.99999617770925397</v>
      </c>
      <c r="AY119">
        <f>IF(AY$10&lt;&gt;1,( SQRT(AY$10^2 + 1)/(AY$10-1) * LN( ( 1 - AY13  ) / ( 1 - AY$10 * AY13 ) ) ) /  LN( ((2/AY13) - 1 - AY$10 + SQRT(AY$10^2 + 1 )) / ((2/AY13) - 1 - AY$10 - SQRT(AY$10^2 + 1 )) ), (SQRT($AO13)*AY13/(1-AY13)) / LN(((2/AY13)-1-AY$10+SQRT(AY$10^2+1))/((2/AY13)-1-AY$10-SQRT(AY$10^2+1))))</f>
        <v>0.99999575092848159</v>
      </c>
      <c r="AZ119">
        <f t="shared" ref="AZ119:AZ182" si="78">IF(AZ$10&lt;&gt;1,( SQRT(AZ$10^2 + 1)/(AZ$10-1) * LN( ( 1 - AZ13  ) / ( 1 - AZ$10 * AZ13 ) ) ) /  LN( ((2/AZ13) - 1 - AZ$10 + SQRT(AZ$10^2 + 1 )) / ((2/AZ13) - 1 - AZ$10 - SQRT(AZ$10^2 + 1 )) ), (SQRT($AO13)*AZ13/(1-AZ13)) / LN(((2/AZ13)-1-AZ$10+SQRT(AZ$10^2+1))/((2/AZ13)-1-AZ$10-SQRT(AZ$10^2+1))))</f>
        <v>0.99999488813332382</v>
      </c>
      <c r="BA119">
        <f t="shared" si="77"/>
        <v>0.99999402405960569</v>
      </c>
      <c r="BB119">
        <f t="shared" si="77"/>
        <v>0.99999315647765574</v>
      </c>
      <c r="BC119">
        <f t="shared" si="77"/>
        <v>0.99999228536758478</v>
      </c>
      <c r="BD119">
        <f t="shared" si="77"/>
        <v>0.99999141070940023</v>
      </c>
      <c r="BE119">
        <f t="shared" si="77"/>
        <v>0.99998920840756722</v>
      </c>
      <c r="BF119">
        <f t="shared" si="77"/>
        <v>0.99998698348289028</v>
      </c>
      <c r="BG119">
        <f t="shared" si="77"/>
        <v>0.99998246445428129</v>
      </c>
      <c r="BH119">
        <f t="shared" si="77"/>
        <v>0.99997314014449723</v>
      </c>
      <c r="BI119">
        <f t="shared" si="77"/>
        <v>0.99996341500338704</v>
      </c>
      <c r="BJ119">
        <f t="shared" si="77"/>
        <v>0.9999532643948128</v>
      </c>
      <c r="BK119">
        <f t="shared" si="77"/>
        <v>0.99992584563782994</v>
      </c>
      <c r="BL119">
        <f t="shared" si="77"/>
        <v>0.9998951100773299</v>
      </c>
      <c r="BV119" cm="1">
        <f t="array" ref="BV119:BV218">_xlfn.SEQUENCE(100, 1, 0.01, 0.01)</f>
        <v>0.01</v>
      </c>
      <c r="BX119">
        <f t="shared" ref="BX119:CS130" si="79">IF(BX$10&lt;&gt;1,( SQRT(BX$10^2 + 1)/(BX$10-1) * LN( ( 1 - BX13  ) / ( 1 - BX$10 * BX13 ) ) ) /  LN( ((2/BX13) - 1 - BX$10 + SQRT(BX$10^2 + 1 )) / ((2/BX13) - 1 - BX$10 - SQRT(BX$10^2 + 1 )) ), (SQRT($AO13)*BX13/(1-BX13)) / LN(((2/BX13)-1-BX$10+SQRT(BX$10^2+1))/((2/BX13)-1-BX$10-SQRT(BX$10^2+1))))</f>
        <v>0.99999962514058094</v>
      </c>
      <c r="BZ119">
        <f t="shared" si="79"/>
        <v>0.99999924877383117</v>
      </c>
      <c r="CB119">
        <f t="shared" si="79"/>
        <v>0.99999887089133743</v>
      </c>
      <c r="CD119">
        <f t="shared" si="79"/>
        <v>0.99999849148464881</v>
      </c>
      <c r="CF119">
        <f>IF(CF$10&lt;&gt;1,( SQRT(CF$10^2 + 1)/(CF$10-1) * LN( ( 1 - CF13  ) / ( 1 - CF$10 * CF13 ) ) ) /  LN( ((2/CF13) - 1 - CF$10 + SQRT(CF$10^2 + 1 )) / ((2/CF13) - 1 - CF$10 - SQRT(CF$10^2 + 1 )) ), (SQRT($AO13)*CF13/(1-CF13)) / LN(((2/CF13)-1-CF$10+SQRT(CF$10^2+1))/((2/CF13)-1-CF$10-SQRT(CF$10^2+1))))</f>
        <v>0.99999810982966031</v>
      </c>
      <c r="CG119">
        <f t="shared" ref="CG119:CG182" si="80">IF(CG$10&lt;&gt;1,( SQRT(CG$10^2 + 1)/(CG$10-1) * LN( ( 1 - CG13  ) / ( 1 - CG$10 * CG13 ) ) ) /  LN( ((2/CG13) - 1 - CG$10 + SQRT(CG$10^2 + 1 )) / ((2/CG13) - 1 - CG$10 - SQRT(CG$10^2 + 1 )) ), (SQRT($AO13)*CG13/(1-CG13)) / LN(((2/CG13)-1-CG$10+SQRT(CG$10^2+1))/((2/CG13)-1-CG$10-SQRT(CG$10^2+1))))</f>
        <v>0.99999772806440301</v>
      </c>
      <c r="CH119">
        <f t="shared" si="79"/>
        <v>0.99999734403384544</v>
      </c>
      <c r="CI119">
        <f t="shared" si="79"/>
        <v>0.99999695844452274</v>
      </c>
      <c r="CJ119">
        <f t="shared" si="79"/>
        <v>0.99999657128780428</v>
      </c>
      <c r="CK119">
        <f t="shared" si="79"/>
        <v>0.9999961825548207</v>
      </c>
      <c r="CL119">
        <f t="shared" si="79"/>
        <v>0.99999520376747597</v>
      </c>
      <c r="CM119">
        <f t="shared" si="79"/>
        <v>0.9999942149315032</v>
      </c>
      <c r="CN119">
        <f t="shared" si="79"/>
        <v>0.99999220653611698</v>
      </c>
      <c r="CO119">
        <f>IF(CO$10&lt;&gt;1,( SQRT(CO$10^2 + 1)/(CO$10-1) * LN( ( 1 - CO13  ) / ( 1 - CO$10 * CO13 ) ) ) /  LN( ((2/CO13) - 1 - CO$10 + SQRT(CO$10^2 + 1 )) / ((2/CO13) - 1 - CO$10 - SQRT(CO$10^2 + 1 )) ), (SQRT($AO13)*CO13/(1-CO13)) / LN(((2/CO13)-1-CO$10+SQRT(CO$10^2+1))/((2/CO13)-1-CO$10-SQRT(CO$10^2+1))))</f>
        <v>0.99998806265161955</v>
      </c>
      <c r="CP119">
        <f t="shared" si="79"/>
        <v>0.99998374087312392</v>
      </c>
      <c r="CQ119">
        <f t="shared" si="79"/>
        <v>0.99997923036171987</v>
      </c>
      <c r="CR119">
        <f t="shared" si="79"/>
        <v>0.99996704891232457</v>
      </c>
      <c r="CS119">
        <f t="shared" si="79"/>
        <v>0.99995339912910808</v>
      </c>
      <c r="DD119" cm="1">
        <f t="array" ref="DD119:DD218">_xlfn.SEQUENCE(100, 1, 0.01, 0.01)</f>
        <v>0.01</v>
      </c>
      <c r="DF119">
        <f>IF(DF$10&lt;&gt;1,( SQRT(DF$10^2 + 1)/(DF$10-1) * LN( ( 1 - DF13  ) / ( 1 - DF$10 * DF13 ) ) ) /  LN( ((2/DF13) - 1 - DF$10 + SQRT(DF$10^2 + 1 )) / ((2/DF13) - 1 - DF$10 - SQRT(DF$10^2 + 1 )) ), (SQRT($AO13)*DF13/(1-DF13)) / LN(((2/DF13)-1-DF$10+SQRT(DF$10^2+1))/((2/DF13)-1-DF$10-SQRT(DF$10^2+1))))</f>
        <v>0.99999978914162335</v>
      </c>
      <c r="DH119">
        <f t="shared" ref="DH119:DL119" si="81">IF(DH$10&lt;&gt;1,( SQRT(DH$10^2 + 1)/(DH$10-1) * LN( ( 1 - DH13  ) / ( 1 - DH$10 * DH13 ) ) ) /  LN( ((2/DH13) - 1 - DH$10 + SQRT(DH$10^2 + 1 )) / ((2/DH13) - 1 - DH$10 - SQRT(DH$10^2 + 1 )) ), (SQRT($AO13)*DH13/(1-DH13)) / LN(((2/DH13)-1-DH$10+SQRT(DH$10^2+1))/((2/DH13)-1-DH$10-SQRT(DH$10^2+1))))</f>
        <v>0.99999957743542278</v>
      </c>
      <c r="DJ119">
        <f t="shared" si="81"/>
        <v>0.99999936487660779</v>
      </c>
      <c r="DL119">
        <f t="shared" si="81"/>
        <v>0.99999915146049001</v>
      </c>
      <c r="DN119">
        <f>IF(DN$10&lt;&gt;1,( SQRT(DN$10^2 + 1)/(DN$10-1) * LN( ( 1 - DN13  ) / ( 1 - DN$10 * DN13 ) ) ) /  LN( ((2/DN13) - 1 - DN$10 + SQRT(DN$10^2 + 1 )) / ((2/DN13) - 1 - DN$10 - SQRT(DN$10^2 + 1 )) ), (SQRT($AO13)*DN13/(1-DN13)) / LN(((2/DN13)-1-DN$10+SQRT(DN$10^2+1))/((2/DN13)-1-DN$10-SQRT(DN$10^2+1))))</f>
        <v>0.99999893390150285</v>
      </c>
      <c r="DO119">
        <f t="shared" ref="DO119:EA134" si="82">IF(DO$10&lt;&gt;1,( SQRT(DO$10^2 + 1)/(DO$10-1) * LN( ( 1 - DO13  ) / ( 1 - DO$10 * DO13 ) ) ) /  LN( ((2/DO13) - 1 - DO$10 + SQRT(DO$10^2 + 1 )) / ((2/DO13) - 1 - DO$10 - SQRT(DO$10^2 + 1 )) ), (SQRT($AO13)*DO13/(1-DO13)) / LN(((2/DO13)-1-DO$10+SQRT(DO$10^2+1))/((2/DO13)-1-DO$10-SQRT(DO$10^2+1))))</f>
        <v>0.99999872203736107</v>
      </c>
      <c r="DP119">
        <f t="shared" si="82"/>
        <v>0.99999850602044837</v>
      </c>
      <c r="DQ119">
        <f t="shared" si="82"/>
        <v>0.99999828912707633</v>
      </c>
      <c r="DR119">
        <f t="shared" si="82"/>
        <v>0.99999807135202035</v>
      </c>
      <c r="DS119">
        <f t="shared" si="82"/>
        <v>0.99999785269049735</v>
      </c>
      <c r="DT119">
        <f t="shared" si="82"/>
        <v>0.99999730212527249</v>
      </c>
      <c r="DU119">
        <f t="shared" si="82"/>
        <v>0.99999674590888088</v>
      </c>
      <c r="DV119">
        <f t="shared" si="82"/>
        <v>0.99999561619862398</v>
      </c>
      <c r="DW119">
        <f>IF(DW$10&lt;&gt;1,( SQRT(DW$10^2 + 1)/(DW$10-1) * LN( ( 1 - DW13  ) / ( 1 - DW$10 * DW13 ) ) ) /  LN( ((2/DW13) - 1 - DW$10 + SQRT(DW$10^2 + 1 )) / ((2/DW13) - 1 - DW$10 - SQRT(DW$10^2 + 1 )) ), (SQRT($AO13)*DW13/(1-DW13)) / LN(((2/DW13)-1-DW$10+SQRT(DW$10^2+1))/((2/DW13)-1-DW$10-SQRT(DW$10^2+1))))</f>
        <v>0.99999328531343457</v>
      </c>
      <c r="DX119">
        <f t="shared" ref="DX119:EA119" si="83">IF(DX$10&lt;&gt;1,( SQRT(DX$10^2 + 1)/(DX$10-1) * LN( ( 1 - DX13  ) / ( 1 - DX$10 * DX13 ) ) ) /  LN( ((2/DX13) - 1 - DX$10 + SQRT(DX$10^2 + 1 )) / ((2/DX13) - 1 - DX$10 - SQRT(DX$10^2 + 1 )) ), (SQRT($AO13)*DX13/(1-DX13)) / LN(((2/DX13)-1-DX$10+SQRT(DX$10^2+1))/((2/DX13)-1-DX$10-SQRT(DX$10^2+1))))</f>
        <v>0.99999085441272073</v>
      </c>
      <c r="DY119">
        <f t="shared" si="83"/>
        <v>0.99998831742135108</v>
      </c>
      <c r="DZ119">
        <f t="shared" si="83"/>
        <v>0.99998146627423024</v>
      </c>
      <c r="EA119">
        <f t="shared" si="83"/>
        <v>0.99997379033074141</v>
      </c>
      <c r="EL119" cm="1">
        <f t="array" ref="EL119:EL218">_xlfn.SEQUENCE(100, 1, 0.01, 0.01)</f>
        <v>0.01</v>
      </c>
      <c r="EN119">
        <f>IF(EN$10&lt;&gt;1,( SQRT(EN$10^2 + 1)/(EN$10-1) * LN( ( 1 - EN13  ) / ( 1 - EN$10 * EN13 ) ) ) /  LN( ((2/EN13) - 1 - EN$10 + SQRT(EN$10^2 + 1 )) / ((2/EN13) - 1 - EN$10 - SQRT(EN$10^2 + 1 )) ), (SQRT($AO13)*EN13/(1-EN13)) / LN(((2/EN13)-1-EN$10+SQRT(EN$10^2+1))/((2/EN13)-1-EN$10-SQRT(EN$10^2+1))))</f>
        <v>0.99999990628496249</v>
      </c>
      <c r="EP119">
        <f t="shared" ref="EP119" si="84">IF(EP$10&lt;&gt;1,( SQRT(EP$10^2 + 1)/(EP$10-1) * LN( ( 1 - EP13  ) / ( 1 - EP$10 * EP13 ) ) ) /  LN( ((2/EP13) - 1 - EP$10 + SQRT(EP$10^2 + 1 )) / ((2/EP13) - 1 - EP$10 - SQRT(EP$10^2 + 1 )) ), (SQRT($AO13)*EP13/(1-EP13)) / LN(((2/EP13)-1-EP$10+SQRT(EP$10^2+1))/((2/EP13)-1-EP$10-SQRT(EP$10^2+1))))</f>
        <v>0.99999981219352441</v>
      </c>
      <c r="ER119">
        <f t="shared" ref="ER119" si="85">IF(ER$10&lt;&gt;1,( SQRT(ER$10^2 + 1)/(ER$10-1) * LN( ( 1 - ER13  ) / ( 1 - ER$10 * ER13 ) ) ) /  LN( ((2/ER13) - 1 - ER$10 + SQRT(ER$10^2 + 1 )) / ((2/ER13) - 1 - ER$10 - SQRT(ER$10^2 + 1 )) ), (SQRT($AO13)*ER13/(1-ER13)) / LN(((2/ER13)-1-ER$10+SQRT(ER$10^2+1))/((2/ER13)-1-ER$10-SQRT(ER$10^2+1))))</f>
        <v>0.99999971772306928</v>
      </c>
      <c r="ET119">
        <f t="shared" ref="ET119" si="86">IF(ET$10&lt;&gt;1,( SQRT(ET$10^2 + 1)/(ET$10-1) * LN( ( 1 - ET13  ) / ( 1 - ET$10 * ET13 ) ) ) /  LN( ((2/ET13) - 1 - ET$10 + SQRT(ET$10^2 + 1 )) / ((2/ET13) - 1 - ET$10 - SQRT(ET$10^2 + 1 )) ), (SQRT($AO13)*ET13/(1-ET13)) / LN(((2/ET13)-1-ET$10+SQRT(ET$10^2+1))/((2/ET13)-1-ET$10-SQRT(ET$10^2+1))))</f>
        <v>0.99999962287160238</v>
      </c>
      <c r="EV119">
        <f>IF(EV$10&lt;&gt;1,( SQRT(EV$10^2 + 1)/(EV$10-1) * LN( ( 1 - EV13  ) / ( 1 - EV$10 * EV13 ) ) ) /  LN( ((2/EV13) - 1 - EV$10 + SQRT(EV$10^2 + 1 )) / ((2/EV13) - 1 - EV$10 - SQRT(EV$10^2 + 1 )) ), (SQRT($AO13)*EV13/(1-EV13)) / LN(((2/EV13)-1-EV$10+SQRT(EV$10^2+1))/((2/EV13)-1-EV$10-SQRT(EV$10^2+1))))</f>
        <v>0.99999953058122371</v>
      </c>
      <c r="EW119">
        <f t="shared" ref="EW119:FD119" si="87">IF(EW$10&lt;&gt;1,( SQRT(EW$10^2 + 1)/(EW$10-1) * LN( ( 1 - EW13  ) / ( 1 - EW$10 * EW13 ) ) ) /  LN( ((2/EW13) - 1 - EW$10 + SQRT(EW$10^2 + 1 )) / ((2/EW13) - 1 - EW$10 - SQRT(EW$10^2 + 1 )) ), (SQRT($AO13)*EW13/(1-EW13)) / LN(((2/EW13)-1-EW$10+SQRT(EW$10^2+1))/((2/EW13)-1-EW$10-SQRT(EW$10^2+1))))</f>
        <v>0.99999943201717423</v>
      </c>
      <c r="EX119">
        <f t="shared" si="87"/>
        <v>0.99999933600950275</v>
      </c>
      <c r="EY119">
        <f t="shared" si="87"/>
        <v>0.99999923961259174</v>
      </c>
      <c r="EZ119">
        <f t="shared" si="87"/>
        <v>0.99999914282400892</v>
      </c>
      <c r="FA119">
        <f t="shared" si="87"/>
        <v>0.99999904564141051</v>
      </c>
      <c r="FB119">
        <f t="shared" si="87"/>
        <v>0.99999880094650062</v>
      </c>
      <c r="FC119">
        <f t="shared" si="87"/>
        <v>0.99999855374038249</v>
      </c>
      <c r="FD119">
        <f t="shared" si="87"/>
        <v>0.99999805165081357</v>
      </c>
      <c r="FE119">
        <f>IF(FE$10&lt;&gt;1,( SQRT(FE$10^2 + 1)/(FE$10-1) * LN( ( 1 - FE13  ) / ( 1 - FE$10 * FE13 ) ) ) /  LN( ((2/FE13) - 1 - FE$10 + SQRT(FE$10^2 + 1 )) / ((2/FE13) - 1 - FE$10 - SQRT(FE$10^2 + 1 )) ), (SQRT($AO13)*FE13/(1-FE13)) / LN(((2/FE13)-1-FE$10+SQRT(FE$10^2+1))/((2/FE13)-1-FE$10-SQRT(FE$10^2+1))))</f>
        <v>0.99999701571768673</v>
      </c>
      <c r="FF119">
        <f t="shared" ref="FF119:FI119" si="88">IF(FF$10&lt;&gt;1,( SQRT(FF$10^2 + 1)/(FF$10-1) * LN( ( 1 - FF13  ) / ( 1 - FF$10 * FF13 ) ) ) /  LN( ((2/FF13) - 1 - FF$10 + SQRT(FF$10^2 + 1 )) / ((2/FF13) - 1 - FF$10 - SQRT(FF$10^2 + 1 )) ), (SQRT($AO13)*FF13/(1-FF13)) / LN(((2/FF13)-1-FF$10+SQRT(FF$10^2+1))/((2/FF13)-1-FF$10-SQRT(FF$10^2+1))))</f>
        <v>0.99999593534898934</v>
      </c>
      <c r="FG119">
        <f t="shared" si="88"/>
        <v>0.9999948078516665</v>
      </c>
      <c r="FH119">
        <f t="shared" si="88"/>
        <v>0.9999917631888422</v>
      </c>
      <c r="FI119">
        <f t="shared" si="88"/>
        <v>0.99998835231211036</v>
      </c>
    </row>
    <row r="120" spans="34:165" x14ac:dyDescent="0.3">
      <c r="AO120">
        <v>0.02</v>
      </c>
      <c r="AP120">
        <f t="shared" si="77"/>
        <v>0.99999829594921541</v>
      </c>
      <c r="AQ120">
        <f t="shared" si="77"/>
        <v>0.99999658503349098</v>
      </c>
      <c r="AR120">
        <f t="shared" si="77"/>
        <v>0.99999486721424802</v>
      </c>
      <c r="AS120">
        <f t="shared" si="77"/>
        <v>0.9999931424525812</v>
      </c>
      <c r="AT120">
        <f t="shared" si="77"/>
        <v>0.99999141070941244</v>
      </c>
      <c r="AU120">
        <f t="shared" si="77"/>
        <v>0.99998967194518029</v>
      </c>
      <c r="AV120">
        <f t="shared" si="77"/>
        <v>0.99998792612018605</v>
      </c>
      <c r="AW120">
        <f t="shared" si="77"/>
        <v>0.99998617319445926</v>
      </c>
      <c r="AX120">
        <f t="shared" si="77"/>
        <v>0.999984413127468</v>
      </c>
      <c r="AY120">
        <f t="shared" si="77"/>
        <v>0.99998264593452957</v>
      </c>
      <c r="AZ120">
        <f t="shared" si="78"/>
        <v>0.9999790896715619</v>
      </c>
      <c r="BA120">
        <f t="shared" si="77"/>
        <v>0.99997550424169168</v>
      </c>
      <c r="BB120">
        <f t="shared" si="77"/>
        <v>0.9999718892523346</v>
      </c>
      <c r="BC120">
        <f t="shared" si="77"/>
        <v>0.99996824436199705</v>
      </c>
      <c r="BD120">
        <f t="shared" si="77"/>
        <v>0.99996456922370702</v>
      </c>
      <c r="BE120">
        <f t="shared" si="77"/>
        <v>0.99995524671787683</v>
      </c>
      <c r="BF120">
        <f t="shared" si="77"/>
        <v>0.99994572728968101</v>
      </c>
      <c r="BG120">
        <f t="shared" si="77"/>
        <v>0.99992607390975252</v>
      </c>
      <c r="BH120">
        <f t="shared" si="77"/>
        <v>0.99988412888323264</v>
      </c>
      <c r="BI120">
        <f t="shared" si="77"/>
        <v>0.99983828185314727</v>
      </c>
      <c r="BJ120">
        <f t="shared" si="77"/>
        <v>0.99978799801047724</v>
      </c>
      <c r="BK120">
        <f t="shared" si="77"/>
        <v>0.99963837136866829</v>
      </c>
      <c r="BL120">
        <f t="shared" si="77"/>
        <v>0.99944241879777163</v>
      </c>
      <c r="BV120">
        <v>0.02</v>
      </c>
      <c r="BX120">
        <f t="shared" si="79"/>
        <v>0.99999848224221977</v>
      </c>
      <c r="BZ120">
        <f t="shared" si="79"/>
        <v>0.99999695221358054</v>
      </c>
      <c r="CB120">
        <f t="shared" si="79"/>
        <v>0.99999540977660728</v>
      </c>
      <c r="CD120">
        <f t="shared" si="79"/>
        <v>0.99999385479148617</v>
      </c>
      <c r="CF120">
        <f t="shared" si="79"/>
        <v>0.99999228592392708</v>
      </c>
      <c r="CG120">
        <f t="shared" si="80"/>
        <v>0.99999070660808742</v>
      </c>
      <c r="CH120">
        <f t="shared" si="79"/>
        <v>0.99998911311992367</v>
      </c>
      <c r="CI120">
        <f t="shared" si="79"/>
        <v>0.99998750650364987</v>
      </c>
      <c r="CJ120">
        <f t="shared" si="79"/>
        <v>0.99998588660886878</v>
      </c>
      <c r="CK120">
        <f t="shared" si="79"/>
        <v>0.99998425328277762</v>
      </c>
      <c r="CL120">
        <f t="shared" si="79"/>
        <v>0.99998011018156097</v>
      </c>
      <c r="CM120">
        <f t="shared" si="79"/>
        <v>0.99997587966817247</v>
      </c>
      <c r="CN120">
        <f t="shared" si="79"/>
        <v>0.99996714595025848</v>
      </c>
      <c r="CO120">
        <f t="shared" si="79"/>
        <v>0.99994850852128847</v>
      </c>
      <c r="CP120">
        <f t="shared" si="79"/>
        <v>0.9999281422957762</v>
      </c>
      <c r="CQ120">
        <f t="shared" si="79"/>
        <v>0.99990581272207069</v>
      </c>
      <c r="CR120">
        <f t="shared" si="79"/>
        <v>0.99983942834956607</v>
      </c>
      <c r="CS120">
        <f t="shared" si="79"/>
        <v>0.99975266163254228</v>
      </c>
      <c r="DD120">
        <v>0.02</v>
      </c>
      <c r="DF120">
        <f>IF(DF$10&lt;&gt;1,( SQRT(DF$10^2 + 1)/(DF$10-1) * LN( ( 1 - DF14  ) / ( 1 - DF$10 * DF14 ) ) ) /  LN( ((2/DF14) - 1 - DF$10 + SQRT(DF$10^2 + 1 )) / ((2/DF14) - 1 - DF$10 - SQRT(DF$10^2 + 1 )) ), (SQRT($AO14)*DF14/(1-DF14)) / LN(((2/DF14)-1-DF$10+SQRT(DF$10^2+1))/((2/DF14)-1-DF$10-SQRT(DF$10^2+1))))</f>
        <v>0.9999991462622223</v>
      </c>
      <c r="DH120">
        <f t="shared" ref="DH120:DN120" si="89">IF(DH$10&lt;&gt;1,( SQRT(DH$10^2 + 1)/(DH$10-1) * LN( ( 1 - DH14  ) / ( 1 - DH$10 * DH14 ) ) ) /  LN( ((2/DH14) - 1 - DH$10 + SQRT(DH$10^2 + 1 )) / ((2/DH14) - 1 - DH$10 - SQRT(DH$10^2 + 1 )) ), (SQRT($AO14)*DH14/(1-DH14)) / LN(((2/DH14)-1-DH$10+SQRT(DH$10^2+1))/((2/DH14)-1-DH$10-SQRT(DH$10^2+1))))</f>
        <v>0.99999828562260284</v>
      </c>
      <c r="DJ120">
        <f t="shared" si="89"/>
        <v>0.99999741800388708</v>
      </c>
      <c r="DL120">
        <f t="shared" si="89"/>
        <v>0.99999654332781107</v>
      </c>
      <c r="DN120">
        <f t="shared" si="89"/>
        <v>0.99999565832300474</v>
      </c>
      <c r="DO120">
        <f t="shared" si="82"/>
        <v>0.99999477248423951</v>
      </c>
      <c r="DP120">
        <f t="shared" si="82"/>
        <v>0.99999387615424518</v>
      </c>
      <c r="DQ120">
        <f t="shared" si="82"/>
        <v>0.99999297244165286</v>
      </c>
      <c r="DR120">
        <f t="shared" si="82"/>
        <v>0.99999206126192353</v>
      </c>
      <c r="DS120">
        <f t="shared" si="82"/>
        <v>0.99999114252955934</v>
      </c>
      <c r="DT120">
        <f t="shared" si="82"/>
        <v>0.99998881208130774</v>
      </c>
      <c r="DU120">
        <f t="shared" si="82"/>
        <v>0.99998643248514896</v>
      </c>
      <c r="DV120">
        <f t="shared" si="82"/>
        <v>0.99998151998883267</v>
      </c>
      <c r="DW120">
        <f t="shared" si="82"/>
        <v>0.99997103738078619</v>
      </c>
      <c r="DX120">
        <f t="shared" si="82"/>
        <v>0.99995958339261615</v>
      </c>
      <c r="DY120">
        <f t="shared" si="82"/>
        <v>0.99994702670656532</v>
      </c>
      <c r="DZ120">
        <f t="shared" si="82"/>
        <v>0.99990970837803173</v>
      </c>
      <c r="EA120">
        <f t="shared" si="82"/>
        <v>0.999860965608935</v>
      </c>
      <c r="EL120">
        <v>0.02</v>
      </c>
      <c r="EN120">
        <f>IF(EN$10&lt;&gt;1,( SQRT(EN$10^2 + 1)/(EN$10-1) * LN( ( 1 - EN14  ) / ( 1 - EN$10 * EN14 ) ) ) /  LN( ((2/EN14) - 1 - EN$10 + SQRT(EN$10^2 + 1 )) / ((2/EN14) - 1 - EN$10 - SQRT(EN$10^2 + 1 )) ), (SQRT($AO14)*EN14/(1-EN14)) / LN(((2/EN14)-1-EN$10+SQRT(EN$10^2+1))/((2/EN14)-1-EN$10-SQRT(EN$10^2+1))))</f>
        <v>0.99999962056132774</v>
      </c>
      <c r="EP120">
        <f t="shared" ref="EP120" si="90">IF(EP$10&lt;&gt;1,( SQRT(EP$10^2 + 1)/(EP$10-1) * LN( ( 1 - EP14  ) / ( 1 - EP$10 * EP14 ) ) ) /  LN( ((2/EP14) - 1 - EP$10 + SQRT(EP$10^2 + 1 )) / ((2/EP14) - 1 - EP$10 - SQRT(EP$10^2 + 1 )) ), (SQRT($AO14)*EP14/(1-EP14)) / LN(((2/EP14)-1-EP$10+SQRT(EP$10^2+1))/((2/EP14)-1-EP$10-SQRT(EP$10^2+1))))</f>
        <v>0.99999923805530644</v>
      </c>
      <c r="ER120">
        <f t="shared" ref="ER120" si="91">IF(ER$10&lt;&gt;1,( SQRT(ER$10^2 + 1)/(ER$10-1) * LN( ( 1 - ER14  ) / ( 1 - ER$10 * ER14 ) ) ) /  LN( ((2/ER14) - 1 - ER$10 + SQRT(ER$10^2 + 1 )) / ((2/ER14) - 1 - ER$10 - SQRT(ER$10^2 + 1 )) ), (SQRT($AO14)*ER14/(1-ER14)) / LN(((2/ER14)-1-ER$10+SQRT(ER$10^2+1))/((2/ER14)-1-ER$10-SQRT(ER$10^2+1))))</f>
        <v>0.99999885244756614</v>
      </c>
      <c r="ET120">
        <f t="shared" ref="ET120" si="92">IF(ET$10&lt;&gt;1,( SQRT(ET$10^2 + 1)/(ET$10-1) * LN( ( 1 - ET14  ) / ( 1 - ET$10 * ET14 ) ) ) /  LN( ((2/ET14) - 1 - ET$10 + SQRT(ET$10^2 + 1 )) / ((2/ET14) - 1 - ET$10 - SQRT(ET$10^2 + 1 )) ), (SQRT($AO14)*ET14/(1-ET14)) / LN(((2/ET14)-1-ET$10+SQRT(ET$10^2+1))/((2/ET14)-1-ET$10-SQRT(ET$10^2+1))))</f>
        <v>0.99999846370370382</v>
      </c>
      <c r="EV120">
        <f t="shared" ref="EV120:FI120" si="93">IF(EV$10&lt;&gt;1,( SQRT(EV$10^2 + 1)/(EV$10-1) * LN( ( 1 - EV14  ) / ( 1 - EV$10 * EV14 ) ) ) /  LN( ((2/EV14) - 1 - EV$10 + SQRT(EV$10^2 + 1 )) / ((2/EV14) - 1 - EV$10 - SQRT(EV$10^2 + 1 )) ), (SQRT($AO14)*EV14/(1-EV14)) / LN(((2/EV14)-1-EV$10+SQRT(EV$10^2+1))/((2/EV14)-1-EV$10-SQRT(EV$10^2+1))))</f>
        <v>0.99999807039535216</v>
      </c>
      <c r="EW120">
        <f t="shared" si="93"/>
        <v>0.99999767666515516</v>
      </c>
      <c r="EX120">
        <f t="shared" si="93"/>
        <v>0.99999727829848317</v>
      </c>
      <c r="EY120">
        <f t="shared" si="93"/>
        <v>0.99999687665132964</v>
      </c>
      <c r="EZ120">
        <f t="shared" si="93"/>
        <v>0.99999647168607875</v>
      </c>
      <c r="FA120">
        <f t="shared" si="93"/>
        <v>0.99999606336486979</v>
      </c>
      <c r="FB120">
        <f t="shared" si="93"/>
        <v>0.99999502762475467</v>
      </c>
      <c r="FC120">
        <f t="shared" si="93"/>
        <v>0.99999397004793766</v>
      </c>
      <c r="FD120">
        <f t="shared" si="93"/>
        <v>0.99999178678609912</v>
      </c>
      <c r="FE120">
        <f t="shared" si="93"/>
        <v>0.99998712814939272</v>
      </c>
      <c r="FF120">
        <f t="shared" si="93"/>
        <v>0.99998203812711373</v>
      </c>
      <c r="FG120">
        <f t="shared" si="93"/>
        <v>0.99997645855177508</v>
      </c>
      <c r="FH120">
        <f t="shared" si="93"/>
        <v>0.99995987988801649</v>
      </c>
      <c r="FI120">
        <f t="shared" si="93"/>
        <v>0.99993823657658465</v>
      </c>
    </row>
    <row r="121" spans="34:165" x14ac:dyDescent="0.3">
      <c r="AO121">
        <v>0.03</v>
      </c>
      <c r="AP121">
        <f t="shared" si="77"/>
        <v>0.99999612258277737</v>
      </c>
      <c r="AQ121">
        <f t="shared" si="77"/>
        <v>0.99999222165018442</v>
      </c>
      <c r="AR121">
        <f t="shared" si="77"/>
        <v>0.99998829700318592</v>
      </c>
      <c r="AS121">
        <f t="shared" si="77"/>
        <v>0.99998434844041484</v>
      </c>
      <c r="AT121">
        <f t="shared" si="77"/>
        <v>0.9999803757584208</v>
      </c>
      <c r="AU121">
        <f t="shared" si="77"/>
        <v>0.99997637875129664</v>
      </c>
      <c r="AV121">
        <f t="shared" si="77"/>
        <v>0.9999723572107948</v>
      </c>
      <c r="AW121">
        <f t="shared" si="77"/>
        <v>0.99996831092641525</v>
      </c>
      <c r="AX121">
        <f t="shared" si="77"/>
        <v>0.99996423968514681</v>
      </c>
      <c r="AY121">
        <f t="shared" si="77"/>
        <v>0.99996014329740524</v>
      </c>
      <c r="AZ121">
        <f t="shared" si="78"/>
        <v>0.9999518740536637</v>
      </c>
      <c r="BA121">
        <f t="shared" si="77"/>
        <v>0.99994350149930178</v>
      </c>
      <c r="BB121">
        <f t="shared" si="77"/>
        <v>0.99993502379380983</v>
      </c>
      <c r="BC121">
        <f t="shared" si="77"/>
        <v>0.99992643908004286</v>
      </c>
      <c r="BD121">
        <f t="shared" si="77"/>
        <v>0.99991774545709722</v>
      </c>
      <c r="BE121">
        <f t="shared" si="77"/>
        <v>0.99989552203670562</v>
      </c>
      <c r="BF121">
        <f t="shared" si="77"/>
        <v>0.99987257393908713</v>
      </c>
      <c r="BG121">
        <f t="shared" si="77"/>
        <v>0.99982436695573684</v>
      </c>
      <c r="BH121">
        <f t="shared" si="77"/>
        <v>0.99971762440340106</v>
      </c>
      <c r="BI121">
        <f t="shared" si="77"/>
        <v>0.99959463448727137</v>
      </c>
      <c r="BJ121">
        <f t="shared" si="77"/>
        <v>0.99945161947731087</v>
      </c>
      <c r="BK121">
        <f t="shared" si="77"/>
        <v>0.99896848441513564</v>
      </c>
      <c r="BL121">
        <f t="shared" si="77"/>
        <v>0.99816804427085593</v>
      </c>
      <c r="BV121">
        <v>0.03</v>
      </c>
      <c r="BX121">
        <f t="shared" si="79"/>
        <v>0.99999654298193297</v>
      </c>
      <c r="BZ121">
        <f t="shared" si="79"/>
        <v>0.99999304381603493</v>
      </c>
      <c r="CB121">
        <f t="shared" si="79"/>
        <v>0.99998950178846424</v>
      </c>
      <c r="CD121">
        <f t="shared" si="79"/>
        <v>0.99998591616936594</v>
      </c>
      <c r="CF121">
        <f t="shared" si="79"/>
        <v>0.99998228632083663</v>
      </c>
      <c r="CG121">
        <f t="shared" si="80"/>
        <v>0.99997861115382214</v>
      </c>
      <c r="CH121">
        <f t="shared" si="79"/>
        <v>0.99997489021281649</v>
      </c>
      <c r="CI121">
        <f t="shared" si="79"/>
        <v>0.99997112259050025</v>
      </c>
      <c r="CJ121">
        <f t="shared" si="79"/>
        <v>0.99996730746924622</v>
      </c>
      <c r="CK121">
        <f t="shared" si="79"/>
        <v>0.9999634440124987</v>
      </c>
      <c r="CL121">
        <f t="shared" si="79"/>
        <v>0.99995356823366677</v>
      </c>
      <c r="CM121">
        <f t="shared" si="79"/>
        <v>0.99994337100642072</v>
      </c>
      <c r="CN121">
        <f t="shared" si="79"/>
        <v>0.99992195210361645</v>
      </c>
      <c r="CO121">
        <f t="shared" si="79"/>
        <v>0.99987454008732291</v>
      </c>
      <c r="CP121">
        <f t="shared" si="79"/>
        <v>0.99981994450064893</v>
      </c>
      <c r="CQ121">
        <f t="shared" si="79"/>
        <v>0.99975651487476491</v>
      </c>
      <c r="CR121">
        <f t="shared" si="79"/>
        <v>0.99954278350290049</v>
      </c>
      <c r="CS121">
        <f t="shared" si="79"/>
        <v>0.99919089175627462</v>
      </c>
      <c r="DD121">
        <v>0.03</v>
      </c>
      <c r="DF121">
        <f>IF(DF$10&lt;&gt;1,( SQRT(DF$10^2 + 1)/(DF$10-1) * LN( ( 1 - DF15  ) / ( 1 - DF$10 * DF15 ) ) ) /  LN( ((2/DF15) - 1 - DF$10 + SQRT(DF$10^2 + 1 )) / ((2/DF15) - 1 - DF$10 - SQRT(DF$10^2 + 1 )) ), (SQRT($AO15)*DF15/(1-DF15)) / LN(((2/DF15)-1-DF$10+SQRT(DF$10^2+1))/((2/DF15)-1-DF$10-SQRT(DF$10^2+1))))</f>
        <v>0.9999980554325153</v>
      </c>
      <c r="DH121">
        <f t="shared" ref="DH121:DN121" si="94">IF(DH$10&lt;&gt;1,( SQRT(DH$10^2 + 1)/(DH$10-1) * LN( ( 1 - DH15  ) / ( 1 - DH$10 * DH15 ) ) ) /  LN( ((2/DH15) - 1 - DH$10 + SQRT(DH$10^2 + 1 )) / ((2/DH15) - 1 - DH$10 - SQRT(DH$10^2 + 1 )) ), (SQRT($AO15)*DH15/(1-DH15)) / LN(((2/DH15)-1-DH$10+SQRT(DH$10^2+1))/((2/DH15)-1-DH$10-SQRT(DH$10^2+1))))</f>
        <v>0.99999608715929778</v>
      </c>
      <c r="DJ121">
        <f t="shared" si="94"/>
        <v>0.99999409477987955</v>
      </c>
      <c r="DL121">
        <f t="shared" si="94"/>
        <v>0.99999207788508393</v>
      </c>
      <c r="DN121">
        <f t="shared" si="94"/>
        <v>0.99999003473596115</v>
      </c>
      <c r="DO121">
        <f t="shared" si="82"/>
        <v>0.99998796886523422</v>
      </c>
      <c r="DP121">
        <f t="shared" si="82"/>
        <v>0.9999858758742064</v>
      </c>
      <c r="DQ121">
        <f t="shared" si="82"/>
        <v>0.99998375663516414</v>
      </c>
      <c r="DR121">
        <f t="shared" si="82"/>
        <v>0.99998161068993896</v>
      </c>
      <c r="DS121">
        <f t="shared" si="82"/>
        <v>0.99997943756946372</v>
      </c>
      <c r="DT121">
        <f t="shared" si="82"/>
        <v>0.99997388269914989</v>
      </c>
      <c r="DU121">
        <f t="shared" si="82"/>
        <v>0.99996814713816717</v>
      </c>
      <c r="DV121">
        <f t="shared" si="82"/>
        <v>0.9999561002694648</v>
      </c>
      <c r="DW121">
        <f t="shared" si="82"/>
        <v>0.99992943673952916</v>
      </c>
      <c r="DX121">
        <f t="shared" si="82"/>
        <v>0.99989873982040234</v>
      </c>
      <c r="DY121">
        <f t="shared" si="82"/>
        <v>0.99986308672100421</v>
      </c>
      <c r="DZ121">
        <f t="shared" si="82"/>
        <v>0.99974305813915554</v>
      </c>
      <c r="EA121">
        <f t="shared" si="82"/>
        <v>0.99954587347635748</v>
      </c>
      <c r="EL121">
        <v>0.03</v>
      </c>
      <c r="EN121">
        <f>IF(EN$10&lt;&gt;1,( SQRT(EN$10^2 + 1)/(EN$10-1) * LN( ( 1 - EN15  ) / ( 1 - EN$10 * EN15 ) ) ) /  LN( ((2/EN15) - 1 - EN$10 + SQRT(EN$10^2 + 1 )) / ((2/EN15) - 1 - EN$10 - SQRT(EN$10^2 + 1 )) ), (SQRT($AO15)*EN15/(1-EN15)) / LN(((2/EN15)-1-EN$10+SQRT(EN$10^2+1))/((2/EN15)-1-EN$10-SQRT(EN$10^2+1))))</f>
        <v>0.99999913574948085</v>
      </c>
      <c r="EP121">
        <f t="shared" ref="EP121" si="95">IF(EP$10&lt;&gt;1,( SQRT(EP$10^2 + 1)/(EP$10-1) * LN( ( 1 - EP15  ) / ( 1 - EP$10 * EP15 ) ) ) /  LN( ((2/EP15) - 1 - EP$10 + SQRT(EP$10^2 + 1 )) / ((2/EP15) - 1 - EP$10 - SQRT(EP$10^2 + 1 )) ), (SQRT($AO15)*EP15/(1-EP15)) / LN(((2/EP15)-1-EP$10+SQRT(EP$10^2+1))/((2/EP15)-1-EP$10-SQRT(EP$10^2+1))))</f>
        <v>0.99999826096373401</v>
      </c>
      <c r="ER121">
        <f t="shared" ref="ER121" si="96">IF(ER$10&lt;&gt;1,( SQRT(ER$10^2 + 1)/(ER$10-1) * LN( ( 1 - ER15  ) / ( 1 - ER$10 * ER15 ) ) ) /  LN( ((2/ER15) - 1 - ER$10 + SQRT(ER$10^2 + 1 )) / ((2/ER15) - 1 - ER$10 - SQRT(ER$10^2 + 1 )) ), (SQRT($AO15)*ER15/(1-ER15)) / LN(((2/ER15)-1-ER$10+SQRT(ER$10^2+1))/((2/ER15)-1-ER$10-SQRT(ER$10^2+1))))</f>
        <v>0.99999737546529177</v>
      </c>
      <c r="ET121">
        <f t="shared" ref="ET121" si="97">IF(ET$10&lt;&gt;1,( SQRT(ET$10^2 + 1)/(ET$10-1) * LN( ( 1 - ET15  ) / ( 1 - ET$10 * ET15 ) ) ) /  LN( ((2/ET15) - 1 - ET$10 + SQRT(ET$10^2 + 1 )) / ((2/ET15) - 1 - ET$10 - SQRT(ET$10^2 + 1 )) ), (SQRT($AO15)*ET15/(1-ET15)) / LN(((2/ET15)-1-ET$10+SQRT(ET$10^2+1))/((2/ET15)-1-ET$10-SQRT(ET$10^2+1))))</f>
        <v>0.99999647907262479</v>
      </c>
      <c r="EV121">
        <f t="shared" ref="EV121:FI121" si="98">IF(EV$10&lt;&gt;1,( SQRT(EV$10^2 + 1)/(EV$10-1) * LN( ( 1 - EV15  ) / ( 1 - EV$10 * EV15 ) ) ) /  LN( ((2/EV15) - 1 - EV$10 + SQRT(EV$10^2 + 1 )) / ((2/EV15) - 1 - EV$10 - SQRT(EV$10^2 + 1 )) ), (SQRT($AO15)*EV15/(1-EV15)) / LN(((2/EV15)-1-EV$10+SQRT(EV$10^2+1))/((2/EV15)-1-EV$10-SQRT(EV$10^2+1))))</f>
        <v>0.99999556954624003</v>
      </c>
      <c r="EW121">
        <f t="shared" si="98"/>
        <v>0.99999465285805245</v>
      </c>
      <c r="EX121">
        <f t="shared" si="98"/>
        <v>0.99999372265186282</v>
      </c>
      <c r="EY121">
        <f t="shared" si="98"/>
        <v>0.99999278078327225</v>
      </c>
      <c r="EZ121">
        <f t="shared" si="98"/>
        <v>0.99999182704900424</v>
      </c>
      <c r="FA121">
        <f t="shared" si="98"/>
        <v>0.99999086124113457</v>
      </c>
      <c r="FB121">
        <f t="shared" si="98"/>
        <v>0.99998839249092342</v>
      </c>
      <c r="FC121">
        <f t="shared" si="98"/>
        <v>0.99998584347314212</v>
      </c>
      <c r="FD121">
        <f t="shared" si="98"/>
        <v>0.99998048971053655</v>
      </c>
      <c r="FE121">
        <f t="shared" si="98"/>
        <v>0.99996864107110206</v>
      </c>
      <c r="FF121">
        <f t="shared" si="98"/>
        <v>0.99995500215229183</v>
      </c>
      <c r="FG121">
        <f t="shared" si="98"/>
        <v>0.99993916459927934</v>
      </c>
      <c r="FH121">
        <f t="shared" si="98"/>
        <v>0.99988588047780813</v>
      </c>
      <c r="FI121">
        <f t="shared" si="98"/>
        <v>0.99979848160385421</v>
      </c>
    </row>
    <row r="122" spans="34:165" x14ac:dyDescent="0.3">
      <c r="AO122">
        <v>0.04</v>
      </c>
      <c r="AP122">
        <f t="shared" si="77"/>
        <v>0.99999302829662629</v>
      </c>
      <c r="AQ122">
        <f t="shared" si="77"/>
        <v>0.99998600001338223</v>
      </c>
      <c r="AR122">
        <f t="shared" si="77"/>
        <v>0.99997891450902798</v>
      </c>
      <c r="AS122">
        <f t="shared" si="77"/>
        <v>0.99997177113270608</v>
      </c>
      <c r="AT122">
        <f t="shared" si="77"/>
        <v>0.99996456922369337</v>
      </c>
      <c r="AU122">
        <f t="shared" si="77"/>
        <v>0.99995730811128081</v>
      </c>
      <c r="AV122">
        <f t="shared" si="77"/>
        <v>0.9999499871144697</v>
      </c>
      <c r="AW122">
        <f t="shared" si="77"/>
        <v>0.99994260554184489</v>
      </c>
      <c r="AX122">
        <f t="shared" si="77"/>
        <v>0.99993516269142779</v>
      </c>
      <c r="AY122">
        <f t="shared" si="77"/>
        <v>0.99992765766284664</v>
      </c>
      <c r="AZ122">
        <f t="shared" si="78"/>
        <v>0.99991245928954231</v>
      </c>
      <c r="BA122">
        <f t="shared" si="77"/>
        <v>0.99989700393195147</v>
      </c>
      <c r="BB122">
        <f t="shared" si="77"/>
        <v>0.99988128566307399</v>
      </c>
      <c r="BC122">
        <f t="shared" si="77"/>
        <v>0.99986529817354319</v>
      </c>
      <c r="BD122">
        <f t="shared" si="77"/>
        <v>0.99984903495145927</v>
      </c>
      <c r="BE122">
        <f t="shared" si="77"/>
        <v>0.99980712590612519</v>
      </c>
      <c r="BF122">
        <f t="shared" si="77"/>
        <v>0.99976333968222519</v>
      </c>
      <c r="BG122">
        <f t="shared" si="77"/>
        <v>0.99966964216804632</v>
      </c>
      <c r="BH122">
        <f t="shared" si="77"/>
        <v>0.99945362962362472</v>
      </c>
      <c r="BI122">
        <f t="shared" si="77"/>
        <v>0.99918932497651747</v>
      </c>
      <c r="BJ122">
        <f t="shared" si="77"/>
        <v>0.99885948064067964</v>
      </c>
      <c r="BK122">
        <f t="shared" si="77"/>
        <v>0.99752752472656769</v>
      </c>
      <c r="BL122">
        <f t="shared" si="77"/>
        <v>0.99411432613686557</v>
      </c>
      <c r="BV122">
        <v>0.04</v>
      </c>
      <c r="BX122">
        <f t="shared" si="79"/>
        <v>0.99999377786889432</v>
      </c>
      <c r="BZ122">
        <f t="shared" si="79"/>
        <v>0.99998745404728306</v>
      </c>
      <c r="CB122">
        <f t="shared" si="79"/>
        <v>0.99998102622329266</v>
      </c>
      <c r="CD122">
        <f t="shared" si="79"/>
        <v>0.9999744920148681</v>
      </c>
      <c r="CF122">
        <f t="shared" si="79"/>
        <v>0.9999678488321686</v>
      </c>
      <c r="CG122">
        <f t="shared" si="80"/>
        <v>0.99996109455036397</v>
      </c>
      <c r="CH122">
        <f t="shared" si="79"/>
        <v>0.99995422615515805</v>
      </c>
      <c r="CI122">
        <f t="shared" si="79"/>
        <v>0.99994724109140809</v>
      </c>
      <c r="CJ122">
        <f t="shared" si="79"/>
        <v>0.99994013658390379</v>
      </c>
      <c r="CK122">
        <f t="shared" si="79"/>
        <v>0.99993290976922078</v>
      </c>
      <c r="CL122">
        <f t="shared" si="79"/>
        <v>0.99991428800957882</v>
      </c>
      <c r="CM122">
        <f t="shared" si="79"/>
        <v>0.99989483423274439</v>
      </c>
      <c r="CN122">
        <f t="shared" si="79"/>
        <v>0.99985321404414007</v>
      </c>
      <c r="CO122">
        <f t="shared" si="79"/>
        <v>0.99975731976884263</v>
      </c>
      <c r="CP122">
        <f t="shared" si="79"/>
        <v>0.99964012749068887</v>
      </c>
      <c r="CQ122">
        <f t="shared" si="79"/>
        <v>0.99949413738423942</v>
      </c>
      <c r="CR122">
        <f t="shared" si="79"/>
        <v>0.99890817598513226</v>
      </c>
      <c r="CS122">
        <f t="shared" si="79"/>
        <v>0.99743551982831169</v>
      </c>
      <c r="DD122">
        <v>0.04</v>
      </c>
      <c r="DF122">
        <f t="shared" ref="DF122:DN122" si="99">IF(DF$10&lt;&gt;1,( SQRT(DF$10^2 + 1)/(DF$10-1) * LN( ( 1 - DF16  ) / ( 1 - DF$10 * DF16 ) ) ) /  LN( ((2/DF16) - 1 - DF$10 + SQRT(DF$10^2 + 1 )) / ((2/DF16) - 1 - DF$10 - SQRT(DF$10^2 + 1 )) ), (SQRT($AO16)*DF16/(1-DF16)) / LN(((2/DF16)-1-DF$10+SQRT(DF$10^2+1))/((2/DF16)-1-DF$10-SQRT(DF$10^2+1))))</f>
        <v>0.99999650006802887</v>
      </c>
      <c r="DH122">
        <f t="shared" si="99"/>
        <v>0.99999294294304641</v>
      </c>
      <c r="DJ122">
        <f t="shared" si="99"/>
        <v>0.99998932732855639</v>
      </c>
      <c r="DL122">
        <f t="shared" si="99"/>
        <v>0.99998565188885669</v>
      </c>
      <c r="DN122">
        <f t="shared" si="99"/>
        <v>0.99998191427648975</v>
      </c>
      <c r="DO122">
        <f t="shared" si="82"/>
        <v>0.99997811598633557</v>
      </c>
      <c r="DP122">
        <f t="shared" si="82"/>
        <v>0.99997425264246531</v>
      </c>
      <c r="DQ122">
        <f t="shared" si="82"/>
        <v>0.99997032370817063</v>
      </c>
      <c r="DR122">
        <f t="shared" si="82"/>
        <v>0.99996632762807003</v>
      </c>
      <c r="DS122">
        <f t="shared" si="82"/>
        <v>0.99996226279755174</v>
      </c>
      <c r="DT122">
        <f t="shared" si="82"/>
        <v>0.99995178893999492</v>
      </c>
      <c r="DU122">
        <f t="shared" si="82"/>
        <v>0.9999408475222108</v>
      </c>
      <c r="DV122">
        <f t="shared" si="82"/>
        <v>0.999917440721103</v>
      </c>
      <c r="DW122">
        <f t="shared" si="82"/>
        <v>0.99986352207852314</v>
      </c>
      <c r="DX122">
        <f t="shared" si="82"/>
        <v>0.99979765574079837</v>
      </c>
      <c r="DY122">
        <f t="shared" si="82"/>
        <v>0.99971565550151475</v>
      </c>
      <c r="DZ122">
        <f t="shared" si="82"/>
        <v>0.99938722821316317</v>
      </c>
      <c r="EA122">
        <f t="shared" si="82"/>
        <v>0.99856740027065249</v>
      </c>
      <c r="EL122">
        <v>0.04</v>
      </c>
      <c r="EN122">
        <f t="shared" ref="EN122" si="100">IF(EN$10&lt;&gt;1,( SQRT(EN$10^2 + 1)/(EN$10-1) * LN( ( 1 - EN16  ) / ( 1 - EN$10 * EN16 ) ) ) /  LN( ((2/EN16) - 1 - EN$10 + SQRT(EN$10^2 + 1 )) / ((2/EN16) - 1 - EN$10 - SQRT(EN$10^2 + 1 )) ), (SQRT($AO16)*EN16/(1-EN16)) / LN(((2/EN16)-1-EN$10+SQRT(EN$10^2+1))/((2/EN16)-1-EN$10-SQRT(EN$10^2+1))))</f>
        <v>0.99999844448000796</v>
      </c>
      <c r="EP122">
        <f t="shared" ref="EP122" si="101">IF(EP$10&lt;&gt;1,( SQRT(EP$10^2 + 1)/(EP$10-1) * LN( ( 1 - EP16  ) / ( 1 - EP$10 * EP16 ) ) ) /  LN( ((2/EP16) - 1 - EP$10 + SQRT(EP$10^2 + 1 )) / ((2/EP16) - 1 - EP$10 - SQRT(EP$10^2 + 1 )) ), (SQRT($AO16)*EP16/(1-EP16)) / LN(((2/EP16)-1-EP$10+SQRT(EP$10^2+1))/((2/EP16)-1-EP$10-SQRT(EP$10^2+1))))</f>
        <v>0.99999686354343453</v>
      </c>
      <c r="ER122">
        <f t="shared" ref="ER122" si="102">IF(ER$10&lt;&gt;1,( SQRT(ER$10^2 + 1)/(ER$10-1) * LN( ( 1 - ER16  ) / ( 1 - ER$10 * ER16 ) ) ) /  LN( ((2/ER16) - 1 - ER$10 + SQRT(ER$10^2 + 1 )) / ((2/ER16) - 1 - ER$10 - SQRT(ER$10^2 + 1 )) ), (SQRT($AO16)*ER16/(1-ER16)) / LN(((2/ER16)-1-ER$10+SQRT(ER$10^2+1))/((2/ER16)-1-ER$10-SQRT(ER$10^2+1))))</f>
        <v>0.99999525661515554</v>
      </c>
      <c r="ET122">
        <f t="shared" ref="ET122" si="103">IF(ET$10&lt;&gt;1,( SQRT(ET$10^2 + 1)/(ET$10-1) * LN( ( 1 - ET16  ) / ( 1 - ET$10 * ET16 ) ) ) /  LN( ((2/ET16) - 1 - ET$10 + SQRT(ET$10^2 + 1 )) / ((2/ET16) - 1 - ET$10 - SQRT(ET$10^2 + 1 )) ), (SQRT($AO16)*ET16/(1-ET16)) / LN(((2/ET16)-1-ET$10+SQRT(ET$10^2+1))/((2/ET16)-1-ET$10-SQRT(ET$10^2+1))))</f>
        <v>0.99999362310305584</v>
      </c>
      <c r="EV122">
        <f t="shared" ref="EV122:FI122" si="104">IF(EV$10&lt;&gt;1,( SQRT(EV$10^2 + 1)/(EV$10-1) * LN( ( 1 - EV16  ) / ( 1 - EV$10 * EV16 ) ) ) /  LN( ((2/EV16) - 1 - EV$10 + SQRT(EV$10^2 + 1 )) / ((2/EV16) - 1 - EV$10 - SQRT(EV$10^2 + 1 )) ), (SQRT($AO16)*EV16/(1-EV16)) / LN(((2/EV16)-1-EV$10+SQRT(EV$10^2+1))/((2/EV16)-1-EV$10-SQRT(EV$10^2+1))))</f>
        <v>0.99999196161369153</v>
      </c>
      <c r="EW122">
        <f t="shared" si="104"/>
        <v>0.99999027386738448</v>
      </c>
      <c r="EX122">
        <f t="shared" si="104"/>
        <v>0.99998855686654764</v>
      </c>
      <c r="EY122">
        <f t="shared" si="104"/>
        <v>0.99998681072563456</v>
      </c>
      <c r="EZ122">
        <f t="shared" si="104"/>
        <v>0.99998503475517964</v>
      </c>
      <c r="FA122">
        <f t="shared" si="104"/>
        <v>0.99998322824408004</v>
      </c>
      <c r="FB122">
        <f t="shared" si="104"/>
        <v>0.9999785734763087</v>
      </c>
      <c r="FC122">
        <f t="shared" si="104"/>
        <v>0.99997371104663102</v>
      </c>
      <c r="FD122">
        <f t="shared" si="104"/>
        <v>0.99996330946953971</v>
      </c>
      <c r="FE122">
        <f t="shared" si="104"/>
        <v>0.99993935257322641</v>
      </c>
      <c r="FF122">
        <f t="shared" si="104"/>
        <v>0.99991009587418078</v>
      </c>
      <c r="FG122">
        <f t="shared" si="104"/>
        <v>0.99987368910965291</v>
      </c>
      <c r="FH122">
        <f t="shared" si="104"/>
        <v>0.99972809350302627</v>
      </c>
      <c r="FI122">
        <f t="shared" si="104"/>
        <v>0.99936641168311902</v>
      </c>
    </row>
    <row r="123" spans="34:165" x14ac:dyDescent="0.3">
      <c r="AO123">
        <v>0.05</v>
      </c>
      <c r="AP123">
        <f t="shared" si="77"/>
        <v>0.99998898156230842</v>
      </c>
      <c r="AQ123">
        <f t="shared" si="77"/>
        <v>0.99997785093831804</v>
      </c>
      <c r="AR123">
        <f t="shared" si="77"/>
        <v>0.99996660653217884</v>
      </c>
      <c r="AS123">
        <f t="shared" si="77"/>
        <v>0.99995524671789249</v>
      </c>
      <c r="AT123">
        <f t="shared" si="77"/>
        <v>0.999943769838467</v>
      </c>
      <c r="AU123">
        <f t="shared" si="77"/>
        <v>0.99993217420531733</v>
      </c>
      <c r="AV123">
        <f t="shared" si="77"/>
        <v>0.99992045809736863</v>
      </c>
      <c r="AW123">
        <f t="shared" si="77"/>
        <v>0.9999086197604008</v>
      </c>
      <c r="AX123">
        <f t="shared" si="77"/>
        <v>0.99989665740610523</v>
      </c>
      <c r="AY123">
        <f t="shared" si="77"/>
        <v>0.99988456767240508</v>
      </c>
      <c r="AZ123">
        <f t="shared" si="78"/>
        <v>0.99986000782851125</v>
      </c>
      <c r="BA123">
        <f t="shared" si="77"/>
        <v>0.99983492029648591</v>
      </c>
      <c r="BB123">
        <f t="shared" si="77"/>
        <v>0.99980929068466529</v>
      </c>
      <c r="BC123">
        <f t="shared" si="77"/>
        <v>0.99978310241570212</v>
      </c>
      <c r="BD123">
        <f t="shared" si="77"/>
        <v>0.99975633823231191</v>
      </c>
      <c r="BE123">
        <f t="shared" si="77"/>
        <v>0.99968678833926861</v>
      </c>
      <c r="BF123">
        <f t="shared" si="77"/>
        <v>0.99961322233567063</v>
      </c>
      <c r="BG123">
        <f t="shared" si="77"/>
        <v>0.99945265998828259</v>
      </c>
      <c r="BH123">
        <f t="shared" si="77"/>
        <v>0.99906563363519318</v>
      </c>
      <c r="BI123">
        <f t="shared" si="77"/>
        <v>0.99855800580406473</v>
      </c>
      <c r="BJ123">
        <f t="shared" si="77"/>
        <v>0.99786618120935133</v>
      </c>
      <c r="BK123">
        <f t="shared" si="77"/>
        <v>0.99416112477031915</v>
      </c>
      <c r="BL123" t="e">
        <f t="shared" si="77"/>
        <v>#DIV/0!</v>
      </c>
      <c r="BV123">
        <v>0.05</v>
      </c>
      <c r="BX123">
        <f t="shared" si="79"/>
        <v>0.99999015618576503</v>
      </c>
      <c r="BZ123">
        <f t="shared" si="79"/>
        <v>0.9999801101815694</v>
      </c>
      <c r="CB123">
        <f t="shared" si="79"/>
        <v>0.99996985620198253</v>
      </c>
      <c r="CD123">
        <f t="shared" si="79"/>
        <v>0.99995938824064512</v>
      </c>
      <c r="CF123">
        <f t="shared" si="79"/>
        <v>0.99994869937382413</v>
      </c>
      <c r="CG123">
        <f t="shared" si="80"/>
        <v>0.99993778517705001</v>
      </c>
      <c r="CH123">
        <f t="shared" si="79"/>
        <v>0.99992663685715044</v>
      </c>
      <c r="CI123">
        <f t="shared" si="79"/>
        <v>0.99991524809558074</v>
      </c>
      <c r="CJ123">
        <f t="shared" si="79"/>
        <v>0.99990361160677421</v>
      </c>
      <c r="CK123">
        <f t="shared" si="79"/>
        <v>0.99989171980944136</v>
      </c>
      <c r="CL123">
        <f t="shared" si="79"/>
        <v>0.99986082073918459</v>
      </c>
      <c r="CM123">
        <f t="shared" si="79"/>
        <v>0.99982814314611523</v>
      </c>
      <c r="CN123">
        <f t="shared" si="79"/>
        <v>0.99975684687954691</v>
      </c>
      <c r="CO123">
        <f t="shared" si="79"/>
        <v>0.99958516769082062</v>
      </c>
      <c r="CP123">
        <f t="shared" si="79"/>
        <v>0.99936046510279741</v>
      </c>
      <c r="CQ123">
        <f t="shared" si="79"/>
        <v>0.99905525084687186</v>
      </c>
      <c r="CR123">
        <f t="shared" si="79"/>
        <v>0.99744376820950664</v>
      </c>
      <c r="CS123" t="e">
        <f t="shared" si="79"/>
        <v>#DIV/0!</v>
      </c>
      <c r="DD123">
        <v>0.05</v>
      </c>
      <c r="DF123">
        <f t="shared" ref="DF123:DN123" si="105">IF(DF$10&lt;&gt;1,( SQRT(DF$10^2 + 1)/(DF$10-1) * LN( ( 1 - DF17  ) / ( 1 - DF$10 * DF17 ) ) ) /  LN( ((2/DF17) - 1 - DF$10 + SQRT(DF$10^2 + 1 )) / ((2/DF17) - 1 - DF$10 - SQRT(DF$10^2 + 1 )) ), (SQRT($AO17)*DF17/(1-DF17)) / LN(((2/DF17)-1-DF$10+SQRT(DF$10^2+1))/((2/DF17)-1-DF$10-SQRT(DF$10^2+1))))</f>
        <v>0.99999446289646254</v>
      </c>
      <c r="DH123">
        <f t="shared" si="105"/>
        <v>0.99998881208127921</v>
      </c>
      <c r="DJ123">
        <f t="shared" si="105"/>
        <v>0.99998304431041718</v>
      </c>
      <c r="DL123">
        <f t="shared" si="105"/>
        <v>0.99997715621620431</v>
      </c>
      <c r="DN123">
        <f t="shared" si="105"/>
        <v>0.99997114404685516</v>
      </c>
      <c r="DO123">
        <f t="shared" si="82"/>
        <v>0.99996500493362295</v>
      </c>
      <c r="DP123">
        <f t="shared" si="82"/>
        <v>0.99995873433725535</v>
      </c>
      <c r="DQ123">
        <f t="shared" si="82"/>
        <v>0.99995232858732597</v>
      </c>
      <c r="DR123">
        <f t="shared" si="82"/>
        <v>0.99994578360196329</v>
      </c>
      <c r="DS123">
        <f t="shared" si="82"/>
        <v>0.99993909513410806</v>
      </c>
      <c r="DT123">
        <f t="shared" si="82"/>
        <v>0.99992171676699271</v>
      </c>
      <c r="DU123">
        <f t="shared" si="82"/>
        <v>0.99990333924246888</v>
      </c>
      <c r="DV123">
        <f t="shared" si="82"/>
        <v>0.99986324783214542</v>
      </c>
      <c r="DW123">
        <f t="shared" si="82"/>
        <v>0.99976674362778362</v>
      </c>
      <c r="DX123">
        <f t="shared" si="82"/>
        <v>0.99964052690958072</v>
      </c>
      <c r="DY123">
        <f t="shared" si="82"/>
        <v>0.99946928687079184</v>
      </c>
      <c r="DZ123">
        <f t="shared" si="82"/>
        <v>0.9985696403713259</v>
      </c>
      <c r="EA123" t="e">
        <f t="shared" si="82"/>
        <v>#DIV/0!</v>
      </c>
      <c r="EL123">
        <v>0.05</v>
      </c>
      <c r="EN123">
        <f t="shared" ref="EN123" si="106">IF(EN$10&lt;&gt;1,( SQRT(EN$10^2 + 1)/(EN$10-1) * LN( ( 1 - EN17  ) / ( 1 - EN$10 * EN17 ) ) ) /  LN( ((2/EN17) - 1 - EN$10 + SQRT(EN$10^2 + 1 )) / ((2/EN17) - 1 - EN$10 - SQRT(EN$10^2 + 1 )) ), (SQRT($AO17)*EN17/(1-EN17)) / LN(((2/EN17)-1-EN$10+SQRT(EN$10^2+1))/((2/EN17)-1-EN$10-SQRT(EN$10^2+1))))</f>
        <v>0.9999975390784055</v>
      </c>
      <c r="EP123">
        <f t="shared" ref="EP123" si="107">IF(EP$10&lt;&gt;1,( SQRT(EP$10^2 + 1)/(EP$10-1) * LN( ( 1 - EP17  ) / ( 1 - EP$10 * EP17 ) ) ) /  LN( ((2/EP17) - 1 - EP$10 + SQRT(EP$10^2 + 1 )) / ((2/EP17) - 1 - EP$10 - SQRT(EP$10^2 + 1 )) ), (SQRT($AO17)*EP17/(1-EP17)) / LN(((2/EP17)-1-EP$10+SQRT(EP$10^2+1))/((2/EP17)-1-EP$10-SQRT(EP$10^2+1))))</f>
        <v>0.99999502762476289</v>
      </c>
      <c r="ER123">
        <f t="shared" ref="ER123" si="108">IF(ER$10&lt;&gt;1,( SQRT(ER$10^2 + 1)/(ER$10-1) * LN( ( 1 - ER17  ) / ( 1 - ER$10 * ER17 ) ) ) /  LN( ((2/ER17) - 1 - ER$10 + SQRT(ER$10^2 + 1 )) / ((2/ER17) - 1 - ER$10 - SQRT(ER$10^2 + 1 )) ), (SQRT($AO17)*ER17/(1-ER17)) / LN(((2/ER17)-1-ER$10+SQRT(ER$10^2+1))/((2/ER17)-1-ER$10-SQRT(ER$10^2+1))))</f>
        <v>0.99999246420046306</v>
      </c>
      <c r="ET123">
        <f t="shared" ref="ET123" si="109">IF(ET$10&lt;&gt;1,( SQRT(ET$10^2 + 1)/(ET$10-1) * LN( ( 1 - ET17  ) / ( 1 - ET$10 * ET17 ) ) ) /  LN( ((2/ET17) - 1 - ET$10 + SQRT(ET$10^2 + 1 )) / ((2/ET17) - 1 - ET$10 - SQRT(ET$10^2 + 1 )) ), (SQRT($AO17)*ET17/(1-ET17)) / LN(((2/ET17)-1-ET$10+SQRT(ET$10^2+1))/((2/ET17)-1-ET$10-SQRT(ET$10^2+1))))</f>
        <v>0.99998984731215068</v>
      </c>
      <c r="EV123">
        <f t="shared" ref="EV123:FI123" si="110">IF(EV$10&lt;&gt;1,( SQRT(EV$10^2 + 1)/(EV$10-1) * LN( ( 1 - EV17  ) / ( 1 - EV$10 * EV17 ) ) ) /  LN( ((2/EV17) - 1 - EV$10 + SQRT(EV$10^2 + 1 )) / ((2/EV17) - 1 - EV$10 - SQRT(EV$10^2 + 1 )) ), (SQRT($AO17)*EV17/(1-EV17)) / LN(((2/EV17)-1-EV$10+SQRT(EV$10^2+1))/((2/EV17)-1-EV$10-SQRT(EV$10^2+1))))</f>
        <v>0.99998717488542233</v>
      </c>
      <c r="EW123">
        <f t="shared" si="110"/>
        <v>0.99998444688214094</v>
      </c>
      <c r="EX123">
        <f t="shared" si="110"/>
        <v>0.99998166005622569</v>
      </c>
      <c r="EY123">
        <f t="shared" si="110"/>
        <v>0.99997881319228343</v>
      </c>
      <c r="EZ123">
        <f t="shared" si="110"/>
        <v>0.99997590448115548</v>
      </c>
      <c r="FA123">
        <f t="shared" si="110"/>
        <v>0.9999729320408407</v>
      </c>
      <c r="FB123">
        <f t="shared" si="110"/>
        <v>0.99996520907113495</v>
      </c>
      <c r="FC123">
        <f t="shared" si="110"/>
        <v>0.99995704243179062</v>
      </c>
      <c r="FD123">
        <f t="shared" si="110"/>
        <v>0.99993922806964985</v>
      </c>
      <c r="FE123">
        <f t="shared" si="110"/>
        <v>0.99989635803701182</v>
      </c>
      <c r="FF123">
        <f t="shared" si="110"/>
        <v>0.99984031829268316</v>
      </c>
      <c r="FG123">
        <f t="shared" si="110"/>
        <v>0.99976435187135448</v>
      </c>
      <c r="FH123">
        <f t="shared" si="110"/>
        <v>0.99936665524200441</v>
      </c>
      <c r="FI123" t="e">
        <f t="shared" si="110"/>
        <v>#DIV/0!</v>
      </c>
    </row>
    <row r="124" spans="34:165" x14ac:dyDescent="0.3">
      <c r="AO124">
        <v>6.0000000000000005E-2</v>
      </c>
      <c r="AP124">
        <f t="shared" si="77"/>
        <v>0.99998394957190362</v>
      </c>
      <c r="AQ124">
        <f t="shared" si="77"/>
        <v>0.99996770231614174</v>
      </c>
      <c r="AR124">
        <f t="shared" si="77"/>
        <v>0.99995125485884695</v>
      </c>
      <c r="AS124">
        <f t="shared" si="77"/>
        <v>0.99993460374919607</v>
      </c>
      <c r="AT124">
        <f t="shared" si="77"/>
        <v>0.99991774545709544</v>
      </c>
      <c r="AU124">
        <f t="shared" si="77"/>
        <v>0.99990067637101876</v>
      </c>
      <c r="AV124">
        <f t="shared" si="77"/>
        <v>0.99988339279544558</v>
      </c>
      <c r="AW124">
        <f t="shared" si="77"/>
        <v>0.9998658909486029</v>
      </c>
      <c r="AX124">
        <f t="shared" si="77"/>
        <v>0.99984816695973733</v>
      </c>
      <c r="AY124">
        <f t="shared" si="77"/>
        <v>0.99983021525565074</v>
      </c>
      <c r="AZ124">
        <f t="shared" si="78"/>
        <v>0.99979362204445443</v>
      </c>
      <c r="BA124">
        <f t="shared" si="77"/>
        <v>0.99975607284687729</v>
      </c>
      <c r="BB124">
        <f t="shared" si="77"/>
        <v>0.99971753398832119</v>
      </c>
      <c r="BC124">
        <f t="shared" si="77"/>
        <v>0.99967796842986911</v>
      </c>
      <c r="BD124">
        <f t="shared" si="77"/>
        <v>0.99963733726828674</v>
      </c>
      <c r="BE124">
        <f t="shared" si="77"/>
        <v>0.99953082379670066</v>
      </c>
      <c r="BF124">
        <f t="shared" si="77"/>
        <v>0.99941668942517492</v>
      </c>
      <c r="BG124">
        <f t="shared" si="77"/>
        <v>0.99916225511142986</v>
      </c>
      <c r="BH124">
        <f t="shared" si="77"/>
        <v>0.99851778419249337</v>
      </c>
      <c r="BI124">
        <f t="shared" si="77"/>
        <v>0.99760038661309991</v>
      </c>
      <c r="BJ124">
        <f t="shared" si="77"/>
        <v>0.99619865775863148</v>
      </c>
      <c r="BK124">
        <f t="shared" si="77"/>
        <v>0.98270230690114624</v>
      </c>
      <c r="BL124" t="e">
        <f t="shared" si="77"/>
        <v>#NUM!</v>
      </c>
      <c r="BV124">
        <v>6.0000000000000005E-2</v>
      </c>
      <c r="BX124">
        <f t="shared" si="79"/>
        <v>0.999985645927152</v>
      </c>
      <c r="BZ124">
        <f t="shared" si="79"/>
        <v>0.99997093612956411</v>
      </c>
      <c r="CB124">
        <f t="shared" si="79"/>
        <v>0.99995585830855549</v>
      </c>
      <c r="CD124">
        <f t="shared" si="79"/>
        <v>0.99994039959670877</v>
      </c>
      <c r="CF124">
        <f t="shared" si="79"/>
        <v>0.99992454637364037</v>
      </c>
      <c r="CG124">
        <f t="shared" si="80"/>
        <v>0.9999082849837222</v>
      </c>
      <c r="CH124">
        <f t="shared" si="79"/>
        <v>0.99989160019076662</v>
      </c>
      <c r="CI124">
        <f t="shared" si="79"/>
        <v>0.99987447664354057</v>
      </c>
      <c r="CJ124">
        <f t="shared" si="79"/>
        <v>0.99985689807821077</v>
      </c>
      <c r="CK124">
        <f t="shared" si="79"/>
        <v>0.99983884742119444</v>
      </c>
      <c r="CL124">
        <f t="shared" si="79"/>
        <v>0.9997915354117306</v>
      </c>
      <c r="CM124">
        <f t="shared" si="79"/>
        <v>0.99974085168877869</v>
      </c>
      <c r="CN124">
        <f t="shared" si="79"/>
        <v>0.99962792453928906</v>
      </c>
      <c r="CO124">
        <f t="shared" si="79"/>
        <v>0.9993423483517111</v>
      </c>
      <c r="CP124">
        <f t="shared" si="79"/>
        <v>0.9989372425240024</v>
      </c>
      <c r="CQ124">
        <f t="shared" si="79"/>
        <v>0.99832194616636782</v>
      </c>
      <c r="CR124">
        <f t="shared" si="79"/>
        <v>0.99263886856723449</v>
      </c>
      <c r="CS124" t="e">
        <f t="shared" si="79"/>
        <v>#NUM!</v>
      </c>
      <c r="DD124">
        <v>6.0000000000000005E-2</v>
      </c>
      <c r="DF124">
        <f t="shared" ref="DF124:DN124" si="111">IF(DF$10&lt;&gt;1,( SQRT(DF$10^2 + 1)/(DF$10-1) * LN( ( 1 - DF18  ) / ( 1 - DF$10 * DF18 ) ) ) /  LN( ((2/DF18) - 1 - DF$10 + SQRT(DF$10^2 + 1 )) / ((2/DF18) - 1 - DF$10 - SQRT(DF$10^2 + 1 )) ), (SQRT($AO18)*DF18/(1-DF18)) / LN(((2/DF18)-1-DF$10+SQRT(DF$10^2+1))/((2/DF18)-1-DF$10-SQRT(DF$10^2+1))))</f>
        <v>0.99999192592325981</v>
      </c>
      <c r="DH124">
        <f t="shared" si="111"/>
        <v>0.99998365179531357</v>
      </c>
      <c r="DJ124">
        <f t="shared" si="111"/>
        <v>0.99997517072055819</v>
      </c>
      <c r="DL124">
        <f t="shared" si="111"/>
        <v>0.99996647548565476</v>
      </c>
      <c r="DN124">
        <f t="shared" si="111"/>
        <v>0.99995755853490931</v>
      </c>
      <c r="DO124">
        <f t="shared" si="82"/>
        <v>0.99994841198024598</v>
      </c>
      <c r="DP124">
        <f t="shared" si="82"/>
        <v>0.99993902752003294</v>
      </c>
      <c r="DQ124">
        <f t="shared" si="82"/>
        <v>0.9999293964760414</v>
      </c>
      <c r="DR124">
        <f t="shared" si="82"/>
        <v>0.99991950973871258</v>
      </c>
      <c r="DS124">
        <f t="shared" si="82"/>
        <v>0.99990935774669765</v>
      </c>
      <c r="DT124">
        <f t="shared" si="82"/>
        <v>0.99988275011387928</v>
      </c>
      <c r="DU124">
        <f t="shared" si="82"/>
        <v>0.99985424891019559</v>
      </c>
      <c r="DV124">
        <f t="shared" si="82"/>
        <v>0.99979075781010529</v>
      </c>
      <c r="DW124">
        <f t="shared" si="82"/>
        <v>0.99963028908680307</v>
      </c>
      <c r="DX124">
        <f t="shared" si="82"/>
        <v>0.99940293117172663</v>
      </c>
      <c r="DY124">
        <f t="shared" si="82"/>
        <v>0.9990583262788818</v>
      </c>
      <c r="DZ124">
        <f t="shared" si="82"/>
        <v>0.99592070390680398</v>
      </c>
      <c r="EA124" t="e">
        <f t="shared" si="82"/>
        <v>#NUM!</v>
      </c>
      <c r="EL124">
        <v>6.0000000000000005E-2</v>
      </c>
      <c r="EN124">
        <f t="shared" ref="EN124" si="112">IF(EN$10&lt;&gt;1,( SQRT(EN$10^2 + 1)/(EN$10-1) * LN( ( 1 - EN18  ) / ( 1 - EN$10 * EN18 ) ) ) /  LN( ((2/EN18) - 1 - EN$10 + SQRT(EN$10^2 + 1 )) / ((2/EN18) - 1 - EN$10 - SQRT(EN$10^2 + 1 )) ), (SQRT($AO18)*EN18/(1-EN18)) / LN(((2/EN18)-1-EN$10+SQRT(EN$10^2+1))/((2/EN18)-1-EN$10-SQRT(EN$10^2+1))))</f>
        <v>0.9999964115497757</v>
      </c>
      <c r="EP124">
        <f t="shared" ref="EP124" si="113">IF(EP$10&lt;&gt;1,( SQRT(EP$10^2 + 1)/(EP$10-1) * LN( ( 1 - EP18  ) / ( 1 - EP$10 * EP18 ) ) ) /  LN( ((2/EP18) - 1 - EP$10 + SQRT(EP$10^2 + 1 )) / ((2/EP18) - 1 - EP$10 - SQRT(EP$10^2 + 1 )) ), (SQRT($AO18)*EP18/(1-EP18)) / LN(((2/EP18)-1-EP$10+SQRT(EP$10^2+1))/((2/EP18)-1-EP$10-SQRT(EP$10^2+1))))</f>
        <v>0.99999273420184676</v>
      </c>
      <c r="ER124">
        <f t="shared" ref="ER124" si="114">IF(ER$10&lt;&gt;1,( SQRT(ER$10^2 + 1)/(ER$10-1) * LN( ( 1 - ER18  ) / ( 1 - ER$10 * ER18 ) ) ) /  LN( ((2/ER18) - 1 - ER$10 + SQRT(ER$10^2 + 1 )) / ((2/ER18) - 1 - ER$10 - SQRT(ER$10^2 + 1 )) ), (SQRT($AO18)*ER18/(1-ER18)) / LN(((2/ER18)-1-ER$10+SQRT(ER$10^2+1))/((2/ER18)-1-ER$10-SQRT(ER$10^2+1))))</f>
        <v>0.99998896489864164</v>
      </c>
      <c r="ET124">
        <f t="shared" ref="ET124" si="115">IF(ET$10&lt;&gt;1,( SQRT(ET$10^2 + 1)/(ET$10-1) * LN( ( 1 - ET18  ) / ( 1 - ET$10 * ET18 ) ) ) /  LN( ((2/ET18) - 1 - ET$10 + SQRT(ET$10^2 + 1 )) / ((2/ET18) - 1 - ET$10 - SQRT(ET$10^2 + 1 )) ), (SQRT($AO18)*ET18/(1-ET18)) / LN(((2/ET18)-1-ET$10+SQRT(ET$10^2+1))/((2/ET18)-1-ET$10-SQRT(ET$10^2+1))))</f>
        <v>0.99998510044202304</v>
      </c>
      <c r="EV124">
        <f t="shared" ref="EV124:FI124" si="116">IF(EV$10&lt;&gt;1,( SQRT(EV$10^2 + 1)/(EV$10-1) * LN( ( 1 - EV18  ) / ( 1 - EV$10 * EV18 ) ) ) /  LN( ((2/EV18) - 1 - EV$10 + SQRT(EV$10^2 + 1 )) / ((2/EV18) - 1 - EV$10 - SQRT(EV$10^2 + 1 )) ), (SQRT($AO18)*EV18/(1-EV18)) / LN(((2/EV18)-1-EV$10+SQRT(EV$10^2+1))/((2/EV18)-1-EV$10-SQRT(EV$10^2+1))))</f>
        <v>0.99998113630597718</v>
      </c>
      <c r="EW124">
        <f t="shared" si="116"/>
        <v>0.99997707252351276</v>
      </c>
      <c r="EX124">
        <f t="shared" si="116"/>
        <v>0.99997290188586208</v>
      </c>
      <c r="EY124">
        <f t="shared" si="116"/>
        <v>0.99996862172383061</v>
      </c>
      <c r="EZ124">
        <f t="shared" si="116"/>
        <v>0.99996422800098539</v>
      </c>
      <c r="FA124">
        <f t="shared" si="116"/>
        <v>0.99995971648138693</v>
      </c>
      <c r="FB124">
        <f t="shared" si="116"/>
        <v>0.99994789257175298</v>
      </c>
      <c r="FC124">
        <f t="shared" si="116"/>
        <v>0.99993522803247892</v>
      </c>
      <c r="FD124">
        <f t="shared" si="116"/>
        <v>0.99990701941657523</v>
      </c>
      <c r="FE124">
        <f t="shared" si="116"/>
        <v>0.99983575320810703</v>
      </c>
      <c r="FF124">
        <f t="shared" si="116"/>
        <v>0.99973486804126055</v>
      </c>
      <c r="FG124">
        <f t="shared" si="116"/>
        <v>0.99958218412613753</v>
      </c>
      <c r="FH124">
        <f t="shared" si="116"/>
        <v>0.99820605959082087</v>
      </c>
      <c r="FI124" t="e">
        <f t="shared" si="116"/>
        <v>#NUM!</v>
      </c>
    </row>
    <row r="125" spans="34:165" x14ac:dyDescent="0.3">
      <c r="AO125">
        <v>7.0000000000000007E-2</v>
      </c>
      <c r="AP125">
        <f t="shared" si="77"/>
        <v>0.99997789817369309</v>
      </c>
      <c r="AQ125">
        <f t="shared" si="77"/>
        <v>0.99995547896340731</v>
      </c>
      <c r="AR125">
        <f t="shared" si="77"/>
        <v>0.99993273599537669</v>
      </c>
      <c r="AS125">
        <f t="shared" si="77"/>
        <v>0.99990966272526915</v>
      </c>
      <c r="AT125">
        <f t="shared" si="77"/>
        <v>0.99988625243248175</v>
      </c>
      <c r="AU125">
        <f t="shared" si="77"/>
        <v>0.99986249821403061</v>
      </c>
      <c r="AV125">
        <f t="shared" si="77"/>
        <v>0.99983839297843702</v>
      </c>
      <c r="AW125">
        <f t="shared" si="77"/>
        <v>0.99981392943905756</v>
      </c>
      <c r="AX125">
        <f t="shared" si="77"/>
        <v>0.99978910010748445</v>
      </c>
      <c r="AY125">
        <f t="shared" si="77"/>
        <v>0.9997638945304026</v>
      </c>
      <c r="AZ125">
        <f t="shared" si="78"/>
        <v>0.99971233929600078</v>
      </c>
      <c r="BA125">
        <f t="shared" si="77"/>
        <v>0.99965918942219978</v>
      </c>
      <c r="BB125">
        <f t="shared" si="77"/>
        <v>0.99960437776935185</v>
      </c>
      <c r="BC125">
        <f t="shared" si="77"/>
        <v>0.99954783030664829</v>
      </c>
      <c r="BD125">
        <f t="shared" si="77"/>
        <v>0.99948946855564136</v>
      </c>
      <c r="BE125">
        <f t="shared" si="77"/>
        <v>0.99933506742172118</v>
      </c>
      <c r="BF125">
        <f t="shared" si="77"/>
        <v>0.99916734157272025</v>
      </c>
      <c r="BG125">
        <f t="shared" si="77"/>
        <v>0.99878482633640375</v>
      </c>
      <c r="BH125">
        <f t="shared" si="77"/>
        <v>0.99776044015953735</v>
      </c>
      <c r="BI125">
        <f t="shared" si="77"/>
        <v>0.99615098940315316</v>
      </c>
      <c r="BJ125">
        <f t="shared" si="77"/>
        <v>0.9932724075574908</v>
      </c>
      <c r="BK125" t="e">
        <f t="shared" si="77"/>
        <v>#NUM!</v>
      </c>
      <c r="BL125" t="e">
        <f t="shared" si="77"/>
        <v>#NUM!</v>
      </c>
      <c r="BV125">
        <v>7.0000000000000007E-2</v>
      </c>
      <c r="BX125">
        <f t="shared" si="79"/>
        <v>0.99998021373399248</v>
      </c>
      <c r="BZ125">
        <f t="shared" si="79"/>
        <v>0.99995985225627637</v>
      </c>
      <c r="CB125">
        <f t="shared" si="79"/>
        <v>0.99993889220361254</v>
      </c>
      <c r="CD125">
        <f t="shared" si="79"/>
        <v>0.99991730894096742</v>
      </c>
      <c r="CF125">
        <f t="shared" si="79"/>
        <v>0.99989507579073011</v>
      </c>
      <c r="CG125">
        <f t="shared" si="80"/>
        <v>0.99987216735111151</v>
      </c>
      <c r="CH125">
        <f t="shared" si="79"/>
        <v>0.99984855256421123</v>
      </c>
      <c r="CI125">
        <f t="shared" si="79"/>
        <v>0.99982420143125084</v>
      </c>
      <c r="CJ125">
        <f t="shared" si="79"/>
        <v>0.99979908147553009</v>
      </c>
      <c r="CK125">
        <f t="shared" si="79"/>
        <v>0.99977315829131108</v>
      </c>
      <c r="CL125">
        <f t="shared" si="79"/>
        <v>0.99970459125466471</v>
      </c>
      <c r="CM125">
        <f t="shared" si="79"/>
        <v>0.99963013506831366</v>
      </c>
      <c r="CN125">
        <f t="shared" si="79"/>
        <v>0.99946046061066973</v>
      </c>
      <c r="CO125">
        <f t="shared" si="79"/>
        <v>0.99900717502373859</v>
      </c>
      <c r="CP125">
        <f t="shared" si="79"/>
        <v>0.99829892510598595</v>
      </c>
      <c r="CQ125">
        <f t="shared" si="79"/>
        <v>0.99704554731730133</v>
      </c>
      <c r="CR125" t="e">
        <f t="shared" si="79"/>
        <v>#NUM!</v>
      </c>
      <c r="CS125" t="e">
        <f t="shared" si="79"/>
        <v>#NUM!</v>
      </c>
      <c r="DD125">
        <v>7.0000000000000007E-2</v>
      </c>
      <c r="DF125">
        <f t="shared" ref="DF125:DN125" si="117">IF(DF$10&lt;&gt;1,( SQRT(DF$10^2 + 1)/(DF$10-1) * LN( ( 1 - DF19  ) / ( 1 - DF$10 * DF19 ) ) ) /  LN( ((2/DF19) - 1 - DF$10 + SQRT(DF$10^2 + 1 )) / ((2/DF19) - 1 - DF$10 - SQRT(DF$10^2 + 1 )) ), (SQRT($AO19)*DF19/(1-DF19)) / LN(((2/DF19)-1-DF$10+SQRT(DF$10^2+1))/((2/DF19)-1-DF$10-SQRT(DF$10^2+1))))</f>
        <v>0.99998887039492557</v>
      </c>
      <c r="DH125">
        <f t="shared" si="117"/>
        <v>0.99997741731859813</v>
      </c>
      <c r="DJ125">
        <f t="shared" si="117"/>
        <v>0.99996562767322794</v>
      </c>
      <c r="DL125">
        <f t="shared" si="117"/>
        <v>0.9999534876508388</v>
      </c>
      <c r="DN125">
        <f t="shared" si="117"/>
        <v>0.99994098267845577</v>
      </c>
      <c r="DO125">
        <f t="shared" si="82"/>
        <v>0.99992809739274313</v>
      </c>
      <c r="DP125">
        <f t="shared" si="82"/>
        <v>0.99991481552706174</v>
      </c>
      <c r="DQ125">
        <f t="shared" si="82"/>
        <v>0.99990111990383612</v>
      </c>
      <c r="DR125">
        <f t="shared" si="82"/>
        <v>0.99988699233857181</v>
      </c>
      <c r="DS125">
        <f t="shared" si="82"/>
        <v>0.9998724135710283</v>
      </c>
      <c r="DT125">
        <f t="shared" si="82"/>
        <v>0.99983385556414672</v>
      </c>
      <c r="DU125">
        <f t="shared" si="82"/>
        <v>0.99979199138256858</v>
      </c>
      <c r="DV125">
        <f t="shared" si="82"/>
        <v>0.9996966147744325</v>
      </c>
      <c r="DW125">
        <f t="shared" si="82"/>
        <v>0.99944203303451984</v>
      </c>
      <c r="DX125">
        <f t="shared" si="82"/>
        <v>0.99904502010866525</v>
      </c>
      <c r="DY125">
        <f t="shared" si="82"/>
        <v>0.99834502227524269</v>
      </c>
      <c r="DZ125" t="e">
        <f t="shared" si="82"/>
        <v>#NUM!</v>
      </c>
      <c r="EA125" t="e">
        <f t="shared" si="82"/>
        <v>#NUM!</v>
      </c>
      <c r="EL125">
        <v>7.0000000000000007E-2</v>
      </c>
      <c r="EN125">
        <f t="shared" ref="EN125" si="118">IF(EN$10&lt;&gt;1,( SQRT(EN$10^2 + 1)/(EN$10-1) * LN( ( 1 - EN19  ) / ( 1 - EN$10 * EN19 ) ) ) /  LN( ((2/EN19) - 1 - EN$10 + SQRT(EN$10^2 + 1 )) / ((2/EN19) - 1 - EN$10 - SQRT(EN$10^2 + 1 )) ), (SQRT($AO19)*EN19/(1-EN19)) / LN(((2/EN19)-1-EN$10+SQRT(EN$10^2+1))/((2/EN19)-1-EN$10-SQRT(EN$10^2+1))))</f>
        <v>0.9999950535626797</v>
      </c>
      <c r="EP125">
        <f t="shared" ref="EP125" si="119">IF(EP$10&lt;&gt;1,( SQRT(EP$10^2 + 1)/(EP$10-1) * LN( ( 1 - EP19  ) / ( 1 - EP$10 * EP19 ) ) ) /  LN( ((2/EP19) - 1 - EP$10 + SQRT(EP$10^2 + 1 )) / ((2/EP19) - 1 - EP$10 - SQRT(EP$10^2 + 1 )) ), (SQRT($AO19)*EP19/(1-EP19)) / LN(((2/EP19)-1-EP$10+SQRT(EP$10^2+1))/((2/EP19)-1-EP$10-SQRT(EP$10^2+1))))</f>
        <v>0.99998996338745538</v>
      </c>
      <c r="ER125">
        <f t="shared" ref="ER125" si="120">IF(ER$10&lt;&gt;1,( SQRT(ER$10^2 + 1)/(ER$10-1) * LN( ( 1 - ER19  ) / ( 1 - ER$10 * ER19 ) ) ) /  LN( ((2/ER19) - 1 - ER$10 + SQRT(ER$10^2 + 1 )) / ((2/ER19) - 1 - ER$10 - SQRT(ER$10^2 + 1 )) ), (SQRT($AO19)*ER19/(1-ER19)) / LN(((2/ER19)-1-ER$10+SQRT(ER$10^2+1))/((2/ER19)-1-ER$10-SQRT(ER$10^2+1))))</f>
        <v>0.99998472366707081</v>
      </c>
      <c r="ET125">
        <f t="shared" ref="ET125" si="121">IF(ET$10&lt;&gt;1,( SQRT(ET$10^2 + 1)/(ET$10-1) * LN( ( 1 - ET19  ) / ( 1 - ET$10 * ET19 ) ) ) /  LN( ((2/ET19) - 1 - ET$10 + SQRT(ET$10^2 + 1 )) / ((2/ET19) - 1 - ET$10 - SQRT(ET$10^2 + 1 )) ), (SQRT($AO19)*ET19/(1-ET19)) / LN(((2/ET19)-1-ET$10+SQRT(ET$10^2+1))/((2/ET19)-1-ET$10-SQRT(ET$10^2+1))))</f>
        <v>0.99997932828016312</v>
      </c>
      <c r="EV125">
        <f t="shared" ref="EV125:FI125" si="122">IF(EV$10&lt;&gt;1,( SQRT(EV$10^2 + 1)/(EV$10-1) * LN( ( 1 - EV19  ) / ( 1 - EV$10 * EV19 ) ) ) /  LN( ((2/EV19) - 1 - EV$10 + SQRT(EV$10^2 + 1 )) / ((2/EV19) - 1 - EV$10 - SQRT(EV$10^2 + 1 )) ), (SQRT($AO19)*EV19/(1-EV19)) / LN(((2/EV19)-1-EV$10+SQRT(EV$10^2+1))/((2/EV19)-1-EV$10-SQRT(EV$10^2+1))))</f>
        <v>0.99997377159549061</v>
      </c>
      <c r="EW125">
        <f t="shared" si="122"/>
        <v>0.99996804431969211</v>
      </c>
      <c r="EX125">
        <f t="shared" si="122"/>
        <v>0.99996214172911801</v>
      </c>
      <c r="EY125">
        <f t="shared" si="122"/>
        <v>0.99995605538496912</v>
      </c>
      <c r="EZ125">
        <f t="shared" si="122"/>
        <v>0.99994977723185297</v>
      </c>
      <c r="FA125">
        <f t="shared" si="122"/>
        <v>0.9999432987390835</v>
      </c>
      <c r="FB125">
        <f t="shared" si="122"/>
        <v>0.99992616532194356</v>
      </c>
      <c r="FC125">
        <f t="shared" si="122"/>
        <v>0.99990756454642549</v>
      </c>
      <c r="FD125">
        <f t="shared" si="122"/>
        <v>0.99986519564370369</v>
      </c>
      <c r="FE125">
        <f t="shared" si="122"/>
        <v>0.99975217220793955</v>
      </c>
      <c r="FF125">
        <f t="shared" si="122"/>
        <v>0.99957615761535379</v>
      </c>
      <c r="FG125">
        <f t="shared" si="122"/>
        <v>0.9992666310046876</v>
      </c>
      <c r="FH125" t="e">
        <f t="shared" si="122"/>
        <v>#NUM!</v>
      </c>
      <c r="FI125" t="e">
        <f t="shared" si="122"/>
        <v>#NUM!</v>
      </c>
    </row>
    <row r="126" spans="34:165" x14ac:dyDescent="0.3">
      <c r="AO126">
        <v>0.08</v>
      </c>
      <c r="AP126">
        <f t="shared" si="77"/>
        <v>0.99997079180389814</v>
      </c>
      <c r="AQ126">
        <f t="shared" si="77"/>
        <v>0.99994110246238854</v>
      </c>
      <c r="AR126">
        <f t="shared" si="77"/>
        <v>0.9999109208858179</v>
      </c>
      <c r="AS126">
        <f t="shared" si="77"/>
        <v>0.99988023564368533</v>
      </c>
      <c r="AT126">
        <f t="shared" si="77"/>
        <v>0.99984903495145627</v>
      </c>
      <c r="AU126">
        <f t="shared" si="77"/>
        <v>0.99981730665661006</v>
      </c>
      <c r="AV126">
        <f t="shared" si="77"/>
        <v>0.99978503822416787</v>
      </c>
      <c r="AW126">
        <f t="shared" si="77"/>
        <v>0.99975221672142689</v>
      </c>
      <c r="AX126">
        <f t="shared" si="77"/>
        <v>0.99971882880203455</v>
      </c>
      <c r="AY126">
        <f t="shared" si="77"/>
        <v>0.99968485708785748</v>
      </c>
      <c r="AZ126">
        <f t="shared" si="78"/>
        <v>0.99961512651707074</v>
      </c>
      <c r="BA126">
        <f t="shared" si="77"/>
        <v>0.99954289469194613</v>
      </c>
      <c r="BB126">
        <f t="shared" si="77"/>
        <v>0.99946803759297398</v>
      </c>
      <c r="BC126">
        <f t="shared" si="77"/>
        <v>0.99939041878867607</v>
      </c>
      <c r="BD126">
        <f t="shared" si="77"/>
        <v>0.99930989225843059</v>
      </c>
      <c r="BE126">
        <f t="shared" si="77"/>
        <v>0.99909479943820834</v>
      </c>
      <c r="BF126">
        <f t="shared" si="77"/>
        <v>0.99885774451041831</v>
      </c>
      <c r="BG126">
        <f t="shared" si="77"/>
        <v>0.9983036560374221</v>
      </c>
      <c r="BH126">
        <f t="shared" si="77"/>
        <v>0.99672289372649747</v>
      </c>
      <c r="BI126">
        <f t="shared" si="77"/>
        <v>0.99391508058347411</v>
      </c>
      <c r="BJ126">
        <f t="shared" si="77"/>
        <v>0.9875394478217373</v>
      </c>
      <c r="BK126" t="e">
        <f t="shared" si="77"/>
        <v>#NUM!</v>
      </c>
      <c r="BL126" t="e">
        <f t="shared" si="77"/>
        <v>#NUM!</v>
      </c>
      <c r="BV126">
        <v>0.08</v>
      </c>
      <c r="BX126">
        <f t="shared" si="79"/>
        <v>0.99997382482407937</v>
      </c>
      <c r="BZ126">
        <f t="shared" si="79"/>
        <v>0.99994677518691044</v>
      </c>
      <c r="CB126">
        <f t="shared" si="79"/>
        <v>0.99991881021155837</v>
      </c>
      <c r="CD126">
        <f t="shared" si="79"/>
        <v>0.99988988645554788</v>
      </c>
      <c r="CF126">
        <f t="shared" si="79"/>
        <v>0.99985995627926783</v>
      </c>
      <c r="CG126">
        <f t="shared" si="80"/>
        <v>0.99982897475178023</v>
      </c>
      <c r="CH126">
        <f t="shared" si="79"/>
        <v>0.99979688513997222</v>
      </c>
      <c r="CI126">
        <f t="shared" si="79"/>
        <v>0.99976363289797299</v>
      </c>
      <c r="CJ126">
        <f t="shared" si="79"/>
        <v>0.99972915823399688</v>
      </c>
      <c r="CK126">
        <f t="shared" si="79"/>
        <v>0.99969339720318495</v>
      </c>
      <c r="CL126">
        <f t="shared" si="79"/>
        <v>0.99959790520517144</v>
      </c>
      <c r="CM126">
        <f t="shared" si="79"/>
        <v>0.99949271762038294</v>
      </c>
      <c r="CN126">
        <f t="shared" si="79"/>
        <v>0.99924711736786243</v>
      </c>
      <c r="CO126">
        <f t="shared" si="79"/>
        <v>0.9985489323909601</v>
      </c>
      <c r="CP126">
        <f t="shared" si="79"/>
        <v>0.99731950235719591</v>
      </c>
      <c r="CQ126">
        <f t="shared" si="79"/>
        <v>0.99458265522943279</v>
      </c>
      <c r="CR126" t="e">
        <f t="shared" si="79"/>
        <v>#NUM!</v>
      </c>
      <c r="CS126" t="e">
        <f t="shared" si="79"/>
        <v>#NUM!</v>
      </c>
      <c r="DD126">
        <v>0.08</v>
      </c>
      <c r="DF126">
        <f t="shared" ref="DF126:DN126" si="123">IF(DF$10&lt;&gt;1,( SQRT(DF$10^2 + 1)/(DF$10-1) * LN( ( 1 - DF20  ) / ( 1 - DF$10 * DF20 ) ) ) /  LN( ((2/DF20) - 1 - DF$10 + SQRT(DF$10^2 + 1 )) / ((2/DF20) - 1 - DF$10 - SQRT(DF$10^2 + 1 )) ), (SQRT($AO20)*DF20/(1-DF20)) / LN(((2/DF20)-1-DF$10+SQRT(DF$10^2+1))/((2/DF20)-1-DF$10-SQRT(DF$10^2+1))))</f>
        <v>0.99998527676029325</v>
      </c>
      <c r="DH126">
        <f t="shared" si="123"/>
        <v>0.99997006178862302</v>
      </c>
      <c r="DJ126">
        <f t="shared" si="123"/>
        <v>0.999954332171618</v>
      </c>
      <c r="DL126">
        <f t="shared" si="123"/>
        <v>0.99993806356332282</v>
      </c>
      <c r="DN126">
        <f t="shared" si="123"/>
        <v>0.99992122887179169</v>
      </c>
      <c r="DO126">
        <f t="shared" si="82"/>
        <v>0.99990380412925073</v>
      </c>
      <c r="DP126">
        <f t="shared" si="82"/>
        <v>0.99988575636297305</v>
      </c>
      <c r="DQ126">
        <f t="shared" si="82"/>
        <v>0.99986705543475152</v>
      </c>
      <c r="DR126">
        <f t="shared" si="82"/>
        <v>0.9998476678774858</v>
      </c>
      <c r="DS126">
        <f t="shared" si="82"/>
        <v>0.99982755790924382</v>
      </c>
      <c r="DT126">
        <f t="shared" si="82"/>
        <v>0.99977386426268366</v>
      </c>
      <c r="DU126">
        <f t="shared" si="82"/>
        <v>0.99971472967613417</v>
      </c>
      <c r="DV126">
        <f t="shared" si="82"/>
        <v>0.9995767093110659</v>
      </c>
      <c r="DW126">
        <f t="shared" si="82"/>
        <v>0.99918483611986419</v>
      </c>
      <c r="DX126">
        <f t="shared" si="82"/>
        <v>0.99849687024304812</v>
      </c>
      <c r="DY126">
        <f t="shared" si="82"/>
        <v>0.99697584943906781</v>
      </c>
      <c r="DZ126" t="e">
        <f t="shared" si="82"/>
        <v>#NUM!</v>
      </c>
      <c r="EA126" t="e">
        <f t="shared" si="82"/>
        <v>#NUM!</v>
      </c>
      <c r="EL126">
        <v>0.08</v>
      </c>
      <c r="EN126">
        <f t="shared" ref="EN126" si="124">IF(EN$10&lt;&gt;1,( SQRT(EN$10^2 + 1)/(EN$10-1) * LN( ( 1 - EN20  ) / ( 1 - EN$10 * EN20 ) ) ) /  LN( ((2/EN20) - 1 - EN$10 + SQRT(EN$10^2 + 1 )) / ((2/EN20) - 1 - EN$10 - SQRT(EN$10^2 + 1 )) ), (SQRT($AO20)*EN20/(1-EN20)) / LN(((2/EN20)-1-EN$10+SQRT(EN$10^2+1))/((2/EN20)-1-EN$10-SQRT(EN$10^2+1))))</f>
        <v>0.99999345643209503</v>
      </c>
      <c r="EP126">
        <f t="shared" ref="EP126" si="125">IF(EP$10&lt;&gt;1,( SQRT(EP$10^2 + 1)/(EP$10-1) * LN( ( 1 - EP20  ) / ( 1 - EP$10 * EP20 ) ) ) /  LN( ((2/EP20) - 1 - EP$10 + SQRT(EP$10^2 + 1 )) / ((2/EP20) - 1 - EP$10 - SQRT(EP$10^2 + 1 )) ), (SQRT($AO20)*EP20/(1-EP20)) / LN(((2/EP20)-1-EP$10+SQRT(EP$10^2+1))/((2/EP20)-1-EP$10-SQRT(EP$10^2+1))))</f>
        <v>0.99998669436506893</v>
      </c>
      <c r="ER126">
        <f t="shared" ref="ER126" si="126">IF(ER$10&lt;&gt;1,( SQRT(ER$10^2 + 1)/(ER$10-1) * LN( ( 1 - ER20  ) / ( 1 - ER$10 * ER20 ) ) ) /  LN( ((2/ER20) - 1 - ER$10 + SQRT(ER$10^2 + 1 )) / ((2/ER20) - 1 - ER$10 - SQRT(ER$10^2 + 1 )) ), (SQRT($AO20)*ER20/(1-ER20)) / LN(((2/ER20)-1-ER$10+SQRT(ER$10^2+1))/((2/ER20)-1-ER$10-SQRT(ER$10^2+1))))</f>
        <v>0.9999797036405712</v>
      </c>
      <c r="ET126">
        <f t="shared" ref="ET126" si="127">IF(ET$10&lt;&gt;1,( SQRT(ET$10^2 + 1)/(ET$10-1) * LN( ( 1 - ET20  ) / ( 1 - ET$10 * ET20 ) ) ) /  LN( ((2/ET20) - 1 - ET$10 + SQRT(ET$10^2 + 1 )) / ((2/ET20) - 1 - ET$10 - SQRT(ET$10^2 + 1 )) ), (SQRT($AO20)*ET20/(1-ET20)) / LN(((2/ET20)-1-ET$10+SQRT(ET$10^2+1))/((2/ET20)-1-ET$10-SQRT(ET$10^2+1))))</f>
        <v>0.99997247346681228</v>
      </c>
      <c r="EV126">
        <f t="shared" ref="EV126:FI126" si="128">IF(EV$10&lt;&gt;1,( SQRT(EV$10^2 + 1)/(EV$10-1) * LN( ( 1 - EV20  ) / ( 1 - EV$10 * EV20 ) ) ) /  LN( ((2/EV20) - 1 - EV$10 + SQRT(EV$10^2 + 1 )) / ((2/EV20) - 1 - EV$10 - SQRT(EV$10^2 + 1 )) ), (SQRT($AO20)*EV20/(1-EV20)) / LN(((2/EV20)-1-EV$10+SQRT(EV$10^2+1))/((2/EV20)-1-EV$10-SQRT(EV$10^2+1))))</f>
        <v>0.99996499184431664</v>
      </c>
      <c r="EW126">
        <f t="shared" si="128"/>
        <v>0.99995724813051379</v>
      </c>
      <c r="EX126">
        <f t="shared" si="128"/>
        <v>0.9999492277390003</v>
      </c>
      <c r="EY126">
        <f t="shared" si="128"/>
        <v>0.99994091731264356</v>
      </c>
      <c r="EZ126">
        <f t="shared" si="128"/>
        <v>0.99993230202977557</v>
      </c>
      <c r="FA126">
        <f t="shared" si="128"/>
        <v>0.99992336604660859</v>
      </c>
      <c r="FB126">
        <f t="shared" si="128"/>
        <v>0.99989950873956557</v>
      </c>
      <c r="FC126">
        <f t="shared" si="128"/>
        <v>0.9998732373038417</v>
      </c>
      <c r="FD126">
        <f t="shared" si="128"/>
        <v>0.99981193606014418</v>
      </c>
      <c r="FE126">
        <f t="shared" si="128"/>
        <v>0.99963804110493792</v>
      </c>
      <c r="FF126">
        <f t="shared" si="128"/>
        <v>0.99933341063674053</v>
      </c>
      <c r="FG126">
        <f t="shared" si="128"/>
        <v>0.99866317996694731</v>
      </c>
      <c r="FH126" t="e">
        <f t="shared" si="128"/>
        <v>#NUM!</v>
      </c>
      <c r="FI126" t="e">
        <f t="shared" si="128"/>
        <v>#NUM!</v>
      </c>
    </row>
    <row r="127" spans="34:165" x14ac:dyDescent="0.3">
      <c r="AO127">
        <v>0.09</v>
      </c>
      <c r="AP127">
        <f t="shared" si="77"/>
        <v>0.99996259341421245</v>
      </c>
      <c r="AQ127">
        <f t="shared" si="77"/>
        <v>0.9999244909913183</v>
      </c>
      <c r="AR127">
        <f t="shared" si="77"/>
        <v>0.99988567461146682</v>
      </c>
      <c r="AS127">
        <f t="shared" si="77"/>
        <v>0.99984612552514018</v>
      </c>
      <c r="AT127">
        <f t="shared" si="77"/>
        <v>0.99980582432545506</v>
      </c>
      <c r="AU127">
        <f t="shared" si="77"/>
        <v>0.99976475091897421</v>
      </c>
      <c r="AV127">
        <f t="shared" si="77"/>
        <v>0.99972288449498148</v>
      </c>
      <c r="AW127">
        <f t="shared" si="77"/>
        <v>0.999680203493024</v>
      </c>
      <c r="AX127">
        <f t="shared" si="77"/>
        <v>0.999636685568699</v>
      </c>
      <c r="AY127">
        <f t="shared" si="77"/>
        <v>0.99959230316933312</v>
      </c>
      <c r="AZ127">
        <f t="shared" si="78"/>
        <v>0.99950087428540235</v>
      </c>
      <c r="BA127">
        <f t="shared" si="77"/>
        <v>0.99940570045438326</v>
      </c>
      <c r="BB127">
        <f t="shared" si="77"/>
        <v>0.99930656704103615</v>
      </c>
      <c r="BC127">
        <f t="shared" si="77"/>
        <v>0.99920323764544905</v>
      </c>
      <c r="BD127">
        <f t="shared" si="77"/>
        <v>0.99909545672206324</v>
      </c>
      <c r="BE127">
        <f t="shared" si="77"/>
        <v>0.99880465508325955</v>
      </c>
      <c r="BF127">
        <f t="shared" si="77"/>
        <v>0.99847922099895925</v>
      </c>
      <c r="BG127">
        <f t="shared" si="77"/>
        <v>0.99769798867252035</v>
      </c>
      <c r="BH127">
        <f t="shared" si="77"/>
        <v>0.99530088113243775</v>
      </c>
      <c r="BI127">
        <f t="shared" si="77"/>
        <v>0.99030774643984976</v>
      </c>
      <c r="BJ127">
        <f t="shared" si="77"/>
        <v>0.97271470047311404</v>
      </c>
      <c r="BK127" t="e">
        <f t="shared" si="77"/>
        <v>#NUM!</v>
      </c>
      <c r="BL127" t="e">
        <f t="shared" si="77"/>
        <v>#NUM!</v>
      </c>
      <c r="BV127">
        <v>0.09</v>
      </c>
      <c r="BX127">
        <f t="shared" si="79"/>
        <v>0.99996644291826109</v>
      </c>
      <c r="BZ127">
        <f t="shared" si="79"/>
        <v>0.99993161760043248</v>
      </c>
      <c r="CB127">
        <f t="shared" si="79"/>
        <v>0.9998954568795525</v>
      </c>
      <c r="CD127">
        <f t="shared" si="79"/>
        <v>0.9998578888036842</v>
      </c>
      <c r="CF127">
        <f t="shared" si="79"/>
        <v>0.99981883423382989</v>
      </c>
      <c r="CG127">
        <f t="shared" si="80"/>
        <v>0.9997782161908606</v>
      </c>
      <c r="CH127">
        <f t="shared" si="79"/>
        <v>0.99973593965278207</v>
      </c>
      <c r="CI127">
        <f t="shared" si="79"/>
        <v>0.99969191061471896</v>
      </c>
      <c r="CJ127">
        <f t="shared" si="79"/>
        <v>0.99964602558278792</v>
      </c>
      <c r="CK127">
        <f t="shared" si="79"/>
        <v>0.99959817278381302</v>
      </c>
      <c r="CL127">
        <f t="shared" si="79"/>
        <v>0.9994691132883573</v>
      </c>
      <c r="CM127">
        <f t="shared" si="79"/>
        <v>0.99932478380520351</v>
      </c>
      <c r="CN127">
        <f t="shared" si="79"/>
        <v>0.99897881385502152</v>
      </c>
      <c r="CO127">
        <f t="shared" si="79"/>
        <v>0.99792264484607063</v>
      </c>
      <c r="CP127">
        <f t="shared" si="79"/>
        <v>0.99575270349032619</v>
      </c>
      <c r="CQ127">
        <f t="shared" si="79"/>
        <v>0.98843581998209329</v>
      </c>
      <c r="CR127" t="e">
        <f t="shared" si="79"/>
        <v>#NUM!</v>
      </c>
      <c r="CS127" t="e">
        <f t="shared" si="79"/>
        <v>#NUM!</v>
      </c>
      <c r="DD127">
        <v>0.09</v>
      </c>
      <c r="DF127">
        <f t="shared" ref="DF127:DN127" si="129">IF(DF$10&lt;&gt;1,( SQRT(DF$10^2 + 1)/(DF$10-1) * LN( ( 1 - DF21  ) / ( 1 - DF$10 * DF21 ) ) ) /  LN( ((2/DF21) - 1 - DF$10 + SQRT(DF$10^2 + 1 )) / ((2/DF21) - 1 - DF$10 - SQRT(DF$10^2 + 1 )) ), (SQRT($AO21)*DF21/(1-DF21)) / LN(((2/DF21)-1-DF$10+SQRT(DF$10^2+1))/((2/DF21)-1-DF$10-SQRT(DF$10^2+1))))</f>
        <v>0.99998112462925992</v>
      </c>
      <c r="DH127">
        <f t="shared" si="129"/>
        <v>0.99996153613162153</v>
      </c>
      <c r="DJ127">
        <f t="shared" si="129"/>
        <v>0.99994119686181926</v>
      </c>
      <c r="DL127">
        <f t="shared" si="129"/>
        <v>0.99992006650310072</v>
      </c>
      <c r="DN127">
        <f t="shared" si="129"/>
        <v>0.99989809996619439</v>
      </c>
      <c r="DO127">
        <f t="shared" si="82"/>
        <v>0.99987525641413644</v>
      </c>
      <c r="DP127">
        <f t="shared" si="82"/>
        <v>0.99985148037383054</v>
      </c>
      <c r="DQ127">
        <f t="shared" si="82"/>
        <v>0.9998267199897638</v>
      </c>
      <c r="DR127">
        <f t="shared" si="82"/>
        <v>0.99980091735515642</v>
      </c>
      <c r="DS127">
        <f t="shared" si="82"/>
        <v>0.99977400995104704</v>
      </c>
      <c r="DT127">
        <f t="shared" si="82"/>
        <v>0.99970145046460279</v>
      </c>
      <c r="DU127">
        <f t="shared" si="82"/>
        <v>0.99962032557628644</v>
      </c>
      <c r="DV127">
        <f t="shared" si="82"/>
        <v>0.99942596142062878</v>
      </c>
      <c r="DW127">
        <f t="shared" si="82"/>
        <v>0.99883366303734655</v>
      </c>
      <c r="DX127">
        <f t="shared" si="82"/>
        <v>0.99762255148519008</v>
      </c>
      <c r="DY127">
        <f t="shared" si="82"/>
        <v>0.99359935166563984</v>
      </c>
      <c r="DZ127" t="e">
        <f t="shared" si="82"/>
        <v>#NUM!</v>
      </c>
      <c r="EA127" t="e">
        <f t="shared" si="82"/>
        <v>#NUM!</v>
      </c>
      <c r="EL127">
        <v>0.09</v>
      </c>
      <c r="EN127">
        <f t="shared" ref="EN127" si="130">IF(EN$10&lt;&gt;1,( SQRT(EN$10^2 + 1)/(EN$10-1) * LN( ( 1 - EN21  ) / ( 1 - EN$10 * EN21 ) ) ) /  LN( ((2/EN21) - 1 - EN$10 + SQRT(EN$10^2 + 1 )) / ((2/EN21) - 1 - EN$10 - SQRT(EN$10^2 + 1 )) ), (SQRT($AO21)*EN21/(1-EN21)) / LN(((2/EN21)-1-EN$10+SQRT(EN$10^2+1))/((2/EN21)-1-EN$10-SQRT(EN$10^2+1))))</f>
        <v>0.9999916111011653</v>
      </c>
      <c r="EP127">
        <f t="shared" ref="EP127" si="131">IF(EP$10&lt;&gt;1,( SQRT(EP$10^2 + 1)/(EP$10-1) * LN( ( 1 - EP21  ) / ( 1 - EP$10 * EP21 ) ) ) /  LN( ((2/EP21) - 1 - EP$10 + SQRT(EP$10^2 + 1 )) / ((2/EP21) - 1 - EP$10 - SQRT(EP$10^2 + 1 )) ), (SQRT($AO21)*EP21/(1-EP21)) / LN(((2/EP21)-1-EP$10+SQRT(EP$10^2+1))/((2/EP21)-1-EP$10-SQRT(EP$10^2+1))))</f>
        <v>0.99998290533827883</v>
      </c>
      <c r="ER127">
        <f t="shared" ref="ER127" si="132">IF(ER$10&lt;&gt;1,( SQRT(ER$10^2 + 1)/(ER$10-1) * LN( ( 1 - ER21  ) / ( 1 - ER$10 * ER21 ) ) ) /  LN( ((2/ER21) - 1 - ER$10 + SQRT(ER$10^2 + 1 )) / ((2/ER21) - 1 - ER$10 - SQRT(ER$10^2 + 1 )) ), (SQRT($AO21)*ER21/(1-ER21)) / LN(((2/ER21)-1-ER$10+SQRT(ER$10^2+1))/((2/ER21)-1-ER$10-SQRT(ER$10^2+1))))</f>
        <v>0.99997386602327221</v>
      </c>
      <c r="ET127">
        <f t="shared" ref="ET127" si="133">IF(ET$10&lt;&gt;1,( SQRT(ET$10^2 + 1)/(ET$10-1) * LN( ( 1 - ET21  ) / ( 1 - ET$10 * ET21 ) ) ) /  LN( ((2/ET21) - 1 - ET$10 + SQRT(ET$10^2 + 1 )) / ((2/ET21) - 1 - ET$10 - SQRT(ET$10^2 + 1 )) ), (SQRT($AO21)*ET21/(1-ET21)) / LN(((2/ET21)-1-ET$10+SQRT(ET$10^2+1))/((2/ET21)-1-ET$10-SQRT(ET$10^2+1))))</f>
        <v>0.99996447528720123</v>
      </c>
      <c r="EV127">
        <f t="shared" ref="EV127:FI127" si="134">IF(EV$10&lt;&gt;1,( SQRT(EV$10^2 + 1)/(EV$10-1) * LN( ( 1 - EV21  ) / ( 1 - EV$10 * EV21 ) ) ) /  LN( ((2/EV21) - 1 - EV$10 + SQRT(EV$10^2 + 1 )) / ((2/EV21) - 1 - EV$10 - SQRT(EV$10^2 + 1 )) ), (SQRT($AO21)*EV21/(1-EV21)) / LN(((2/EV21)-1-EV$10+SQRT(EV$10^2+1))/((2/EV21)-1-EV$10-SQRT(EV$10^2+1))))</f>
        <v>0.9999547143300318</v>
      </c>
      <c r="EW127">
        <f t="shared" si="134"/>
        <v>0.99994456151877908</v>
      </c>
      <c r="EX127">
        <f t="shared" si="134"/>
        <v>0.99993399582157494</v>
      </c>
      <c r="EY127">
        <f t="shared" si="134"/>
        <v>0.99992299309429544</v>
      </c>
      <c r="EZ127">
        <f t="shared" si="134"/>
        <v>0.99991152769832381</v>
      </c>
      <c r="FA127">
        <f t="shared" si="134"/>
        <v>0.99989957195946511</v>
      </c>
      <c r="FB127">
        <f t="shared" si="134"/>
        <v>0.99986733486908175</v>
      </c>
      <c r="FC127">
        <f t="shared" si="134"/>
        <v>0.9998312985285378</v>
      </c>
      <c r="FD127">
        <f t="shared" si="134"/>
        <v>0.99974499175330223</v>
      </c>
      <c r="FE127">
        <f t="shared" si="134"/>
        <v>0.99948231604311988</v>
      </c>
      <c r="FF127">
        <f t="shared" si="134"/>
        <v>0.99894702496692922</v>
      </c>
      <c r="FG127">
        <f t="shared" si="134"/>
        <v>0.99718750257578548</v>
      </c>
      <c r="FH127" t="e">
        <f t="shared" si="134"/>
        <v>#NUM!</v>
      </c>
      <c r="FI127" t="e">
        <f t="shared" si="134"/>
        <v>#NUM!</v>
      </c>
    </row>
    <row r="128" spans="34:165" x14ac:dyDescent="0.3">
      <c r="AO128">
        <v>9.9999999999999992E-2</v>
      </c>
      <c r="AP128">
        <f t="shared" si="77"/>
        <v>0.99995326439481602</v>
      </c>
      <c r="AQ128">
        <f t="shared" si="77"/>
        <v>0.99990555914393131</v>
      </c>
      <c r="AR128">
        <f t="shared" si="77"/>
        <v>0.99985685607098496</v>
      </c>
      <c r="AS128">
        <f t="shared" si="77"/>
        <v>0.99980712590613119</v>
      </c>
      <c r="AT128">
        <f t="shared" si="77"/>
        <v>0.99975633823231247</v>
      </c>
      <c r="AU128">
        <f t="shared" si="77"/>
        <v>0.99970446142828318</v>
      </c>
      <c r="AV128">
        <f t="shared" si="77"/>
        <v>0.99965146260813442</v>
      </c>
      <c r="AW128">
        <f t="shared" si="77"/>
        <v>0.99959730755723264</v>
      </c>
      <c r="AX128">
        <f t="shared" si="77"/>
        <v>0.99954196066405843</v>
      </c>
      <c r="AY128">
        <f t="shared" si="77"/>
        <v>0.99948537912705204</v>
      </c>
      <c r="AZ128">
        <f t="shared" si="78"/>
        <v>0.99936839031147451</v>
      </c>
      <c r="BA128">
        <f t="shared" si="77"/>
        <v>0.99924599486918753</v>
      </c>
      <c r="BB128">
        <f t="shared" si="77"/>
        <v>0.99911784046664553</v>
      </c>
      <c r="BC128">
        <f t="shared" si="77"/>
        <v>0.99898353679301222</v>
      </c>
      <c r="BD128">
        <f t="shared" si="77"/>
        <v>0.99884265754094259</v>
      </c>
      <c r="BE128">
        <f t="shared" si="77"/>
        <v>0.99845851675844566</v>
      </c>
      <c r="BF128">
        <f t="shared" si="77"/>
        <v>0.9980215910347966</v>
      </c>
      <c r="BG128">
        <f t="shared" si="77"/>
        <v>0.99694176198831397</v>
      </c>
      <c r="BH128">
        <f t="shared" si="77"/>
        <v>0.99333386016502645</v>
      </c>
      <c r="BI128">
        <f t="shared" si="77"/>
        <v>0.98395870316114376</v>
      </c>
      <c r="BJ128" t="e">
        <f t="shared" si="77"/>
        <v>#NUM!</v>
      </c>
      <c r="BK128" t="e">
        <f t="shared" si="77"/>
        <v>#NUM!</v>
      </c>
      <c r="BL128" t="e">
        <f t="shared" si="77"/>
        <v>#NUM!</v>
      </c>
      <c r="BV128">
        <v>9.9999999999999992E-2</v>
      </c>
      <c r="BX128">
        <f t="shared" si="79"/>
        <v>0.99995803016201712</v>
      </c>
      <c r="BZ128">
        <f t="shared" si="79"/>
        <v>0.99991428800958693</v>
      </c>
      <c r="CB128">
        <f t="shared" si="79"/>
        <v>0.99986866850533451</v>
      </c>
      <c r="CD128">
        <f t="shared" si="79"/>
        <v>0.9998210582220981</v>
      </c>
      <c r="CF128">
        <f t="shared" si="79"/>
        <v>0.9997713320760846</v>
      </c>
      <c r="CG128">
        <f t="shared" si="80"/>
        <v>0.99971936440243336</v>
      </c>
      <c r="CH128">
        <f t="shared" si="79"/>
        <v>0.99966500377935386</v>
      </c>
      <c r="CI128">
        <f t="shared" si="79"/>
        <v>0.99960809587698407</v>
      </c>
      <c r="CJ128">
        <f t="shared" si="79"/>
        <v>0.99954847001278624</v>
      </c>
      <c r="CK128">
        <f t="shared" si="79"/>
        <v>0.99948593996346402</v>
      </c>
      <c r="CL128">
        <f t="shared" si="79"/>
        <v>0.99931552453864725</v>
      </c>
      <c r="CM128">
        <f t="shared" si="79"/>
        <v>0.999121867562201</v>
      </c>
      <c r="CN128">
        <f t="shared" si="79"/>
        <v>0.99864418944097633</v>
      </c>
      <c r="CO128">
        <f t="shared" si="79"/>
        <v>0.99705966473981822</v>
      </c>
      <c r="CP128">
        <f t="shared" si="79"/>
        <v>0.99303454211848829</v>
      </c>
      <c r="CQ128" t="e">
        <f t="shared" si="79"/>
        <v>#NUM!</v>
      </c>
      <c r="CR128" t="e">
        <f t="shared" si="79"/>
        <v>#NUM!</v>
      </c>
      <c r="CS128" t="e">
        <f t="shared" si="79"/>
        <v>#NUM!</v>
      </c>
      <c r="DD128">
        <v>9.9999999999999992E-2</v>
      </c>
      <c r="DF128">
        <f t="shared" ref="DF128:DN128" si="135">IF(DF$10&lt;&gt;1,( SQRT(DF$10^2 + 1)/(DF$10-1) * LN( ( 1 - DF22  ) / ( 1 - DF$10 * DF22 ) ) ) /  LN( ((2/DF22) - 1 - DF$10 + SQRT(DF$10^2 + 1 )) / ((2/DF22) - 1 - DF$10 - SQRT(DF$10^2 + 1 )) ), (SQRT($AO22)*DF22/(1-DF22)) / LN(((2/DF22)-1-DF$10+SQRT(DF$10^2+1))/((2/DF22)-1-DF$10-SQRT(DF$10^2+1))))</f>
        <v>0.9999763927290819</v>
      </c>
      <c r="DH128">
        <f t="shared" si="135"/>
        <v>0.99995178894000547</v>
      </c>
      <c r="DJ128">
        <f t="shared" si="135"/>
        <v>0.99992612976990758</v>
      </c>
      <c r="DL128">
        <f t="shared" si="135"/>
        <v>0.99989935167308108</v>
      </c>
      <c r="DN128">
        <f t="shared" si="135"/>
        <v>0.99987138411458154</v>
      </c>
      <c r="DO128">
        <f t="shared" si="82"/>
        <v>0.99984215817910738</v>
      </c>
      <c r="DP128">
        <f t="shared" si="82"/>
        <v>0.99981158767298506</v>
      </c>
      <c r="DQ128">
        <f t="shared" si="82"/>
        <v>0.99977958673033684</v>
      </c>
      <c r="DR128">
        <f t="shared" si="82"/>
        <v>0.99974605988885079</v>
      </c>
      <c r="DS128">
        <f t="shared" si="82"/>
        <v>0.99971090303381749</v>
      </c>
      <c r="DT128">
        <f t="shared" si="82"/>
        <v>0.99961510597501901</v>
      </c>
      <c r="DU128">
        <f t="shared" si="82"/>
        <v>0.99950627832947825</v>
      </c>
      <c r="DV128">
        <f t="shared" si="82"/>
        <v>0.99923802403697948</v>
      </c>
      <c r="DW128">
        <f t="shared" si="82"/>
        <v>0.99835041802441238</v>
      </c>
      <c r="DX128">
        <f t="shared" si="82"/>
        <v>0.99611318954147654</v>
      </c>
      <c r="DY128" t="e">
        <f t="shared" si="82"/>
        <v>#NUM!</v>
      </c>
      <c r="DZ128" t="e">
        <f t="shared" si="82"/>
        <v>#NUM!</v>
      </c>
      <c r="EA128" t="e">
        <f t="shared" si="82"/>
        <v>#NUM!</v>
      </c>
      <c r="EL128">
        <v>9.9999999999999992E-2</v>
      </c>
      <c r="EN128">
        <f t="shared" ref="EN128" si="136">IF(EN$10&lt;&gt;1,( SQRT(EN$10^2 + 1)/(EN$10-1) * LN( ( 1 - EN22  ) / ( 1 - EN$10 * EN22 ) ) ) /  LN( ((2/EN22) - 1 - EN$10 + SQRT(EN$10^2 + 1 )) / ((2/EN22) - 1 - EN$10 - SQRT(EN$10^2 + 1 )) ), (SQRT($AO22)*EN22/(1-EN22)) / LN(((2/EN22)-1-EN$10+SQRT(EN$10^2+1))/((2/EN22)-1-EN$10-SQRT(EN$10^2+1))))</f>
        <v>0.99998950812177989</v>
      </c>
      <c r="EP128">
        <f t="shared" ref="EP128" si="137">IF(EP$10&lt;&gt;1,( SQRT(EP$10^2 + 1)/(EP$10-1) * LN( ( 1 - EP22  ) / ( 1 - EP$10 * EP22 ) ) ) /  LN( ((2/EP22) - 1 - EP$10 + SQRT(EP$10^2 + 1 )) / ((2/EP22) - 1 - EP$10 - SQRT(EP$10^2 + 1 )) ), (SQRT($AO22)*EP22/(1-EP22)) / LN(((2/EP22)-1-EP$10+SQRT(EP$10^2+1))/((2/EP22)-1-EP$10-SQRT(EP$10^2+1))))</f>
        <v>0.99997857347631658</v>
      </c>
      <c r="ER128">
        <f t="shared" ref="ER128" si="138">IF(ER$10&lt;&gt;1,( SQRT(ER$10^2 + 1)/(ER$10-1) * LN( ( 1 - ER22  ) / ( 1 - ER$10 * ER22 ) ) ) /  LN( ((2/ER22) - 1 - ER$10 + SQRT(ER$10^2 + 1 )) / ((2/ER22) - 1 - ER$10 - SQRT(ER$10^2 + 1 )) ), (SQRT($AO22)*ER22/(1-ER22)) / LN(((2/ER22)-1-ER$10+SQRT(ER$10^2+1))/((2/ER22)-1-ER$10-SQRT(ER$10^2+1))))</f>
        <v>0.99996716997235935</v>
      </c>
      <c r="ET128">
        <f t="shared" ref="ET128" si="139">IF(ET$10&lt;&gt;1,( SQRT(ET$10^2 + 1)/(ET$10-1) * LN( ( 1 - ET22  ) / ( 1 - ET$10 * ET22 ) ) ) /  LN( ((2/ET22) - 1 - ET$10 + SQRT(ET$10^2 + 1 )) / ((2/ET22) - 1 - ET$10 - SQRT(ET$10^2 + 1 )) ), (SQRT($AO22)*ET22/(1-ET22)) / LN(((2/ET22)-1-ET$10+SQRT(ET$10^2+1))/((2/ET22)-1-ET$10-SQRT(ET$10^2+1))))</f>
        <v>0.99995526944893576</v>
      </c>
      <c r="EV128">
        <f t="shared" ref="EV128:FI128" si="140">IF(EV$10&lt;&gt;1,( SQRT(EV$10^2 + 1)/(EV$10-1) * LN( ( 1 - EV22  ) / ( 1 - EV$10 * EV22 ) ) ) /  LN( ((2/EV22) - 1 - EV$10 + SQRT(EV$10^2 + 1 )) / ((2/EV22) - 1 - EV$10 - SQRT(EV$10^2 + 1 )) ), (SQRT($AO22)*EV22/(1-EV22)) / LN(((2/EV22)-1-EV$10+SQRT(EV$10^2+1))/((2/EV22)-1-EV$10-SQRT(EV$10^2+1))))</f>
        <v>0.99994284029680014</v>
      </c>
      <c r="EW128">
        <f t="shared" si="140"/>
        <v>0.99992985306288906</v>
      </c>
      <c r="EX128">
        <f t="shared" si="140"/>
        <v>0.99991626850159154</v>
      </c>
      <c r="EY128">
        <f t="shared" si="140"/>
        <v>0.99990204895439649</v>
      </c>
      <c r="EZ128">
        <f t="shared" si="140"/>
        <v>0.99988715216680546</v>
      </c>
      <c r="FA128">
        <f t="shared" si="140"/>
        <v>0.99987153206708246</v>
      </c>
      <c r="FB128">
        <f t="shared" si="140"/>
        <v>0.99982897513460101</v>
      </c>
      <c r="FC128">
        <f t="shared" si="140"/>
        <v>0.99978064038283565</v>
      </c>
      <c r="FD128">
        <f t="shared" si="140"/>
        <v>0.99966155547298419</v>
      </c>
      <c r="FE128">
        <f t="shared" si="140"/>
        <v>0.9992682282826636</v>
      </c>
      <c r="FF128">
        <f t="shared" si="140"/>
        <v>0.99828231407242329</v>
      </c>
      <c r="FG128" t="e">
        <f t="shared" si="140"/>
        <v>#NUM!</v>
      </c>
      <c r="FH128" t="e">
        <f t="shared" si="140"/>
        <v>#NUM!</v>
      </c>
      <c r="FI128" t="e">
        <f t="shared" si="140"/>
        <v>#NUM!</v>
      </c>
    </row>
    <row r="129" spans="41:165" x14ac:dyDescent="0.3">
      <c r="AO129">
        <v>0.10999999999999999</v>
      </c>
      <c r="AP129">
        <f t="shared" si="77"/>
        <v>0.99994276449257735</v>
      </c>
      <c r="AQ129">
        <f t="shared" si="77"/>
        <v>0.99988421773747671</v>
      </c>
      <c r="AR129">
        <f t="shared" si="77"/>
        <v>0.99982431763959501</v>
      </c>
      <c r="AS129">
        <f t="shared" si="77"/>
        <v>0.9997630202976282</v>
      </c>
      <c r="AT129">
        <f t="shared" si="77"/>
        <v>0.99970027990579402</v>
      </c>
      <c r="AU129">
        <f t="shared" si="77"/>
        <v>0.9996360486490411</v>
      </c>
      <c r="AV129">
        <f t="shared" si="77"/>
        <v>0.99957027659122188</v>
      </c>
      <c r="AW129">
        <f t="shared" si="77"/>
        <v>0.99950291155566084</v>
      </c>
      <c r="AX129">
        <f t="shared" si="77"/>
        <v>0.99943389899754698</v>
      </c>
      <c r="AY129">
        <f t="shared" si="77"/>
        <v>0.99936317474088909</v>
      </c>
      <c r="AZ129">
        <f t="shared" si="78"/>
        <v>0.9992163922819256</v>
      </c>
      <c r="BA129">
        <f t="shared" si="77"/>
        <v>0.99906203048883513</v>
      </c>
      <c r="BB129">
        <f t="shared" si="77"/>
        <v>0.99889953358480033</v>
      </c>
      <c r="BC129">
        <f t="shared" si="77"/>
        <v>0.99872828163088201</v>
      </c>
      <c r="BD129">
        <f t="shared" si="77"/>
        <v>0.99854759019117334</v>
      </c>
      <c r="BE129">
        <f t="shared" si="77"/>
        <v>0.99804938418490408</v>
      </c>
      <c r="BF129">
        <f t="shared" si="77"/>
        <v>0.99747284470496145</v>
      </c>
      <c r="BG129">
        <f t="shared" si="77"/>
        <v>0.99600182690772754</v>
      </c>
      <c r="BH129">
        <f t="shared" si="77"/>
        <v>0.99056050970566345</v>
      </c>
      <c r="BI129">
        <f t="shared" si="77"/>
        <v>0.97056100166033743</v>
      </c>
      <c r="BJ129" t="e">
        <f t="shared" si="77"/>
        <v>#NUM!</v>
      </c>
      <c r="BK129" t="e">
        <f t="shared" si="77"/>
        <v>#NUM!</v>
      </c>
      <c r="BL129" t="e">
        <f t="shared" si="77"/>
        <v>#NUM!</v>
      </c>
      <c r="BV129">
        <v>0.10999999999999999</v>
      </c>
      <c r="BX129">
        <f t="shared" si="79"/>
        <v>0.99994854704205194</v>
      </c>
      <c r="BZ129">
        <f t="shared" si="79"/>
        <v>0.9998946905265429</v>
      </c>
      <c r="CB129">
        <f t="shared" si="79"/>
        <v>0.99983827263195801</v>
      </c>
      <c r="CD129">
        <f t="shared" si="79"/>
        <v>0.99977912154325399</v>
      </c>
      <c r="CF129">
        <f t="shared" si="79"/>
        <v>0.99971704646138937</v>
      </c>
      <c r="CG129">
        <f t="shared" si="80"/>
        <v>0.99965185277507829</v>
      </c>
      <c r="CH129">
        <f t="shared" si="79"/>
        <v>0.99958330600429812</v>
      </c>
      <c r="CI129">
        <f t="shared" si="79"/>
        <v>0.99951116339100587</v>
      </c>
      <c r="CJ129">
        <f t="shared" si="79"/>
        <v>0.99943515416108608</v>
      </c>
      <c r="CK129">
        <f t="shared" si="79"/>
        <v>0.99935497974381382</v>
      </c>
      <c r="CL129">
        <f t="shared" si="79"/>
        <v>0.99913406574101671</v>
      </c>
      <c r="CM129">
        <f t="shared" si="79"/>
        <v>0.99887871363223857</v>
      </c>
      <c r="CN129">
        <f t="shared" si="79"/>
        <v>0.99822885616682633</v>
      </c>
      <c r="CO129">
        <f t="shared" si="79"/>
        <v>0.99584949290954383</v>
      </c>
      <c r="CP129">
        <f t="shared" si="79"/>
        <v>0.98745929411490008</v>
      </c>
      <c r="CQ129" t="e">
        <f t="shared" si="79"/>
        <v>#NUM!</v>
      </c>
      <c r="CR129" t="e">
        <f t="shared" si="79"/>
        <v>#NUM!</v>
      </c>
      <c r="CS129" t="e">
        <f t="shared" si="79"/>
        <v>#NUM!</v>
      </c>
      <c r="DD129">
        <v>0.10999999999999999</v>
      </c>
      <c r="DF129">
        <f t="shared" ref="DF129:DN129" si="141">IF(DF$10&lt;&gt;1,( SQRT(DF$10^2 + 1)/(DF$10-1) * LN( ( 1 - DF23  ) / ( 1 - DF$10 * DF23 ) ) ) /  LN( ((2/DF23) - 1 - DF$10 + SQRT(DF$10^2 + 1 )) / ((2/DF23) - 1 - DF$10 - SQRT(DF$10^2 + 1 )) ), (SQRT($AO23)*DF23/(1-DF23)) / LN(((2/DF23)-1-DF$10+SQRT(DF$10^2+1))/((2/DF23)-1-DF$10-SQRT(DF$10^2+1))))</f>
        <v>0.99997105885781556</v>
      </c>
      <c r="DH129">
        <f t="shared" si="141"/>
        <v>0.99994076634163409</v>
      </c>
      <c r="DJ129">
        <f t="shared" si="141"/>
        <v>0.99990903402055764</v>
      </c>
      <c r="DL129">
        <f t="shared" si="141"/>
        <v>0.9998757656550008</v>
      </c>
      <c r="DN129">
        <f t="shared" si="141"/>
        <v>0.99984085418015078</v>
      </c>
      <c r="DO129">
        <f t="shared" si="82"/>
        <v>0.99980419135394449</v>
      </c>
      <c r="DP129">
        <f t="shared" si="82"/>
        <v>0.99976564528901979</v>
      </c>
      <c r="DQ129">
        <f t="shared" si="82"/>
        <v>0.99972508044263486</v>
      </c>
      <c r="DR129">
        <f t="shared" si="82"/>
        <v>0.99968234543530488</v>
      </c>
      <c r="DS129">
        <f t="shared" si="82"/>
        <v>0.99963727342112174</v>
      </c>
      <c r="DT129">
        <f t="shared" si="82"/>
        <v>0.99951310953878458</v>
      </c>
      <c r="DU129">
        <f t="shared" si="82"/>
        <v>0.99936964792898464</v>
      </c>
      <c r="DV129">
        <f t="shared" si="82"/>
        <v>0.99900487076841327</v>
      </c>
      <c r="DW129">
        <f t="shared" si="82"/>
        <v>0.9976740164839466</v>
      </c>
      <c r="DX129">
        <f t="shared" si="82"/>
        <v>0.99304661108639447</v>
      </c>
      <c r="DY129" t="e">
        <f t="shared" si="82"/>
        <v>#NUM!</v>
      </c>
      <c r="DZ129" t="e">
        <f t="shared" si="82"/>
        <v>#NUM!</v>
      </c>
      <c r="EA129" t="e">
        <f t="shared" si="82"/>
        <v>#NUM!</v>
      </c>
      <c r="EL129">
        <v>0.10999999999999999</v>
      </c>
      <c r="EN129">
        <f t="shared" ref="EN129:FC141" si="142">IF(EN$10&lt;&gt;1,( SQRT(EN$10^2 + 1)/(EN$10-1) * LN( ( 1 - EN23  ) / ( 1 - EN$10 * EN23 ) ) ) /  LN( ((2/EN23) - 1 - EN$10 + SQRT(EN$10^2 + 1 )) / ((2/EN23) - 1 - EN$10 - SQRT(EN$10^2 + 1 )) ), (SQRT($AO23)*EN23/(1-EN23)) / LN(((2/EN23)-1-EN$10+SQRT(EN$10^2+1))/((2/EN23)-1-EN$10-SQRT(EN$10^2+1))))</f>
        <v>0.99998713763413116</v>
      </c>
      <c r="EP129">
        <f t="shared" ref="EP129" si="143">IF(EP$10&lt;&gt;1,( SQRT(EP$10^2 + 1)/(EP$10-1) * LN( ( 1 - EP23  ) / ( 1 - EP$10 * EP23 ) ) ) /  LN( ((2/EP23) - 1 - EP$10 + SQRT(EP$10^2 + 1 )) / ((2/EP23) - 1 - EP$10 - SQRT(EP$10^2 + 1 )) ), (SQRT($AO23)*EP23/(1-EP23)) / LN(((2/EP23)-1-EP$10+SQRT(EP$10^2+1))/((2/EP23)-1-EP$10-SQRT(EP$10^2+1))))</f>
        <v>0.99997367485660704</v>
      </c>
      <c r="ER129">
        <f t="shared" ref="ER129" si="144">IF(ER$10&lt;&gt;1,( SQRT(ER$10^2 + 1)/(ER$10-1) * LN( ( 1 - ER23  ) / ( 1 - ER$10 * ER23 ) ) ) /  LN( ((2/ER23) - 1 - ER$10 + SQRT(ER$10^2 + 1 )) / ((2/ER23) - 1 - ER$10 - SQRT(ER$10^2 + 1 )) ), (SQRT($AO23)*ER23/(1-ER23)) / LN(((2/ER23)-1-ER$10+SQRT(ER$10^2+1))/((2/ER23)-1-ER$10-SQRT(ER$10^2+1))))</f>
        <v>0.999959572473892</v>
      </c>
      <c r="ET129">
        <f t="shared" ref="ET129" si="145">IF(ET$10&lt;&gt;1,( SQRT(ET$10^2 + 1)/(ET$10-1) * LN( ( 1 - ET23  ) / ( 1 - ET$10 * ET23 ) ) ) /  LN( ((2/ET23) - 1 - ET$10 + SQRT(ET$10^2 + 1 )) / ((2/ET23) - 1 - ET$10 - SQRT(ET$10^2 + 1 )) ), (SQRT($AO23)*ET23/(1-ET23)) / LN(((2/ET23)-1-ET$10+SQRT(ET$10^2+1))/((2/ET23)-1-ET$10-SQRT(ET$10^2+1))))</f>
        <v>0.99994478784170016</v>
      </c>
      <c r="EV129">
        <f t="shared" ref="EV129:FI129" si="146">IF(EV$10&lt;&gt;1,( SQRT(EV$10^2 + 1)/(EV$10-1) * LN( ( 1 - EV23  ) / ( 1 - EV$10 * EV23 ) ) ) /  LN( ((2/EV23) - 1 - EV$10 + SQRT(EV$10^2 + 1 )) / ((2/EV23) - 1 - EV$10 - SQRT(EV$10^2 + 1 )) ), (SQRT($AO23)*EV23/(1-EV23)) / LN(((2/EV23)-1-EV$10+SQRT(EV$10^2+1))/((2/EV23)-1-EV$10-SQRT(EV$10^2+1))))</f>
        <v>0.99992927357148742</v>
      </c>
      <c r="EW129">
        <f t="shared" si="146"/>
        <v>0.99991298160430586</v>
      </c>
      <c r="EX129">
        <f t="shared" si="146"/>
        <v>0.9998958536661311</v>
      </c>
      <c r="EY129">
        <f t="shared" si="146"/>
        <v>0.99987782972201988</v>
      </c>
      <c r="EZ129">
        <f t="shared" si="146"/>
        <v>0.99985884278698167</v>
      </c>
      <c r="FA129">
        <f t="shared" si="146"/>
        <v>0.99983881905555105</v>
      </c>
      <c r="FB129">
        <f t="shared" si="146"/>
        <v>0.99978366688407005</v>
      </c>
      <c r="FC129">
        <f t="shared" si="146"/>
        <v>0.99971996127814611</v>
      </c>
      <c r="FD129">
        <f t="shared" si="146"/>
        <v>0.99955808100161425</v>
      </c>
      <c r="FE129">
        <f t="shared" si="146"/>
        <v>0.99896896376375544</v>
      </c>
      <c r="FF129">
        <f t="shared" si="146"/>
        <v>0.99694079169962646</v>
      </c>
      <c r="FG129" t="e">
        <f t="shared" si="146"/>
        <v>#NUM!</v>
      </c>
      <c r="FH129" t="e">
        <f t="shared" si="146"/>
        <v>#NUM!</v>
      </c>
      <c r="FI129" t="e">
        <f t="shared" si="146"/>
        <v>#NUM!</v>
      </c>
    </row>
    <row r="130" spans="41:165" x14ac:dyDescent="0.3">
      <c r="AO130">
        <v>0.11999999999999998</v>
      </c>
      <c r="AP130">
        <f t="shared" si="77"/>
        <v>0.99993105172398167</v>
      </c>
      <c r="AQ130">
        <f t="shared" si="77"/>
        <v>0.99986037360825897</v>
      </c>
      <c r="AR130">
        <f t="shared" si="77"/>
        <v>0.99978790480592039</v>
      </c>
      <c r="AS130">
        <f t="shared" si="77"/>
        <v>0.99971358160714352</v>
      </c>
      <c r="AT130">
        <f t="shared" si="77"/>
        <v>0.9996373372682843</v>
      </c>
      <c r="AU130">
        <f t="shared" si="77"/>
        <v>0.99955910182842389</v>
      </c>
      <c r="AV130">
        <f t="shared" si="77"/>
        <v>0.99947880191238703</v>
      </c>
      <c r="AW130">
        <f t="shared" si="77"/>
        <v>0.99939636051904757</v>
      </c>
      <c r="AX130">
        <f t="shared" si="77"/>
        <v>0.99931169679356702</v>
      </c>
      <c r="AY130">
        <f t="shared" si="77"/>
        <v>0.99922471692814907</v>
      </c>
      <c r="AZ130">
        <f t="shared" si="78"/>
        <v>0.99904349998425657</v>
      </c>
      <c r="BA130">
        <f t="shared" si="77"/>
        <v>0.99885191093253389</v>
      </c>
      <c r="BB130">
        <f t="shared" si="77"/>
        <v>0.9986491015809642</v>
      </c>
      <c r="BC130">
        <f t="shared" si="77"/>
        <v>0.99843411796956472</v>
      </c>
      <c r="BD130">
        <f t="shared" si="77"/>
        <v>0.99820589502927737</v>
      </c>
      <c r="BE130">
        <f t="shared" ref="BE130:BL130" si="147">IF(BE$10&lt;&gt;1,( SQRT(BE$10^2 + 1)/(BE$10-1) * LN( ( 1 - BE24  ) / ( 1 - BE$10 * BE24 ) ) ) /  LN( ((2/BE24) - 1 - BE$10 + SQRT(BE$10^2 + 1 )) / ((2/BE24) - 1 - BE$10 - SQRT(BE$10^2 + 1 )) ), (SQRT($AO24)*BE24/(1-BE24)) / LN(((2/BE24)-1-BE$10+SQRT(BE$10^2+1))/((2/BE24)-1-BE$10-SQRT(BE$10^2+1))))</f>
        <v>0.99756921716454638</v>
      </c>
      <c r="BF130">
        <f t="shared" si="147"/>
        <v>0.99681872637481483</v>
      </c>
      <c r="BG130">
        <f t="shared" si="147"/>
        <v>0.99483539636963769</v>
      </c>
      <c r="BH130">
        <f t="shared" si="147"/>
        <v>0.98652279430447742</v>
      </c>
      <c r="BI130">
        <f t="shared" si="147"/>
        <v>0.92134096524057785</v>
      </c>
      <c r="BJ130" t="e">
        <f t="shared" si="147"/>
        <v>#NUM!</v>
      </c>
      <c r="BK130" t="e">
        <f t="shared" si="147"/>
        <v>#NUM!</v>
      </c>
      <c r="BL130" t="e">
        <f t="shared" si="147"/>
        <v>#NUM!</v>
      </c>
      <c r="BV130">
        <v>0.11999999999999998</v>
      </c>
      <c r="BX130">
        <f t="shared" si="79"/>
        <v>0.9999379522976406</v>
      </c>
      <c r="BZ130">
        <f t="shared" si="79"/>
        <v>0.99987272461279753</v>
      </c>
      <c r="CB130">
        <f t="shared" si="79"/>
        <v>0.99980408750649874</v>
      </c>
      <c r="CD130">
        <f t="shared" si="79"/>
        <v>0.9997317891413966</v>
      </c>
      <c r="CF130">
        <f t="shared" si="79"/>
        <v>0.99965554855465621</v>
      </c>
      <c r="CG130">
        <f t="shared" si="80"/>
        <v>0.99957507197636253</v>
      </c>
      <c r="CH130">
        <f t="shared" si="79"/>
        <v>0.99949000991898251</v>
      </c>
      <c r="CI130">
        <f t="shared" si="79"/>
        <v>0.99939999192428863</v>
      </c>
      <c r="CJ130">
        <f t="shared" si="79"/>
        <v>0.99930460185740011</v>
      </c>
      <c r="CK130">
        <f t="shared" si="79"/>
        <v>0.99920337578728091</v>
      </c>
      <c r="CL130">
        <f t="shared" ref="CL130:CS130" si="148">IF(CL$10&lt;&gt;1,( SQRT(CL$10^2 + 1)/(CL$10-1) * LN( ( 1 - CL24  ) / ( 1 - CL$10 * CL24 ) ) ) /  LN( ((2/CL24) - 1 - CL$10 + SQRT(CL$10^2 + 1 )) / ((2/CL24) - 1 - CL$10 - SQRT(CL$10^2 + 1 )) ), (SQRT($AO24)*CL24/(1-CL24)) / LN(((2/CL24)-1-CL$10+SQRT(CL$10^2+1))/((2/CL24)-1-CL$10-SQRT(CL$10^2+1))))</f>
        <v>0.99892121479824514</v>
      </c>
      <c r="CM130">
        <f t="shared" si="148"/>
        <v>0.99858910219772612</v>
      </c>
      <c r="CN130">
        <f t="shared" si="148"/>
        <v>0.99771433523994968</v>
      </c>
      <c r="CO130">
        <f t="shared" si="148"/>
        <v>0.9941012640240261</v>
      </c>
      <c r="CP130">
        <f t="shared" si="148"/>
        <v>0.96872220758560323</v>
      </c>
      <c r="CQ130" t="e">
        <f t="shared" si="148"/>
        <v>#NUM!</v>
      </c>
      <c r="CR130" t="e">
        <f t="shared" si="148"/>
        <v>#NUM!</v>
      </c>
      <c r="CS130" t="e">
        <f t="shared" si="148"/>
        <v>#NUM!</v>
      </c>
      <c r="DD130">
        <v>0.11999999999999998</v>
      </c>
      <c r="DF130">
        <f t="shared" ref="DF130:EA141" si="149">IF(DF$10&lt;&gt;1,( SQRT(DF$10^2 + 1)/(DF$10-1) * LN( ( 1 - DF24  ) / ( 1 - DF$10 * DF24 ) ) ) /  LN( ((2/DF24) - 1 - DF$10 + SQRT(DF$10^2 + 1 )) / ((2/DF24) - 1 - DF$10 - SQRT(DF$10^2 + 1 )) ), (SQRT($AO24)*DF24/(1-DF24)) / LN(((2/DF24)-1-DF$10+SQRT(DF$10^2+1))/((2/DF24)-1-DF$10-SQRT(DF$10^2+1))))</f>
        <v>0.99996509983491055</v>
      </c>
      <c r="DH130">
        <f t="shared" si="149"/>
        <v>0.99992841186058579</v>
      </c>
      <c r="DJ130">
        <f t="shared" si="149"/>
        <v>0.99988980753575629</v>
      </c>
      <c r="DL130">
        <f t="shared" si="149"/>
        <v>0.99984914582346696</v>
      </c>
      <c r="DN130">
        <f t="shared" si="149"/>
        <v>0.99980626916321247</v>
      </c>
      <c r="DO130">
        <f t="shared" si="82"/>
        <v>0.99976101399255446</v>
      </c>
      <c r="DP130">
        <f t="shared" si="82"/>
        <v>0.99971318400183873</v>
      </c>
      <c r="DQ130">
        <f t="shared" si="82"/>
        <v>0.99966257235197564</v>
      </c>
      <c r="DR130">
        <f t="shared" si="82"/>
        <v>0.99960894650201093</v>
      </c>
      <c r="DS130">
        <f t="shared" si="82"/>
        <v>0.99955204733385006</v>
      </c>
      <c r="DT130">
        <f t="shared" si="82"/>
        <v>0.99939348998453326</v>
      </c>
      <c r="DU130">
        <f t="shared" si="82"/>
        <v>0.99920695828216732</v>
      </c>
      <c r="DV130">
        <f t="shared" si="82"/>
        <v>0.9987162109912715</v>
      </c>
      <c r="DW130">
        <f t="shared" si="82"/>
        <v>0.99669947498282452</v>
      </c>
      <c r="DX130">
        <f t="shared" si="82"/>
        <v>0.98302226251262248</v>
      </c>
      <c r="DY130" t="e">
        <f t="shared" si="82"/>
        <v>#NUM!</v>
      </c>
      <c r="DZ130" t="e">
        <f t="shared" si="82"/>
        <v>#NUM!</v>
      </c>
      <c r="EA130" t="e">
        <f t="shared" si="82"/>
        <v>#NUM!</v>
      </c>
      <c r="EL130">
        <v>0.11999999999999998</v>
      </c>
      <c r="EN130">
        <f t="shared" si="142"/>
        <v>0.99998448934482675</v>
      </c>
      <c r="EP130">
        <f t="shared" si="142"/>
        <v>0.99996818440317448</v>
      </c>
      <c r="ER130">
        <f t="shared" si="142"/>
        <v>0.99995102820996773</v>
      </c>
      <c r="ET130">
        <f t="shared" si="142"/>
        <v>0.99993295827928341</v>
      </c>
      <c r="EV130">
        <f t="shared" si="142"/>
        <v>0.99991390481617282</v>
      </c>
      <c r="EW130">
        <f t="shared" si="142"/>
        <v>0.9998937954213839</v>
      </c>
      <c r="EX130">
        <f t="shared" si="142"/>
        <v>0.99987254317214125</v>
      </c>
      <c r="EY130">
        <f t="shared" si="142"/>
        <v>0.99985005654950765</v>
      </c>
      <c r="EZ130">
        <f t="shared" si="142"/>
        <v>0.99982623268776571</v>
      </c>
      <c r="FA130">
        <f t="shared" si="142"/>
        <v>0.99980095700650395</v>
      </c>
      <c r="FB130">
        <f t="shared" si="142"/>
        <v>0.9997305372051144</v>
      </c>
      <c r="FC130">
        <f t="shared" si="142"/>
        <v>0.99964772340468944</v>
      </c>
      <c r="FD130">
        <f t="shared" ref="FD130:FI141" si="150">IF(FD$10&lt;&gt;1,( SQRT(FD$10^2 + 1)/(FD$10-1) * LN( ( 1 - FD24  ) / ( 1 - FD$10 * FD24 ) ) ) /  LN( ((2/FD24) - 1 - FD$10 + SQRT(FD$10^2 + 1 )) / ((2/FD24) - 1 - FD$10 - SQRT(FD$10^2 + 1 )) ), (SQRT($AO24)*FD24/(1-FD24)) / LN(((2/FD24)-1-FD$10+SQRT(FD$10^2+1))/((2/FD24)-1-FD$10-SQRT(FD$10^2+1))))</f>
        <v>0.99943002735026276</v>
      </c>
      <c r="FE130">
        <f t="shared" si="150"/>
        <v>0.9985386017743394</v>
      </c>
      <c r="FF130">
        <f t="shared" si="150"/>
        <v>0.99263783373423542</v>
      </c>
      <c r="FG130" t="e">
        <f t="shared" si="150"/>
        <v>#NUM!</v>
      </c>
      <c r="FH130" t="e">
        <f t="shared" si="150"/>
        <v>#NUM!</v>
      </c>
      <c r="FI130" t="e">
        <f t="shared" si="150"/>
        <v>#NUM!</v>
      </c>
    </row>
    <row r="131" spans="41:165" x14ac:dyDescent="0.3">
      <c r="AO131">
        <v>0.12999999999999998</v>
      </c>
      <c r="AP131">
        <f t="shared" ref="AP131:BL142" si="151">IF(AP$10&lt;&gt;1,( SQRT(AP$10^2 + 1)/(AP$10-1) * LN( ( 1 - AP25  ) / ( 1 - AP$10 * AP25 ) ) ) /  LN( ((2/AP25) - 1 - AP$10 + SQRT(AP$10^2 + 1 )) / ((2/AP25) - 1 - AP$10 - SQRT(AP$10^2 + 1 )) ), (SQRT($AO25)*AP25/(1-AP25)) / LN(((2/AP25)-1-AP$10+SQRT(AP$10^2+1))/((2/AP25)-1-AP$10-SQRT(AP$10^2+1))))</f>
        <v>0.99991808228250856</v>
      </c>
      <c r="AQ131">
        <f t="shared" si="151"/>
        <v>0.99983392939390847</v>
      </c>
      <c r="AR131">
        <f t="shared" si="151"/>
        <v>0.99974745578449675</v>
      </c>
      <c r="AS131">
        <f t="shared" si="151"/>
        <v>0.99965857152121174</v>
      </c>
      <c r="AT131">
        <f t="shared" si="151"/>
        <v>0.99956718200232397</v>
      </c>
      <c r="AU131">
        <f t="shared" si="151"/>
        <v>0.99947318764943605</v>
      </c>
      <c r="AV131">
        <f t="shared" si="151"/>
        <v>0.9993764835745772</v>
      </c>
      <c r="AW131">
        <f t="shared" si="151"/>
        <v>0.99927695922013204</v>
      </c>
      <c r="AX131">
        <f t="shared" si="151"/>
        <v>0.99917449796879954</v>
      </c>
      <c r="AY131">
        <f t="shared" si="151"/>
        <v>0.99906896604008977</v>
      </c>
      <c r="AZ131">
        <f t="shared" si="78"/>
        <v>0.99884822662873918</v>
      </c>
      <c r="BA131">
        <f t="shared" si="151"/>
        <v>0.99861357602409984</v>
      </c>
      <c r="BB131">
        <f t="shared" si="151"/>
        <v>0.99836375436615687</v>
      </c>
      <c r="BC131">
        <f t="shared" si="151"/>
        <v>0.99809733180080085</v>
      </c>
      <c r="BD131">
        <f t="shared" si="151"/>
        <v>0.99781269319650356</v>
      </c>
      <c r="BE131">
        <f t="shared" si="151"/>
        <v>0.99700874397820893</v>
      </c>
      <c r="BF131">
        <f t="shared" si="151"/>
        <v>0.99604220078286176</v>
      </c>
      <c r="BG131">
        <f t="shared" si="151"/>
        <v>0.99338629929724043</v>
      </c>
      <c r="BH131">
        <f t="shared" si="151"/>
        <v>0.98033014038779331</v>
      </c>
      <c r="BI131" t="e">
        <f t="shared" si="151"/>
        <v>#NUM!</v>
      </c>
      <c r="BJ131" t="e">
        <f t="shared" si="151"/>
        <v>#NUM!</v>
      </c>
      <c r="BK131" t="e">
        <f t="shared" si="151"/>
        <v>#NUM!</v>
      </c>
      <c r="BL131" t="e">
        <f t="shared" si="151"/>
        <v>#NUM!</v>
      </c>
      <c r="BV131">
        <v>0.12999999999999998</v>
      </c>
      <c r="BX131">
        <f t="shared" ref="BX131:CS142" si="152">IF(BX$10&lt;&gt;1,( SQRT(BX$10^2 + 1)/(BX$10-1) * LN( ( 1 - BX25  ) / ( 1 - BX$10 * BX25 ) ) ) /  LN( ((2/BX25) - 1 - BX$10 + SQRT(BX$10^2 + 1 )) / ((2/BX25) - 1 - BX$10 - SQRT(BX$10^2 + 1 )) ), (SQRT($AO25)*BX25/(1-BX25)) / LN(((2/BX25)-1-BX$10+SQRT(BX$10^2+1))/((2/BX25)-1-BX$10-SQRT(BX$10^2+1))))</f>
        <v>0.99992620282622779</v>
      </c>
      <c r="BZ131">
        <f t="shared" si="152"/>
        <v>0.99984828481242638</v>
      </c>
      <c r="CB131">
        <f t="shared" si="152"/>
        <v>0.99976592149995136</v>
      </c>
      <c r="CD131">
        <f t="shared" si="152"/>
        <v>0.99967875379542692</v>
      </c>
      <c r="CF131">
        <f t="shared" si="152"/>
        <v>0.99958637854087073</v>
      </c>
      <c r="CG131">
        <f t="shared" si="80"/>
        <v>0.99948836624285409</v>
      </c>
      <c r="CH131">
        <f t="shared" si="152"/>
        <v>0.99938420788087345</v>
      </c>
      <c r="CI131">
        <f t="shared" si="152"/>
        <v>0.99927335377019455</v>
      </c>
      <c r="CJ131">
        <f t="shared" si="152"/>
        <v>0.99915518103024437</v>
      </c>
      <c r="CK131">
        <f t="shared" si="152"/>
        <v>0.99902898723732037</v>
      </c>
      <c r="CL131">
        <f t="shared" si="152"/>
        <v>0.99867291990990381</v>
      </c>
      <c r="CM131">
        <f t="shared" si="152"/>
        <v>0.99824562498681813</v>
      </c>
      <c r="CN131">
        <f t="shared" si="152"/>
        <v>0.99707650863217989</v>
      </c>
      <c r="CO131">
        <f t="shared" si="152"/>
        <v>0.99145122053643531</v>
      </c>
      <c r="CP131" t="e">
        <f t="shared" si="152"/>
        <v>#NUM!</v>
      </c>
      <c r="CQ131" t="e">
        <f t="shared" si="152"/>
        <v>#NUM!</v>
      </c>
      <c r="CR131" t="e">
        <f t="shared" si="152"/>
        <v>#NUM!</v>
      </c>
      <c r="CS131" t="e">
        <f t="shared" si="152"/>
        <v>#NUM!</v>
      </c>
      <c r="DD131">
        <v>0.12999999999999998</v>
      </c>
      <c r="DF131">
        <f t="shared" si="149"/>
        <v>0.99995849144854965</v>
      </c>
      <c r="DH131">
        <f t="shared" si="149"/>
        <v>0.99991466626855918</v>
      </c>
      <c r="DJ131">
        <f t="shared" si="149"/>
        <v>0.99986834271200542</v>
      </c>
      <c r="DL131">
        <f t="shared" si="149"/>
        <v>0.99981931971383209</v>
      </c>
      <c r="DN131">
        <f t="shared" si="149"/>
        <v>0.99976737128772375</v>
      </c>
      <c r="DO131">
        <f t="shared" si="82"/>
        <v>0.99971225821428511</v>
      </c>
      <c r="DP131">
        <f t="shared" si="149"/>
        <v>0.99965369482745925</v>
      </c>
      <c r="DQ131">
        <f t="shared" si="149"/>
        <v>0.99959137428613121</v>
      </c>
      <c r="DR131">
        <f t="shared" si="149"/>
        <v>0.99952494868343444</v>
      </c>
      <c r="DS131">
        <f t="shared" si="149"/>
        <v>0.99945402591315446</v>
      </c>
      <c r="DT131">
        <f t="shared" si="149"/>
        <v>0.99925398159260204</v>
      </c>
      <c r="DU131">
        <f t="shared" si="149"/>
        <v>0.99901407381813567</v>
      </c>
      <c r="DV131">
        <f t="shared" si="149"/>
        <v>0.99835864074224845</v>
      </c>
      <c r="DW131">
        <f t="shared" si="149"/>
        <v>0.99522806091263405</v>
      </c>
      <c r="DX131" t="e">
        <f t="shared" si="149"/>
        <v>#NUM!</v>
      </c>
      <c r="DY131" t="e">
        <f t="shared" si="149"/>
        <v>#NUM!</v>
      </c>
      <c r="DZ131" t="e">
        <f t="shared" si="149"/>
        <v>#NUM!</v>
      </c>
      <c r="EA131" t="e">
        <f t="shared" si="149"/>
        <v>#NUM!</v>
      </c>
      <c r="EL131">
        <v>0.12999999999999998</v>
      </c>
      <c r="EN131">
        <f t="shared" si="142"/>
        <v>0.99998155250365228</v>
      </c>
      <c r="EP131">
        <f t="shared" si="142"/>
        <v>0.99996207582105956</v>
      </c>
      <c r="ER131">
        <f t="shared" si="142"/>
        <v>0.99994148941640959</v>
      </c>
      <c r="ET131">
        <f t="shared" si="142"/>
        <v>0.99991970422074905</v>
      </c>
      <c r="EV131">
        <f t="shared" si="142"/>
        <v>0.99989662043627781</v>
      </c>
      <c r="EW131">
        <f t="shared" si="142"/>
        <v>0.9998721313241058</v>
      </c>
      <c r="EX131">
        <f t="shared" si="142"/>
        <v>0.9998461113000916</v>
      </c>
      <c r="EY131">
        <f t="shared" si="142"/>
        <v>0.99981842434628698</v>
      </c>
      <c r="EZ131">
        <f t="shared" si="142"/>
        <v>0.99978891661680203</v>
      </c>
      <c r="FA131">
        <f t="shared" si="142"/>
        <v>0.99975741479305924</v>
      </c>
      <c r="FB131">
        <f t="shared" si="142"/>
        <v>0.99966858334873809</v>
      </c>
      <c r="FC131">
        <f t="shared" si="142"/>
        <v>0.99956209868757062</v>
      </c>
      <c r="FD131">
        <f t="shared" si="150"/>
        <v>0.99927148817504741</v>
      </c>
      <c r="FE131">
        <f t="shared" si="150"/>
        <v>0.99789062775689952</v>
      </c>
      <c r="FF131" t="e">
        <f t="shared" si="150"/>
        <v>#NUM!</v>
      </c>
      <c r="FG131" t="e">
        <f t="shared" si="150"/>
        <v>#NUM!</v>
      </c>
      <c r="FH131" t="e">
        <f t="shared" si="150"/>
        <v>#NUM!</v>
      </c>
      <c r="FI131" t="e">
        <f t="shared" si="150"/>
        <v>#NUM!</v>
      </c>
    </row>
    <row r="132" spans="41:165" x14ac:dyDescent="0.3">
      <c r="AO132">
        <v>0.13999999999999999</v>
      </c>
      <c r="AP132">
        <f t="shared" si="151"/>
        <v>0.99990381043996612</v>
      </c>
      <c r="AQ132">
        <f t="shared" si="151"/>
        <v>0.99980478330118727</v>
      </c>
      <c r="AR132">
        <f t="shared" si="151"/>
        <v>0.99970280110225429</v>
      </c>
      <c r="AS132">
        <f t="shared" si="151"/>
        <v>0.99959773984515421</v>
      </c>
      <c r="AT132">
        <f t="shared" si="151"/>
        <v>0.99948946855564447</v>
      </c>
      <c r="AU132">
        <f t="shared" si="151"/>
        <v>0.99937784878392077</v>
      </c>
      <c r="AV132">
        <f t="shared" si="151"/>
        <v>0.99926273406158794</v>
      </c>
      <c r="AW132">
        <f t="shared" si="151"/>
        <v>0.999143969310192</v>
      </c>
      <c r="AX132">
        <f t="shared" si="151"/>
        <v>0.99902139019646297</v>
      </c>
      <c r="AY132">
        <f t="shared" si="151"/>
        <v>0.99889480963909616</v>
      </c>
      <c r="AZ132">
        <f t="shared" si="78"/>
        <v>0.99862896927319933</v>
      </c>
      <c r="BA132">
        <f t="shared" si="151"/>
        <v>0.99834478518729342</v>
      </c>
      <c r="BB132">
        <f t="shared" si="151"/>
        <v>0.9980404285422434</v>
      </c>
      <c r="BC132">
        <f t="shared" si="151"/>
        <v>0.99771380301499146</v>
      </c>
      <c r="BD132">
        <f t="shared" si="151"/>
        <v>0.99736251164043366</v>
      </c>
      <c r="BE132">
        <f t="shared" si="151"/>
        <v>0.99635722634419721</v>
      </c>
      <c r="BF132">
        <f t="shared" si="151"/>
        <v>0.99512275983865206</v>
      </c>
      <c r="BG132">
        <f t="shared" si="151"/>
        <v>0.99157932395771375</v>
      </c>
      <c r="BH132">
        <f t="shared" si="151"/>
        <v>0.96995665681051113</v>
      </c>
      <c r="BI132" t="e">
        <f t="shared" si="151"/>
        <v>#NUM!</v>
      </c>
      <c r="BJ132" t="e">
        <f t="shared" si="151"/>
        <v>#NUM!</v>
      </c>
      <c r="BK132" t="e">
        <f t="shared" si="151"/>
        <v>#NUM!</v>
      </c>
      <c r="BL132" t="e">
        <f t="shared" si="151"/>
        <v>#NUM!</v>
      </c>
      <c r="BV132">
        <v>0.13999999999999999</v>
      </c>
      <c r="BX132">
        <f t="shared" si="152"/>
        <v>0.99991325358288197</v>
      </c>
      <c r="BZ132">
        <f t="shared" si="152"/>
        <v>0.9998212604671326</v>
      </c>
      <c r="CB132">
        <f t="shared" si="152"/>
        <v>0.99972357248482135</v>
      </c>
      <c r="CD132">
        <f t="shared" si="152"/>
        <v>0.99961968946124125</v>
      </c>
      <c r="CF132">
        <f t="shared" si="152"/>
        <v>0.99950904586593869</v>
      </c>
      <c r="CG132">
        <f t="shared" si="80"/>
        <v>0.999391029297094</v>
      </c>
      <c r="CH132">
        <f t="shared" si="152"/>
        <v>0.99926491395065986</v>
      </c>
      <c r="CI132">
        <f t="shared" si="152"/>
        <v>0.99912990285146019</v>
      </c>
      <c r="CJ132">
        <f t="shared" si="152"/>
        <v>0.99898508411299847</v>
      </c>
      <c r="CK132">
        <f t="shared" si="152"/>
        <v>0.99882941705131378</v>
      </c>
      <c r="CL132">
        <f t="shared" si="152"/>
        <v>0.99838450092306685</v>
      </c>
      <c r="CM132">
        <f t="shared" si="152"/>
        <v>0.99783939637633579</v>
      </c>
      <c r="CN132">
        <f t="shared" si="152"/>
        <v>0.99628330355963857</v>
      </c>
      <c r="CO132">
        <f t="shared" si="152"/>
        <v>0.98709576615377959</v>
      </c>
      <c r="CP132" t="e">
        <f t="shared" si="152"/>
        <v>#NUM!</v>
      </c>
      <c r="CQ132" t="e">
        <f t="shared" si="152"/>
        <v>#NUM!</v>
      </c>
      <c r="CR132" t="e">
        <f t="shared" si="152"/>
        <v>#NUM!</v>
      </c>
      <c r="CS132" t="e">
        <f t="shared" si="152"/>
        <v>#NUM!</v>
      </c>
      <c r="DD132">
        <v>0.13999999999999999</v>
      </c>
      <c r="DF132">
        <f t="shared" si="149"/>
        <v>0.99995120839959362</v>
      </c>
      <c r="DH132">
        <f t="shared" si="149"/>
        <v>0.99989946742624158</v>
      </c>
      <c r="DJ132">
        <f t="shared" si="149"/>
        <v>0.99984452607439922</v>
      </c>
      <c r="DL132">
        <f t="shared" si="149"/>
        <v>0.99978610434043214</v>
      </c>
      <c r="DN132">
        <f t="shared" si="149"/>
        <v>0.99972388544604751</v>
      </c>
      <c r="DO132">
        <f t="shared" si="82"/>
        <v>0.99965752794066587</v>
      </c>
      <c r="DP132">
        <f t="shared" si="149"/>
        <v>0.99958662510617857</v>
      </c>
      <c r="DQ132">
        <f t="shared" si="149"/>
        <v>0.99951073209196151</v>
      </c>
      <c r="DR132">
        <f t="shared" si="149"/>
        <v>0.99942933982709625</v>
      </c>
      <c r="DS132">
        <f t="shared" si="149"/>
        <v>0.99934186772535483</v>
      </c>
      <c r="DT132">
        <f t="shared" si="149"/>
        <v>0.9990919697121815</v>
      </c>
      <c r="DU132">
        <f t="shared" si="149"/>
        <v>0.99878604061308107</v>
      </c>
      <c r="DV132">
        <f t="shared" si="149"/>
        <v>0.9979143771397595</v>
      </c>
      <c r="DW132">
        <f t="shared" si="149"/>
        <v>0.9928249733542247</v>
      </c>
      <c r="DX132" t="e">
        <f t="shared" si="149"/>
        <v>#NUM!</v>
      </c>
      <c r="DY132" t="e">
        <f t="shared" si="149"/>
        <v>#NUM!</v>
      </c>
      <c r="DZ132" t="e">
        <f t="shared" si="149"/>
        <v>#NUM!</v>
      </c>
      <c r="EA132" t="e">
        <f t="shared" si="149"/>
        <v>#NUM!</v>
      </c>
      <c r="EL132">
        <v>0.13999999999999999</v>
      </c>
      <c r="EN132">
        <f t="shared" si="142"/>
        <v>0.99997831587879382</v>
      </c>
      <c r="EP132">
        <f t="shared" si="142"/>
        <v>0.99995532152642153</v>
      </c>
      <c r="ER132">
        <f t="shared" si="142"/>
        <v>0.9999309057302298</v>
      </c>
      <c r="ET132">
        <f t="shared" si="142"/>
        <v>0.99990494447046874</v>
      </c>
      <c r="EV132">
        <f t="shared" si="142"/>
        <v>0.99987729756674737</v>
      </c>
      <c r="EW132">
        <f t="shared" si="142"/>
        <v>0.99984781365860254</v>
      </c>
      <c r="EX132">
        <f t="shared" si="142"/>
        <v>0.99981631303477903</v>
      </c>
      <c r="EY132">
        <f t="shared" si="142"/>
        <v>0.99978259888722565</v>
      </c>
      <c r="EZ132">
        <f t="shared" si="142"/>
        <v>0.99974644618428887</v>
      </c>
      <c r="FA132">
        <f t="shared" si="142"/>
        <v>0.99970759840383117</v>
      </c>
      <c r="FB132">
        <f t="shared" si="142"/>
        <v>0.99959664890554878</v>
      </c>
      <c r="FC132">
        <f t="shared" si="142"/>
        <v>0.99946089930781701</v>
      </c>
      <c r="FD132">
        <f t="shared" si="150"/>
        <v>0.99907464071918961</v>
      </c>
      <c r="FE132">
        <f t="shared" si="150"/>
        <v>0.99683703372341392</v>
      </c>
      <c r="FF132" t="e">
        <f t="shared" si="150"/>
        <v>#NUM!</v>
      </c>
      <c r="FG132" t="e">
        <f t="shared" si="150"/>
        <v>#NUM!</v>
      </c>
      <c r="FH132" t="e">
        <f t="shared" si="150"/>
        <v>#NUM!</v>
      </c>
      <c r="FI132" t="e">
        <f t="shared" si="150"/>
        <v>#NUM!</v>
      </c>
    </row>
    <row r="133" spans="41:165" x14ac:dyDescent="0.3">
      <c r="AO133">
        <v>0.15</v>
      </c>
      <c r="AP133">
        <f t="shared" si="151"/>
        <v>0.99988818844131067</v>
      </c>
      <c r="AQ133">
        <f t="shared" si="151"/>
        <v>0.99977282885830832</v>
      </c>
      <c r="AR133">
        <f t="shared" si="151"/>
        <v>0.99965376315673438</v>
      </c>
      <c r="AS133">
        <f t="shared" si="151"/>
        <v>0.999530823796697</v>
      </c>
      <c r="AT133">
        <f t="shared" si="151"/>
        <v>0.99940383307439939</v>
      </c>
      <c r="AU133">
        <f t="shared" si="151"/>
        <v>0.99927260233690518</v>
      </c>
      <c r="AV133">
        <f t="shared" si="151"/>
        <v>0.99913693112254653</v>
      </c>
      <c r="AW133">
        <f t="shared" si="151"/>
        <v>0.9989966062186223</v>
      </c>
      <c r="AX133">
        <f t="shared" si="151"/>
        <v>0.99885140062674105</v>
      </c>
      <c r="AY133">
        <f t="shared" si="151"/>
        <v>0.99870105731168646</v>
      </c>
      <c r="AZ133">
        <f t="shared" si="78"/>
        <v>0.9983839982431052</v>
      </c>
      <c r="BA133">
        <f t="shared" si="151"/>
        <v>0.99804309886046139</v>
      </c>
      <c r="BB133">
        <f t="shared" si="151"/>
        <v>0.99767575556389088</v>
      </c>
      <c r="BC133">
        <f t="shared" si="151"/>
        <v>0.99727895198862493</v>
      </c>
      <c r="BD133">
        <f t="shared" si="151"/>
        <v>0.99684919505291991</v>
      </c>
      <c r="BE133">
        <f t="shared" si="151"/>
        <v>0.99560216900488741</v>
      </c>
      <c r="BF133">
        <f t="shared" si="151"/>
        <v>0.99403551152435354</v>
      </c>
      <c r="BG133">
        <f t="shared" si="151"/>
        <v>0.98931139300474802</v>
      </c>
      <c r="BH133">
        <f t="shared" si="151"/>
        <v>0.94935762617684261</v>
      </c>
      <c r="BI133" t="e">
        <f t="shared" si="151"/>
        <v>#NUM!</v>
      </c>
      <c r="BJ133" t="e">
        <f t="shared" si="151"/>
        <v>#NUM!</v>
      </c>
      <c r="BK133" t="e">
        <f t="shared" si="151"/>
        <v>#NUM!</v>
      </c>
      <c r="BL133" t="e">
        <f t="shared" si="151"/>
        <v>#NUM!</v>
      </c>
      <c r="BV133">
        <v>0.15</v>
      </c>
      <c r="BX133">
        <f t="shared" si="152"/>
        <v>0.9998990574730966</v>
      </c>
      <c r="BZ133">
        <f t="shared" si="152"/>
        <v>0.99979153541172872</v>
      </c>
      <c r="CB133">
        <f t="shared" si="152"/>
        <v>0.9996768271671802</v>
      </c>
      <c r="CD133">
        <f t="shared" si="152"/>
        <v>0.99955424994507236</v>
      </c>
      <c r="CF133">
        <f t="shared" si="152"/>
        <v>0.99942302569120101</v>
      </c>
      <c r="CG133">
        <f t="shared" si="80"/>
        <v>0.99928229984891648</v>
      </c>
      <c r="CH133">
        <f t="shared" si="152"/>
        <v>0.99913105601172303</v>
      </c>
      <c r="CI133">
        <f t="shared" si="152"/>
        <v>0.99896816125728383</v>
      </c>
      <c r="CJ133">
        <f t="shared" si="152"/>
        <v>0.99879230551982801</v>
      </c>
      <c r="CK133">
        <f t="shared" si="152"/>
        <v>0.99860197496775394</v>
      </c>
      <c r="CL133">
        <f t="shared" si="152"/>
        <v>0.99805052810515482</v>
      </c>
      <c r="CM133">
        <f t="shared" si="152"/>
        <v>0.9973596762818433</v>
      </c>
      <c r="CN133">
        <f t="shared" si="152"/>
        <v>0.99529112036903478</v>
      </c>
      <c r="CO133">
        <f t="shared" si="152"/>
        <v>0.97875189922833228</v>
      </c>
      <c r="CP133" t="e">
        <f t="shared" si="152"/>
        <v>#NUM!</v>
      </c>
      <c r="CQ133" t="e">
        <f t="shared" si="152"/>
        <v>#NUM!</v>
      </c>
      <c r="CR133" t="e">
        <f t="shared" si="152"/>
        <v>#NUM!</v>
      </c>
      <c r="CS133" t="e">
        <f t="shared" si="152"/>
        <v>#NUM!</v>
      </c>
      <c r="DD133">
        <v>0.15</v>
      </c>
      <c r="DF133">
        <f t="shared" si="149"/>
        <v>0.99994322424186977</v>
      </c>
      <c r="DH133">
        <f t="shared" si="149"/>
        <v>0.9998827501138845</v>
      </c>
      <c r="DJ133">
        <f t="shared" si="149"/>
        <v>0.99981823790533042</v>
      </c>
      <c r="DL133">
        <f t="shared" si="149"/>
        <v>0.99974930546028973</v>
      </c>
      <c r="DN133">
        <f t="shared" si="149"/>
        <v>0.9996755174557338</v>
      </c>
      <c r="DO133">
        <f t="shared" si="82"/>
        <v>0.99959639640427567</v>
      </c>
      <c r="DP133">
        <f t="shared" si="149"/>
        <v>0.99951137414296509</v>
      </c>
      <c r="DQ133">
        <f t="shared" si="149"/>
        <v>0.99941981819457981</v>
      </c>
      <c r="DR133">
        <f t="shared" si="149"/>
        <v>0.99932099759633708</v>
      </c>
      <c r="DS133">
        <f t="shared" si="149"/>
        <v>0.99921406833299431</v>
      </c>
      <c r="DT133">
        <f t="shared" si="149"/>
        <v>0.99890442405748581</v>
      </c>
      <c r="DU133">
        <f t="shared" si="149"/>
        <v>0.9985168794917807</v>
      </c>
      <c r="DV133">
        <f t="shared" si="149"/>
        <v>0.99735931338177541</v>
      </c>
      <c r="DW133">
        <f t="shared" si="149"/>
        <v>0.98827398951306711</v>
      </c>
      <c r="DX133" t="e">
        <f t="shared" si="149"/>
        <v>#NUM!</v>
      </c>
      <c r="DY133" t="e">
        <f t="shared" si="149"/>
        <v>#NUM!</v>
      </c>
      <c r="DZ133" t="e">
        <f t="shared" si="149"/>
        <v>#NUM!</v>
      </c>
      <c r="EA133" t="e">
        <f t="shared" si="149"/>
        <v>#NUM!</v>
      </c>
      <c r="EL133">
        <v>0.15</v>
      </c>
      <c r="EN133">
        <f t="shared" si="142"/>
        <v>0.99997476773052252</v>
      </c>
      <c r="EP133">
        <f t="shared" si="142"/>
        <v>0.99994789257176098</v>
      </c>
      <c r="ER133">
        <f t="shared" si="142"/>
        <v>0.9999192240261241</v>
      </c>
      <c r="ET133">
        <f t="shared" si="142"/>
        <v>0.99988859285381471</v>
      </c>
      <c r="EV133">
        <f t="shared" si="142"/>
        <v>0.99985580628880444</v>
      </c>
      <c r="EW133">
        <f t="shared" si="142"/>
        <v>0.99982065321199654</v>
      </c>
      <c r="EX133">
        <f t="shared" si="142"/>
        <v>0.99978288215066202</v>
      </c>
      <c r="EY133">
        <f t="shared" si="142"/>
        <v>0.99974221354692927</v>
      </c>
      <c r="EZ133">
        <f t="shared" si="142"/>
        <v>0.99969832440823669</v>
      </c>
      <c r="FA133">
        <f t="shared" si="142"/>
        <v>0.99965084198934029</v>
      </c>
      <c r="FB133">
        <f t="shared" si="142"/>
        <v>0.99951339462354738</v>
      </c>
      <c r="FC133">
        <f t="shared" si="142"/>
        <v>0.99934148737230266</v>
      </c>
      <c r="FD133">
        <f t="shared" si="150"/>
        <v>0.99882890117275414</v>
      </c>
      <c r="FE133">
        <f t="shared" si="150"/>
        <v>0.99485750491939962</v>
      </c>
      <c r="FF133" t="e">
        <f t="shared" si="150"/>
        <v>#NUM!</v>
      </c>
      <c r="FG133" t="e">
        <f t="shared" si="150"/>
        <v>#NUM!</v>
      </c>
      <c r="FH133" t="e">
        <f t="shared" si="150"/>
        <v>#NUM!</v>
      </c>
      <c r="FI133" t="e">
        <f t="shared" si="150"/>
        <v>#NUM!</v>
      </c>
    </row>
    <row r="134" spans="41:165" x14ac:dyDescent="0.3">
      <c r="AO134">
        <v>0.16</v>
      </c>
      <c r="AP134">
        <f t="shared" si="151"/>
        <v>0.99987116639248774</v>
      </c>
      <c r="AQ134">
        <f t="shared" si="151"/>
        <v>0.99973795465053272</v>
      </c>
      <c r="AR134">
        <f t="shared" si="151"/>
        <v>0.99960015574390559</v>
      </c>
      <c r="AS134">
        <f t="shared" si="151"/>
        <v>0.99945754724956848</v>
      </c>
      <c r="AT134">
        <f t="shared" si="151"/>
        <v>0.99930989225843025</v>
      </c>
      <c r="AU134">
        <f t="shared" si="151"/>
        <v>0.99915693817265061</v>
      </c>
      <c r="AV134">
        <f t="shared" si="151"/>
        <v>0.9989984153803837</v>
      </c>
      <c r="AW134">
        <f t="shared" si="151"/>
        <v>0.99883403579309848</v>
      </c>
      <c r="AX134">
        <f t="shared" si="151"/>
        <v>0.99866349122841802</v>
      </c>
      <c r="AY134">
        <f t="shared" si="151"/>
        <v>0.99848643348443811</v>
      </c>
      <c r="AZ134">
        <f t="shared" si="78"/>
        <v>0.99811144542472741</v>
      </c>
      <c r="BA134">
        <f t="shared" si="151"/>
        <v>0.99770585765491093</v>
      </c>
      <c r="BB134">
        <f t="shared" si="151"/>
        <v>0.99726602549049304</v>
      </c>
      <c r="BC134">
        <f t="shared" si="151"/>
        <v>0.99678767774040344</v>
      </c>
      <c r="BD134">
        <f t="shared" si="151"/>
        <v>0.99626580199989156</v>
      </c>
      <c r="BE134">
        <f t="shared" si="151"/>
        <v>0.99472895809649786</v>
      </c>
      <c r="BF134">
        <f t="shared" si="151"/>
        <v>0.99274996612465882</v>
      </c>
      <c r="BG134">
        <f t="shared" si="151"/>
        <v>0.98643725476378852</v>
      </c>
      <c r="BH134">
        <f t="shared" si="151"/>
        <v>0.88422454736650835</v>
      </c>
      <c r="BI134" t="e">
        <f t="shared" si="151"/>
        <v>#NUM!</v>
      </c>
      <c r="BJ134" t="e">
        <f t="shared" si="151"/>
        <v>#NUM!</v>
      </c>
      <c r="BK134" t="e">
        <f t="shared" si="151"/>
        <v>#NUM!</v>
      </c>
      <c r="BL134" t="e">
        <f t="shared" si="151"/>
        <v>#NUM!</v>
      </c>
      <c r="BV134">
        <v>0.16</v>
      </c>
      <c r="BX134">
        <f t="shared" si="152"/>
        <v>0.99988356523848654</v>
      </c>
      <c r="BZ134">
        <f t="shared" si="152"/>
        <v>0.99975898764856796</v>
      </c>
      <c r="CB134">
        <f t="shared" si="152"/>
        <v>0.99962546036904909</v>
      </c>
      <c r="CD134">
        <f t="shared" si="152"/>
        <v>0.99948206746898893</v>
      </c>
      <c r="CF134">
        <f t="shared" si="152"/>
        <v>0.99932775661265394</v>
      </c>
      <c r="CG134">
        <f t="shared" si="80"/>
        <v>0.99916135663202355</v>
      </c>
      <c r="CH134">
        <f t="shared" si="152"/>
        <v>0.99898146696246393</v>
      </c>
      <c r="CI134">
        <f t="shared" si="152"/>
        <v>0.99878650397326552</v>
      </c>
      <c r="CJ134">
        <f t="shared" si="152"/>
        <v>0.99857461567519956</v>
      </c>
      <c r="CK134">
        <f t="shared" si="152"/>
        <v>0.99834363402794579</v>
      </c>
      <c r="CL134">
        <f t="shared" si="152"/>
        <v>0.99766467208276821</v>
      </c>
      <c r="CM134">
        <f t="shared" si="152"/>
        <v>0.99679337157862502</v>
      </c>
      <c r="CN134">
        <f t="shared" si="152"/>
        <v>0.99403911626111585</v>
      </c>
      <c r="CO134">
        <f t="shared" si="152"/>
        <v>0.95493576229293997</v>
      </c>
      <c r="CP134" t="e">
        <f t="shared" si="152"/>
        <v>#NUM!</v>
      </c>
      <c r="CQ134" t="e">
        <f t="shared" si="152"/>
        <v>#NUM!</v>
      </c>
      <c r="CR134" t="e">
        <f t="shared" si="152"/>
        <v>#NUM!</v>
      </c>
      <c r="CS134" t="e">
        <f t="shared" si="152"/>
        <v>#NUM!</v>
      </c>
      <c r="DD134">
        <v>0.16</v>
      </c>
      <c r="DF134">
        <f t="shared" si="149"/>
        <v>0.99993451131850031</v>
      </c>
      <c r="DH134">
        <f t="shared" si="149"/>
        <v>0.99986444585018597</v>
      </c>
      <c r="DJ134">
        <f t="shared" si="149"/>
        <v>0.9997893518460832</v>
      </c>
      <c r="DL134">
        <f t="shared" si="149"/>
        <v>0.99970871677765871</v>
      </c>
      <c r="DN134">
        <f t="shared" si="149"/>
        <v>0.99962195211110161</v>
      </c>
      <c r="DO134">
        <f t="shared" si="82"/>
        <v>0.99952840340291194</v>
      </c>
      <c r="DP134">
        <f t="shared" si="149"/>
        <v>0.99942728834050754</v>
      </c>
      <c r="DQ134">
        <f t="shared" si="149"/>
        <v>0.9993177231687399</v>
      </c>
      <c r="DR134">
        <f t="shared" si="149"/>
        <v>0.99919867515108995</v>
      </c>
      <c r="DS134">
        <f t="shared" si="149"/>
        <v>0.99906893634903116</v>
      </c>
      <c r="DT134">
        <f t="shared" si="149"/>
        <v>0.99868781630676151</v>
      </c>
      <c r="DU134">
        <f t="shared" si="149"/>
        <v>0.99819931319434174</v>
      </c>
      <c r="DV134">
        <f t="shared" si="149"/>
        <v>0.99665991984888302</v>
      </c>
      <c r="DW134">
        <f t="shared" si="149"/>
        <v>0.97566133327228532</v>
      </c>
      <c r="DX134" t="e">
        <f t="shared" si="149"/>
        <v>#NUM!</v>
      </c>
      <c r="DY134" t="e">
        <f t="shared" si="149"/>
        <v>#NUM!</v>
      </c>
      <c r="DZ134" t="e">
        <f t="shared" si="149"/>
        <v>#NUM!</v>
      </c>
      <c r="EA134" t="e">
        <f t="shared" si="149"/>
        <v>#NUM!</v>
      </c>
      <c r="EL134">
        <v>0.16</v>
      </c>
      <c r="EN134">
        <f t="shared" si="142"/>
        <v>0.99997089578305909</v>
      </c>
      <c r="EP134">
        <f t="shared" si="142"/>
        <v>0.99993975856609829</v>
      </c>
      <c r="ER134">
        <f t="shared" si="142"/>
        <v>0.99990638824097067</v>
      </c>
      <c r="ET134">
        <f t="shared" si="142"/>
        <v>0.99987055786729806</v>
      </c>
      <c r="EV134">
        <f t="shared" si="142"/>
        <v>0.99983200708630871</v>
      </c>
      <c r="EW134">
        <f t="shared" si="142"/>
        <v>0.99979044600698252</v>
      </c>
      <c r="EX134">
        <f t="shared" si="142"/>
        <v>0.99974552907618597</v>
      </c>
      <c r="EY134">
        <f t="shared" si="142"/>
        <v>0.99969686560418991</v>
      </c>
      <c r="EZ134">
        <f t="shared" si="142"/>
        <v>0.99964399944094562</v>
      </c>
      <c r="FA134">
        <f t="shared" si="142"/>
        <v>0.99958639737899246</v>
      </c>
      <c r="FB134">
        <f t="shared" si="142"/>
        <v>0.99941726241063644</v>
      </c>
      <c r="FC134">
        <f t="shared" si="142"/>
        <v>0.99920065601478747</v>
      </c>
      <c r="FD134">
        <f t="shared" si="150"/>
        <v>0.99851958305129074</v>
      </c>
      <c r="FE134">
        <f t="shared" si="150"/>
        <v>0.98947805893205887</v>
      </c>
      <c r="FF134" t="e">
        <f t="shared" si="150"/>
        <v>#NUM!</v>
      </c>
      <c r="FG134" t="e">
        <f t="shared" si="150"/>
        <v>#NUM!</v>
      </c>
      <c r="FH134" t="e">
        <f t="shared" si="150"/>
        <v>#NUM!</v>
      </c>
      <c r="FI134" t="e">
        <f t="shared" si="150"/>
        <v>#NUM!</v>
      </c>
    </row>
    <row r="135" spans="41:165" x14ac:dyDescent="0.3">
      <c r="AO135">
        <v>0.17</v>
      </c>
      <c r="AP135">
        <f t="shared" si="151"/>
        <v>0.99985269214070871</v>
      </c>
      <c r="AQ135">
        <f t="shared" si="151"/>
        <v>0.99970004403765422</v>
      </c>
      <c r="AR135">
        <f t="shared" si="151"/>
        <v>0.9995417835530318</v>
      </c>
      <c r="AS135">
        <f t="shared" si="151"/>
        <v>0.99937761992300456</v>
      </c>
      <c r="AT135">
        <f t="shared" si="151"/>
        <v>0.9992072421318986</v>
      </c>
      <c r="AU135">
        <f t="shared" si="151"/>
        <v>0.99903031711215862</v>
      </c>
      <c r="AV135">
        <f t="shared" si="151"/>
        <v>0.99884648774772045</v>
      </c>
      <c r="AW135">
        <f t="shared" si="151"/>
        <v>0.99865537065521015</v>
      </c>
      <c r="AX135">
        <f t="shared" si="151"/>
        <v>0.99845655371323161</v>
      </c>
      <c r="AY135">
        <f t="shared" si="151"/>
        <v>0.9982495723459236</v>
      </c>
      <c r="AZ135">
        <f t="shared" si="78"/>
        <v>0.99780929129211482</v>
      </c>
      <c r="BA135">
        <f t="shared" si="151"/>
        <v>0.9973301589366742</v>
      </c>
      <c r="BB135">
        <f t="shared" si="151"/>
        <v>0.9968071456086991</v>
      </c>
      <c r="BC135">
        <f t="shared" si="151"/>
        <v>0.99623428607702658</v>
      </c>
      <c r="BD135">
        <f t="shared" si="151"/>
        <v>0.99560448185036987</v>
      </c>
      <c r="BE135">
        <f t="shared" si="151"/>
        <v>0.9937204070316954</v>
      </c>
      <c r="BF135">
        <f t="shared" si="151"/>
        <v>0.9912283948012528</v>
      </c>
      <c r="BG135">
        <f t="shared" si="151"/>
        <v>0.9827451851419674</v>
      </c>
      <c r="BH135" t="e">
        <f t="shared" si="151"/>
        <v>#NUM!</v>
      </c>
      <c r="BI135" t="e">
        <f t="shared" si="151"/>
        <v>#NUM!</v>
      </c>
      <c r="BJ135" t="e">
        <f t="shared" si="151"/>
        <v>#NUM!</v>
      </c>
      <c r="BK135" t="e">
        <f t="shared" si="151"/>
        <v>#NUM!</v>
      </c>
      <c r="BL135" t="e">
        <f t="shared" si="151"/>
        <v>#NUM!</v>
      </c>
      <c r="BV135">
        <v>0.17</v>
      </c>
      <c r="BX135">
        <f t="shared" si="152"/>
        <v>0.99986672533475429</v>
      </c>
      <c r="BZ135">
        <f t="shared" si="152"/>
        <v>0.99972348899904073</v>
      </c>
      <c r="CB135">
        <f t="shared" si="152"/>
        <v>0.99956923425706212</v>
      </c>
      <c r="CD135">
        <f t="shared" si="152"/>
        <v>0.99940275111818833</v>
      </c>
      <c r="CF135">
        <f t="shared" si="152"/>
        <v>0.99922263811549172</v>
      </c>
      <c r="CG135">
        <f t="shared" si="80"/>
        <v>0.99902731292087388</v>
      </c>
      <c r="CH135">
        <f t="shared" si="152"/>
        <v>0.9988148748548642</v>
      </c>
      <c r="CI135">
        <f t="shared" si="152"/>
        <v>0.99858314152028593</v>
      </c>
      <c r="CJ135">
        <f t="shared" si="152"/>
        <v>0.99832953097492705</v>
      </c>
      <c r="CK135">
        <f t="shared" si="152"/>
        <v>0.99805097931761644</v>
      </c>
      <c r="CL135">
        <f t="shared" si="152"/>
        <v>0.99721951662165376</v>
      </c>
      <c r="CM135">
        <f t="shared" si="152"/>
        <v>0.99612436754589306</v>
      </c>
      <c r="CN135">
        <f t="shared" si="152"/>
        <v>0.99243964819540686</v>
      </c>
      <c r="CO135" t="e">
        <f t="shared" si="152"/>
        <v>#NUM!</v>
      </c>
      <c r="CP135" t="e">
        <f t="shared" si="152"/>
        <v>#NUM!</v>
      </c>
      <c r="CQ135" t="e">
        <f t="shared" si="152"/>
        <v>#NUM!</v>
      </c>
      <c r="CR135" t="e">
        <f t="shared" si="152"/>
        <v>#NUM!</v>
      </c>
      <c r="CS135" t="e">
        <f t="shared" si="152"/>
        <v>#NUM!</v>
      </c>
      <c r="DD135">
        <v>0.17</v>
      </c>
      <c r="DF135">
        <f t="shared" si="149"/>
        <v>0.99992504069395105</v>
      </c>
      <c r="DH135">
        <f t="shared" si="149"/>
        <v>0.99984448269859938</v>
      </c>
      <c r="DJ135">
        <f t="shared" si="149"/>
        <v>0.99975773446863625</v>
      </c>
      <c r="DL135">
        <f t="shared" si="149"/>
        <v>0.99966411908343777</v>
      </c>
      <c r="DN135">
        <f t="shared" si="149"/>
        <v>0.99956285280225865</v>
      </c>
      <c r="DO135">
        <f t="shared" si="149"/>
        <v>0.99945305226962566</v>
      </c>
      <c r="DP135">
        <f t="shared" si="149"/>
        <v>0.99933365575683697</v>
      </c>
      <c r="DQ135">
        <f t="shared" si="149"/>
        <v>0.99920344616933887</v>
      </c>
      <c r="DR135">
        <f t="shared" si="149"/>
        <v>0.99906098461112691</v>
      </c>
      <c r="DS135">
        <f t="shared" si="149"/>
        <v>0.99890456525466831</v>
      </c>
      <c r="DT135">
        <f t="shared" si="149"/>
        <v>0.99843801752468653</v>
      </c>
      <c r="DU135">
        <f t="shared" si="149"/>
        <v>0.99782440157495056</v>
      </c>
      <c r="DV135">
        <f t="shared" si="149"/>
        <v>0.9957680894684855</v>
      </c>
      <c r="DW135" t="e">
        <f t="shared" si="149"/>
        <v>#NUM!</v>
      </c>
      <c r="DX135" t="e">
        <f t="shared" si="149"/>
        <v>#NUM!</v>
      </c>
      <c r="DY135" t="e">
        <f t="shared" si="149"/>
        <v>#NUM!</v>
      </c>
      <c r="DZ135" t="e">
        <f t="shared" si="149"/>
        <v>#NUM!</v>
      </c>
      <c r="EA135" t="e">
        <f t="shared" si="149"/>
        <v>#NUM!</v>
      </c>
      <c r="EL135">
        <v>0.17</v>
      </c>
      <c r="EN135">
        <f t="shared" si="142"/>
        <v>0.99996668719460302</v>
      </c>
      <c r="EP135">
        <f t="shared" si="142"/>
        <v>0.99993088758959947</v>
      </c>
      <c r="ER135">
        <f t="shared" si="142"/>
        <v>0.99989233918534204</v>
      </c>
      <c r="ET135">
        <f t="shared" si="142"/>
        <v>0.99985074230014692</v>
      </c>
      <c r="EV135">
        <f t="shared" si="142"/>
        <v>0.99980575030153329</v>
      </c>
      <c r="EW135">
        <f t="shared" si="142"/>
        <v>0.99975697197186641</v>
      </c>
      <c r="EX135">
        <f t="shared" si="142"/>
        <v>0.99970393850778838</v>
      </c>
      <c r="EY135">
        <f t="shared" si="142"/>
        <v>0.99964611205016973</v>
      </c>
      <c r="EZ135">
        <f t="shared" si="142"/>
        <v>0.99958285733177776</v>
      </c>
      <c r="FA135">
        <f t="shared" si="142"/>
        <v>0.9995134217586843</v>
      </c>
      <c r="FB135">
        <f t="shared" si="142"/>
        <v>0.99930643059309354</v>
      </c>
      <c r="FC135">
        <f t="shared" si="142"/>
        <v>0.99903447073793838</v>
      </c>
      <c r="FD135">
        <f t="shared" si="150"/>
        <v>0.99812567348972814</v>
      </c>
      <c r="FE135" t="e">
        <f t="shared" si="150"/>
        <v>#NUM!</v>
      </c>
      <c r="FF135" t="e">
        <f t="shared" si="150"/>
        <v>#NUM!</v>
      </c>
      <c r="FG135" t="e">
        <f t="shared" si="150"/>
        <v>#NUM!</v>
      </c>
      <c r="FH135" t="e">
        <f t="shared" si="150"/>
        <v>#NUM!</v>
      </c>
      <c r="FI135" t="e">
        <f t="shared" si="150"/>
        <v>#NUM!</v>
      </c>
    </row>
    <row r="136" spans="41:165" x14ac:dyDescent="0.3">
      <c r="AO136">
        <v>0.18000000000000002</v>
      </c>
      <c r="AP136">
        <f t="shared" si="151"/>
        <v>0.99983271114655281</v>
      </c>
      <c r="AQ136">
        <f t="shared" si="151"/>
        <v>0.99965897485194588</v>
      </c>
      <c r="AR136">
        <f t="shared" si="151"/>
        <v>0.99947844162588684</v>
      </c>
      <c r="AS136">
        <f t="shared" si="151"/>
        <v>0.99929073651259592</v>
      </c>
      <c r="AT136">
        <f t="shared" si="151"/>
        <v>0.99909545672205979</v>
      </c>
      <c r="AU136">
        <f t="shared" si="151"/>
        <v>0.99889216899043953</v>
      </c>
      <c r="AV136">
        <f t="shared" si="151"/>
        <v>0.99868040663255742</v>
      </c>
      <c r="AW136">
        <f t="shared" si="151"/>
        <v>0.99845966624353411</v>
      </c>
      <c r="AX136">
        <f t="shared" si="151"/>
        <v>0.99822940399946014</v>
      </c>
      <c r="AY136">
        <f t="shared" si="151"/>
        <v>0.99798900698993087</v>
      </c>
      <c r="AZ136">
        <f t="shared" si="78"/>
        <v>0.99747535050867564</v>
      </c>
      <c r="BA136">
        <f t="shared" si="151"/>
        <v>0.9969128304591145</v>
      </c>
      <c r="BB136">
        <f t="shared" si="151"/>
        <v>0.99629459306972312</v>
      </c>
      <c r="BC136">
        <f t="shared" si="151"/>
        <v>0.99561240580258503</v>
      </c>
      <c r="BD136">
        <f t="shared" si="151"/>
        <v>0.99485632825327408</v>
      </c>
      <c r="BE136">
        <f t="shared" si="151"/>
        <v>0.99255618100399701</v>
      </c>
      <c r="BF136">
        <f t="shared" si="151"/>
        <v>0.98942357233575151</v>
      </c>
      <c r="BG136">
        <f t="shared" si="151"/>
        <v>0.97791332356402993</v>
      </c>
      <c r="BH136" t="e">
        <f t="shared" si="151"/>
        <v>#NUM!</v>
      </c>
      <c r="BI136" t="e">
        <f t="shared" si="151"/>
        <v>#NUM!</v>
      </c>
      <c r="BJ136" t="e">
        <f t="shared" si="151"/>
        <v>#NUM!</v>
      </c>
      <c r="BK136" t="e">
        <f t="shared" si="151"/>
        <v>#NUM!</v>
      </c>
      <c r="BL136" t="e">
        <f t="shared" si="151"/>
        <v>#NUM!</v>
      </c>
      <c r="BV136">
        <v>0.18000000000000002</v>
      </c>
      <c r="BX136">
        <f t="shared" si="152"/>
        <v>0.99984848380134206</v>
      </c>
      <c r="BZ136">
        <f t="shared" si="152"/>
        <v>0.99968490473039096</v>
      </c>
      <c r="CB136">
        <f t="shared" si="152"/>
        <v>0.99950789751261448</v>
      </c>
      <c r="CD136">
        <f t="shared" si="152"/>
        <v>0.99931588515908487</v>
      </c>
      <c r="CF136">
        <f t="shared" si="152"/>
        <v>0.99910702515001115</v>
      </c>
      <c r="CG136">
        <f t="shared" si="80"/>
        <v>0.99887921046514239</v>
      </c>
      <c r="CH136">
        <f t="shared" si="152"/>
        <v>0.99862989183319539</v>
      </c>
      <c r="CI136">
        <f t="shared" si="152"/>
        <v>0.99835610016725629</v>
      </c>
      <c r="CJ136">
        <f t="shared" si="152"/>
        <v>0.99805427892569776</v>
      </c>
      <c r="CK136">
        <f t="shared" si="152"/>
        <v>0.99772014726924052</v>
      </c>
      <c r="CL136">
        <f t="shared" si="152"/>
        <v>0.99670632304782103</v>
      </c>
      <c r="CM136">
        <f t="shared" si="152"/>
        <v>0.99533261716411048</v>
      </c>
      <c r="CN136">
        <f t="shared" si="152"/>
        <v>0.99036141845418735</v>
      </c>
      <c r="CO136" t="e">
        <f t="shared" si="152"/>
        <v>#NUM!</v>
      </c>
      <c r="CP136" t="e">
        <f t="shared" si="152"/>
        <v>#NUM!</v>
      </c>
      <c r="CQ136" t="e">
        <f t="shared" si="152"/>
        <v>#NUM!</v>
      </c>
      <c r="CR136" t="e">
        <f t="shared" si="152"/>
        <v>#NUM!</v>
      </c>
      <c r="CS136" t="e">
        <f t="shared" si="152"/>
        <v>#NUM!</v>
      </c>
      <c r="DD136">
        <v>0.18000000000000002</v>
      </c>
      <c r="DF136">
        <f t="shared" si="149"/>
        <v>0.99991478208147444</v>
      </c>
      <c r="DH136">
        <f t="shared" si="149"/>
        <v>0.99982278505994704</v>
      </c>
      <c r="DJ136">
        <f t="shared" si="149"/>
        <v>0.99972324481537755</v>
      </c>
      <c r="DL136">
        <f t="shared" si="149"/>
        <v>0.9996152793240447</v>
      </c>
      <c r="DN136">
        <f t="shared" si="149"/>
        <v>0.99949785866784768</v>
      </c>
      <c r="DO136">
        <f t="shared" si="149"/>
        <v>0.99936980652479346</v>
      </c>
      <c r="DP136">
        <f t="shared" si="149"/>
        <v>0.99922970000866806</v>
      </c>
      <c r="DQ136">
        <f t="shared" si="149"/>
        <v>0.99907588404098413</v>
      </c>
      <c r="DR136">
        <f t="shared" si="149"/>
        <v>0.99890637789699177</v>
      </c>
      <c r="DS136">
        <f t="shared" si="149"/>
        <v>0.99871880008941372</v>
      </c>
      <c r="DT136">
        <f t="shared" si="149"/>
        <v>0.99815016940068924</v>
      </c>
      <c r="DU136">
        <f t="shared" si="149"/>
        <v>0.99738104624986568</v>
      </c>
      <c r="DV136">
        <f t="shared" si="149"/>
        <v>0.99461210225665608</v>
      </c>
      <c r="DW136" t="e">
        <f t="shared" si="149"/>
        <v>#NUM!</v>
      </c>
      <c r="DX136" t="e">
        <f t="shared" si="149"/>
        <v>#NUM!</v>
      </c>
      <c r="DY136" t="e">
        <f t="shared" si="149"/>
        <v>#NUM!</v>
      </c>
      <c r="DZ136" t="e">
        <f t="shared" si="149"/>
        <v>#NUM!</v>
      </c>
      <c r="EA136" t="e">
        <f t="shared" si="149"/>
        <v>#NUM!</v>
      </c>
      <c r="EL136">
        <v>0.18000000000000002</v>
      </c>
      <c r="EN136">
        <f t="shared" si="142"/>
        <v>0.99996212852532562</v>
      </c>
      <c r="EP136">
        <f t="shared" si="142"/>
        <v>0.99992124610222766</v>
      </c>
      <c r="ER136">
        <f t="shared" si="142"/>
        <v>0.99987701434104925</v>
      </c>
      <c r="ET136">
        <f t="shared" si="142"/>
        <v>0.99982904282520169</v>
      </c>
      <c r="EV136">
        <f t="shared" si="142"/>
        <v>0.9997768763759225</v>
      </c>
      <c r="EW136">
        <f t="shared" si="142"/>
        <v>0.99971999347295271</v>
      </c>
      <c r="EX136">
        <f t="shared" si="142"/>
        <v>0.99965776673950779</v>
      </c>
      <c r="EY136">
        <f t="shared" si="142"/>
        <v>0.99958946482323319</v>
      </c>
      <c r="EZ136">
        <f t="shared" si="142"/>
        <v>0.99951421365238768</v>
      </c>
      <c r="FA136">
        <f t="shared" si="142"/>
        <v>0.99943096312539481</v>
      </c>
      <c r="FB136">
        <f t="shared" si="142"/>
        <v>0.9991787578487864</v>
      </c>
      <c r="FC136">
        <f t="shared" si="142"/>
        <v>0.99883805445604723</v>
      </c>
      <c r="FD136">
        <f t="shared" si="150"/>
        <v>0.99761595162695482</v>
      </c>
      <c r="FE136" t="e">
        <f t="shared" si="150"/>
        <v>#NUM!</v>
      </c>
      <c r="FF136" t="e">
        <f t="shared" si="150"/>
        <v>#NUM!</v>
      </c>
      <c r="FG136" t="e">
        <f t="shared" si="150"/>
        <v>#NUM!</v>
      </c>
      <c r="FH136" t="e">
        <f t="shared" si="150"/>
        <v>#NUM!</v>
      </c>
      <c r="FI136" t="e">
        <f t="shared" si="150"/>
        <v>#NUM!</v>
      </c>
    </row>
    <row r="137" spans="41:165" x14ac:dyDescent="0.3">
      <c r="AO137">
        <v>0.19000000000000003</v>
      </c>
      <c r="AP137">
        <f t="shared" si="151"/>
        <v>0.99981116634726153</v>
      </c>
      <c r="AQ137">
        <f t="shared" si="151"/>
        <v>0.99961461907497984</v>
      </c>
      <c r="AR137">
        <f t="shared" si="151"/>
        <v>0.99940991477737773</v>
      </c>
      <c r="AS137">
        <f t="shared" si="151"/>
        <v>0.9991965757574347</v>
      </c>
      <c r="AT137">
        <f t="shared" si="151"/>
        <v>0.99897408663804821</v>
      </c>
      <c r="AU137">
        <f t="shared" si="151"/>
        <v>0.99874189056098583</v>
      </c>
      <c r="AV137">
        <f t="shared" si="151"/>
        <v>0.99849938491366974</v>
      </c>
      <c r="AW137">
        <f t="shared" si="151"/>
        <v>0.99824591651341432</v>
      </c>
      <c r="AX137">
        <f t="shared" si="151"/>
        <v>0.99798077616668035</v>
      </c>
      <c r="AY137">
        <f t="shared" si="151"/>
        <v>0.99770316401232784</v>
      </c>
      <c r="AZ137">
        <f t="shared" si="78"/>
        <v>0.99710725592123162</v>
      </c>
      <c r="BA137">
        <f t="shared" si="151"/>
        <v>0.99645040061119217</v>
      </c>
      <c r="BB137">
        <f t="shared" si="151"/>
        <v>0.99572336051892851</v>
      </c>
      <c r="BC137">
        <f t="shared" si="151"/>
        <v>0.99491489063093541</v>
      </c>
      <c r="BD137">
        <f t="shared" si="151"/>
        <v>0.99401120379821584</v>
      </c>
      <c r="BE137">
        <f t="shared" si="151"/>
        <v>0.99121206036715348</v>
      </c>
      <c r="BF137">
        <f t="shared" si="151"/>
        <v>0.98727561398143815</v>
      </c>
      <c r="BG137">
        <f t="shared" si="151"/>
        <v>0.97142543355801081</v>
      </c>
      <c r="BH137" t="e">
        <f t="shared" si="151"/>
        <v>#NUM!</v>
      </c>
      <c r="BI137" t="e">
        <f t="shared" si="151"/>
        <v>#NUM!</v>
      </c>
      <c r="BJ137" t="e">
        <f t="shared" si="151"/>
        <v>#NUM!</v>
      </c>
      <c r="BK137" t="e">
        <f t="shared" si="151"/>
        <v>#NUM!</v>
      </c>
      <c r="BL137" t="e">
        <f t="shared" si="151"/>
        <v>#NUM!</v>
      </c>
      <c r="BV137">
        <v>0.19000000000000003</v>
      </c>
      <c r="BX137">
        <f t="shared" si="152"/>
        <v>0.99982878412210818</v>
      </c>
      <c r="BZ137">
        <f t="shared" si="152"/>
        <v>0.99964309315576183</v>
      </c>
      <c r="CB137">
        <f t="shared" si="152"/>
        <v>0.99944118443838714</v>
      </c>
      <c r="CD137">
        <f t="shared" si="152"/>
        <v>0.99922102721579986</v>
      </c>
      <c r="CF137">
        <f t="shared" si="152"/>
        <v>0.99898022776651474</v>
      </c>
      <c r="CG137">
        <f t="shared" si="80"/>
        <v>0.99871601277030053</v>
      </c>
      <c r="CH137">
        <f t="shared" si="152"/>
        <v>0.99842500170289394</v>
      </c>
      <c r="CI137">
        <f t="shared" si="152"/>
        <v>0.99810319931997904</v>
      </c>
      <c r="CJ137">
        <f t="shared" si="152"/>
        <v>0.99774575754733441</v>
      </c>
      <c r="CK137">
        <f t="shared" si="152"/>
        <v>0.99734675344956025</v>
      </c>
      <c r="CL137">
        <f t="shared" si="152"/>
        <v>0.99611473106139892</v>
      </c>
      <c r="CM137">
        <f t="shared" si="152"/>
        <v>0.99439287848957514</v>
      </c>
      <c r="CN137">
        <f t="shared" si="152"/>
        <v>0.98759770568992788</v>
      </c>
      <c r="CO137" t="e">
        <f t="shared" si="152"/>
        <v>#NUM!</v>
      </c>
      <c r="CP137" t="e">
        <f t="shared" si="152"/>
        <v>#NUM!</v>
      </c>
      <c r="CQ137" t="e">
        <f t="shared" si="152"/>
        <v>#NUM!</v>
      </c>
      <c r="CR137" t="e">
        <f t="shared" si="152"/>
        <v>#NUM!</v>
      </c>
      <c r="CS137" t="e">
        <f t="shared" si="152"/>
        <v>#NUM!</v>
      </c>
      <c r="DD137">
        <v>0.19000000000000003</v>
      </c>
      <c r="DF137">
        <f t="shared" si="149"/>
        <v>0.99990370376555004</v>
      </c>
      <c r="DH137">
        <f t="shared" si="149"/>
        <v>0.99979927345026942</v>
      </c>
      <c r="DJ137">
        <f t="shared" si="149"/>
        <v>0.99968573390393711</v>
      </c>
      <c r="DL137">
        <f t="shared" si="149"/>
        <v>0.99956194959256017</v>
      </c>
      <c r="DN137">
        <f t="shared" si="149"/>
        <v>0.99942658329313172</v>
      </c>
      <c r="DO137">
        <f t="shared" si="149"/>
        <v>0.99927808617177327</v>
      </c>
      <c r="DP137">
        <f t="shared" si="149"/>
        <v>0.99911457342949883</v>
      </c>
      <c r="DQ137">
        <f t="shared" si="149"/>
        <v>0.99893381889294142</v>
      </c>
      <c r="DR137">
        <f t="shared" si="149"/>
        <v>0.99873312445751183</v>
      </c>
      <c r="DS137">
        <f t="shared" si="149"/>
        <v>0.99850919790097958</v>
      </c>
      <c r="DT137">
        <f t="shared" si="149"/>
        <v>0.99781852115207181</v>
      </c>
      <c r="DU137">
        <f t="shared" si="149"/>
        <v>0.99685530625756424</v>
      </c>
      <c r="DV137">
        <f t="shared" si="149"/>
        <v>0.99307971897060787</v>
      </c>
      <c r="DW137" t="e">
        <f t="shared" si="149"/>
        <v>#NUM!</v>
      </c>
      <c r="DX137" t="e">
        <f t="shared" si="149"/>
        <v>#NUM!</v>
      </c>
      <c r="DY137" t="e">
        <f t="shared" si="149"/>
        <v>#NUM!</v>
      </c>
      <c r="DZ137" t="e">
        <f t="shared" si="149"/>
        <v>#NUM!</v>
      </c>
      <c r="EA137" t="e">
        <f t="shared" si="149"/>
        <v>#NUM!</v>
      </c>
      <c r="EL137">
        <v>0.19000000000000003</v>
      </c>
      <c r="EN137">
        <f t="shared" si="142"/>
        <v>0.99995720570318247</v>
      </c>
      <c r="EP137">
        <f t="shared" si="142"/>
        <v>0.99991079884587752</v>
      </c>
      <c r="ER137">
        <f t="shared" si="142"/>
        <v>0.99986034764328469</v>
      </c>
      <c r="ET137">
        <f t="shared" si="142"/>
        <v>0.99980534955569511</v>
      </c>
      <c r="EV137">
        <f t="shared" si="142"/>
        <v>0.99974521335811173</v>
      </c>
      <c r="EW137">
        <f t="shared" si="142"/>
        <v>0.99967925369148414</v>
      </c>
      <c r="EX137">
        <f t="shared" si="142"/>
        <v>0.99960663866915145</v>
      </c>
      <c r="EY137">
        <f t="shared" si="142"/>
        <v>0.99952638537823857</v>
      </c>
      <c r="EZ137">
        <f t="shared" si="142"/>
        <v>0.99943730377316653</v>
      </c>
      <c r="FA137">
        <f t="shared" si="142"/>
        <v>0.9993379430412539</v>
      </c>
      <c r="FB137">
        <f t="shared" si="142"/>
        <v>0.99903171232136345</v>
      </c>
      <c r="FC137">
        <f t="shared" si="142"/>
        <v>0.99860529125987907</v>
      </c>
      <c r="FD137">
        <f t="shared" si="150"/>
        <v>0.99694176198831397</v>
      </c>
      <c r="FE137" t="e">
        <f t="shared" si="150"/>
        <v>#NUM!</v>
      </c>
      <c r="FF137" t="e">
        <f t="shared" si="150"/>
        <v>#NUM!</v>
      </c>
      <c r="FG137" t="e">
        <f t="shared" si="150"/>
        <v>#NUM!</v>
      </c>
      <c r="FH137" t="e">
        <f t="shared" si="150"/>
        <v>#NUM!</v>
      </c>
      <c r="FI137" t="e">
        <f t="shared" si="150"/>
        <v>#NUM!</v>
      </c>
    </row>
    <row r="138" spans="41:165" x14ac:dyDescent="0.3">
      <c r="AO138">
        <v>0.20000000000000004</v>
      </c>
      <c r="AP138">
        <f t="shared" si="151"/>
        <v>0.99978799801047658</v>
      </c>
      <c r="AQ138">
        <f t="shared" si="151"/>
        <v>0.99956684249153727</v>
      </c>
      <c r="AR138">
        <f t="shared" si="151"/>
        <v>0.99933597697432419</v>
      </c>
      <c r="AS138">
        <f t="shared" si="151"/>
        <v>0.99909479943820634</v>
      </c>
      <c r="AT138">
        <f t="shared" si="151"/>
        <v>0.99884265754094137</v>
      </c>
      <c r="AU138">
        <f t="shared" si="151"/>
        <v>0.99857884323342516</v>
      </c>
      <c r="AV138">
        <f t="shared" si="151"/>
        <v>0.99830258666382565</v>
      </c>
      <c r="AW138">
        <f t="shared" si="151"/>
        <v>0.99801304925865708</v>
      </c>
      <c r="AX138">
        <f t="shared" si="151"/>
        <v>0.99770931584729916</v>
      </c>
      <c r="AY138">
        <f t="shared" si="151"/>
        <v>0.99739035309030988</v>
      </c>
      <c r="AZ138">
        <f t="shared" si="78"/>
        <v>0.99670244073754277</v>
      </c>
      <c r="BA138">
        <f t="shared" si="151"/>
        <v>0.99593906477180405</v>
      </c>
      <c r="BB138">
        <f t="shared" si="151"/>
        <v>0.99508789349128957</v>
      </c>
      <c r="BC138">
        <f t="shared" si="151"/>
        <v>0.99413370389132028</v>
      </c>
      <c r="BD138">
        <f t="shared" si="151"/>
        <v>0.99305752904439493</v>
      </c>
      <c r="BE138">
        <f t="shared" si="151"/>
        <v>0.98965898744030389</v>
      </c>
      <c r="BF138">
        <f t="shared" si="151"/>
        <v>0.98470744731361637</v>
      </c>
      <c r="BG138">
        <f t="shared" si="151"/>
        <v>0.96239271565623796</v>
      </c>
      <c r="BH138" t="e">
        <f t="shared" si="151"/>
        <v>#NUM!</v>
      </c>
      <c r="BI138" t="e">
        <f t="shared" si="151"/>
        <v>#NUM!</v>
      </c>
      <c r="BJ138" t="e">
        <f t="shared" si="151"/>
        <v>#NUM!</v>
      </c>
      <c r="BK138" t="e">
        <f t="shared" si="151"/>
        <v>#NUM!</v>
      </c>
      <c r="BL138" t="e">
        <f t="shared" si="151"/>
        <v>#NUM!</v>
      </c>
      <c r="BV138">
        <v>0.20000000000000004</v>
      </c>
      <c r="BX138">
        <f t="shared" si="152"/>
        <v>0.99980756707624185</v>
      </c>
      <c r="BZ138">
        <f t="shared" si="152"/>
        <v>0.99959790520517311</v>
      </c>
      <c r="CB138">
        <f t="shared" si="152"/>
        <v>0.99936881399565436</v>
      </c>
      <c r="CD138">
        <f t="shared" si="152"/>
        <v>0.99911770629140118</v>
      </c>
      <c r="CF138">
        <f t="shared" si="152"/>
        <v>0.99884150460209509</v>
      </c>
      <c r="CG138">
        <f t="shared" si="80"/>
        <v>0.99853659764316416</v>
      </c>
      <c r="CH138">
        <f t="shared" si="152"/>
        <v>0.99819854593268231</v>
      </c>
      <c r="CI138">
        <f t="shared" si="152"/>
        <v>0.99782202561316202</v>
      </c>
      <c r="CJ138">
        <f t="shared" si="152"/>
        <v>0.99740048791865676</v>
      </c>
      <c r="CK138">
        <f t="shared" si="152"/>
        <v>0.9969258062191001</v>
      </c>
      <c r="CL138">
        <f t="shared" si="152"/>
        <v>0.99543237491256997</v>
      </c>
      <c r="CM138">
        <f t="shared" si="152"/>
        <v>0.99327292893333841</v>
      </c>
      <c r="CN138">
        <f t="shared" si="152"/>
        <v>0.98380113583933826</v>
      </c>
      <c r="CO138" t="e">
        <f t="shared" si="152"/>
        <v>#NUM!</v>
      </c>
      <c r="CP138" t="e">
        <f t="shared" si="152"/>
        <v>#NUM!</v>
      </c>
      <c r="CQ138" t="e">
        <f t="shared" si="152"/>
        <v>#NUM!</v>
      </c>
      <c r="CR138" t="e">
        <f t="shared" si="152"/>
        <v>#NUM!</v>
      </c>
      <c r="CS138" t="e">
        <f t="shared" si="152"/>
        <v>#NUM!</v>
      </c>
      <c r="DD138">
        <v>0.20000000000000004</v>
      </c>
      <c r="DF138">
        <f t="shared" si="149"/>
        <v>0.99989177251899097</v>
      </c>
      <c r="DH138">
        <f t="shared" si="149"/>
        <v>0.999773864262685</v>
      </c>
      <c r="DJ138">
        <f t="shared" si="149"/>
        <v>0.99964504419384137</v>
      </c>
      <c r="DL138">
        <f t="shared" si="149"/>
        <v>0.99950386603488528</v>
      </c>
      <c r="DN138">
        <f t="shared" si="149"/>
        <v>0.99934861067606118</v>
      </c>
      <c r="DO138">
        <f t="shared" si="149"/>
        <v>0.99917726359244929</v>
      </c>
      <c r="DP138">
        <f t="shared" si="149"/>
        <v>0.99898734937658817</v>
      </c>
      <c r="DQ138">
        <f t="shared" si="149"/>
        <v>0.99877590388659332</v>
      </c>
      <c r="DR138">
        <f t="shared" si="149"/>
        <v>0.99853928528553171</v>
      </c>
      <c r="DS138">
        <f t="shared" si="149"/>
        <v>0.99827298055899105</v>
      </c>
      <c r="DT138">
        <f t="shared" si="149"/>
        <v>0.9974362208916504</v>
      </c>
      <c r="DU138">
        <f t="shared" si="149"/>
        <v>0.99622943404141018</v>
      </c>
      <c r="DV138">
        <f t="shared" si="149"/>
        <v>0.99098378353142036</v>
      </c>
      <c r="DW138" t="e">
        <f t="shared" si="149"/>
        <v>#NUM!</v>
      </c>
      <c r="DX138" t="e">
        <f t="shared" si="149"/>
        <v>#NUM!</v>
      </c>
      <c r="DY138" t="e">
        <f t="shared" si="149"/>
        <v>#NUM!</v>
      </c>
      <c r="DZ138" t="e">
        <f t="shared" si="149"/>
        <v>#NUM!</v>
      </c>
      <c r="EA138" t="e">
        <f t="shared" si="149"/>
        <v>#NUM!</v>
      </c>
      <c r="EL138">
        <v>0.20000000000000004</v>
      </c>
      <c r="EN138">
        <f t="shared" si="142"/>
        <v>0.9999519039873267</v>
      </c>
      <c r="EP138">
        <f t="shared" si="142"/>
        <v>0.99989950873956801</v>
      </c>
      <c r="ER138">
        <f t="shared" si="142"/>
        <v>0.99984226924623398</v>
      </c>
      <c r="ET138">
        <f t="shared" si="142"/>
        <v>0.99977954556537674</v>
      </c>
      <c r="EV138">
        <f t="shared" si="142"/>
        <v>0.99971057731868918</v>
      </c>
      <c r="EW138">
        <f t="shared" si="142"/>
        <v>0.99963447482729262</v>
      </c>
      <c r="EX138">
        <f t="shared" si="142"/>
        <v>0.99955014443561152</v>
      </c>
      <c r="EY138">
        <f t="shared" si="142"/>
        <v>0.9994562784821196</v>
      </c>
      <c r="EZ138">
        <f t="shared" si="142"/>
        <v>0.99935127153468029</v>
      </c>
      <c r="FA138">
        <f t="shared" si="142"/>
        <v>0.99923313608904873</v>
      </c>
      <c r="FB138">
        <f t="shared" si="142"/>
        <v>0.99886228112667974</v>
      </c>
      <c r="FC138">
        <f t="shared" si="142"/>
        <v>0.99832841026402341</v>
      </c>
      <c r="FD138">
        <f t="shared" si="150"/>
        <v>0.99602240137082632</v>
      </c>
      <c r="FE138" t="e">
        <f t="shared" si="150"/>
        <v>#NUM!</v>
      </c>
      <c r="FF138" t="e">
        <f t="shared" si="150"/>
        <v>#NUM!</v>
      </c>
      <c r="FG138" t="e">
        <f t="shared" si="150"/>
        <v>#NUM!</v>
      </c>
      <c r="FH138" t="e">
        <f t="shared" si="150"/>
        <v>#NUM!</v>
      </c>
      <c r="FI138" t="e">
        <f t="shared" si="150"/>
        <v>#NUM!</v>
      </c>
    </row>
    <row r="139" spans="41:165" x14ac:dyDescent="0.3">
      <c r="AO139">
        <v>0.21000000000000005</v>
      </c>
      <c r="AP139">
        <f t="shared" si="151"/>
        <v>0.99976314357766161</v>
      </c>
      <c r="AQ139">
        <f t="shared" si="151"/>
        <v>0.99951550431868319</v>
      </c>
      <c r="AR139">
        <f t="shared" si="151"/>
        <v>0.99925639066876559</v>
      </c>
      <c r="AS139">
        <f t="shared" si="151"/>
        <v>0.99898505130003423</v>
      </c>
      <c r="AT139">
        <f t="shared" si="151"/>
        <v>0.99870066849525296</v>
      </c>
      <c r="AU139">
        <f t="shared" si="151"/>
        <v>0.99840235062881677</v>
      </c>
      <c r="AV139">
        <f t="shared" si="151"/>
        <v>0.99808912359641311</v>
      </c>
      <c r="AW139">
        <f t="shared" si="151"/>
        <v>0.99775992101681588</v>
      </c>
      <c r="AX139">
        <f t="shared" si="151"/>
        <v>0.99741357299421574</v>
      </c>
      <c r="AY139">
        <f t="shared" si="151"/>
        <v>0.99704875576981777</v>
      </c>
      <c r="AZ139">
        <f t="shared" si="78"/>
        <v>0.99625811864692393</v>
      </c>
      <c r="BA139">
        <f t="shared" si="151"/>
        <v>0.99537464717154178</v>
      </c>
      <c r="BB139">
        <f t="shared" si="151"/>
        <v>0.99438201809545212</v>
      </c>
      <c r="BC139">
        <f t="shared" si="151"/>
        <v>0.99325978242043567</v>
      </c>
      <c r="BD139">
        <f t="shared" si="151"/>
        <v>0.99198202718989825</v>
      </c>
      <c r="BE139">
        <f t="shared" si="151"/>
        <v>0.98786181819412966</v>
      </c>
      <c r="BF139">
        <f t="shared" si="151"/>
        <v>0.98161817019055608</v>
      </c>
      <c r="BG139">
        <f t="shared" si="151"/>
        <v>0.94912681417644562</v>
      </c>
      <c r="BH139" t="e">
        <f t="shared" si="151"/>
        <v>#NUM!</v>
      </c>
      <c r="BI139" t="e">
        <f t="shared" si="151"/>
        <v>#NUM!</v>
      </c>
      <c r="BJ139" t="e">
        <f t="shared" si="151"/>
        <v>#NUM!</v>
      </c>
      <c r="BK139" t="e">
        <f t="shared" si="151"/>
        <v>#NUM!</v>
      </c>
      <c r="BL139" t="e">
        <f t="shared" si="151"/>
        <v>#NUM!</v>
      </c>
      <c r="BV139">
        <v>0.21000000000000005</v>
      </c>
      <c r="BX139">
        <f t="shared" si="152"/>
        <v>0.99978477057869553</v>
      </c>
      <c r="BZ139">
        <f t="shared" si="152"/>
        <v>0.9995491839650581</v>
      </c>
      <c r="CB139">
        <f t="shared" si="152"/>
        <v>0.99929048876609883</v>
      </c>
      <c r="CD139">
        <f t="shared" si="152"/>
        <v>0.99900542061852804</v>
      </c>
      <c r="CF139">
        <f t="shared" si="152"/>
        <v>0.99869005964660107</v>
      </c>
      <c r="CG139">
        <f t="shared" si="80"/>
        <v>0.99833974890959709</v>
      </c>
      <c r="CH139">
        <f t="shared" si="152"/>
        <v>0.99794870785975143</v>
      </c>
      <c r="CI139">
        <f t="shared" si="152"/>
        <v>0.99750990314040178</v>
      </c>
      <c r="CJ139">
        <f t="shared" si="152"/>
        <v>0.99701455849230247</v>
      </c>
      <c r="CK139">
        <f t="shared" si="152"/>
        <v>0.99645160295049084</v>
      </c>
      <c r="CL139">
        <f t="shared" si="152"/>
        <v>0.99464438552187895</v>
      </c>
      <c r="CM139">
        <f t="shared" si="152"/>
        <v>0.99193098193785145</v>
      </c>
      <c r="CN139">
        <f t="shared" si="152"/>
        <v>0.97833349074442355</v>
      </c>
      <c r="CO139" t="e">
        <f t="shared" si="152"/>
        <v>#NUM!</v>
      </c>
      <c r="CP139" t="e">
        <f t="shared" si="152"/>
        <v>#NUM!</v>
      </c>
      <c r="CQ139" t="e">
        <f t="shared" si="152"/>
        <v>#NUM!</v>
      </c>
      <c r="CR139" t="e">
        <f t="shared" si="152"/>
        <v>#NUM!</v>
      </c>
      <c r="CS139" t="e">
        <f t="shared" si="152"/>
        <v>#NUM!</v>
      </c>
      <c r="DD139">
        <v>0.21000000000000005</v>
      </c>
      <c r="DF139">
        <f t="shared" si="149"/>
        <v>0.99987895351418521</v>
      </c>
      <c r="DH139">
        <f t="shared" si="149"/>
        <v>0.99974646951190371</v>
      </c>
      <c r="DJ139">
        <f t="shared" si="149"/>
        <v>0.99960100901190951</v>
      </c>
      <c r="DL139">
        <f t="shared" si="149"/>
        <v>0.99944074766289903</v>
      </c>
      <c r="DN139">
        <f t="shared" si="149"/>
        <v>0.99926349683047155</v>
      </c>
      <c r="DO139">
        <f t="shared" si="149"/>
        <v>0.99906665899344449</v>
      </c>
      <c r="DP139">
        <f t="shared" si="149"/>
        <v>0.99884701356423033</v>
      </c>
      <c r="DQ139">
        <f t="shared" si="149"/>
        <v>0.99860064693365136</v>
      </c>
      <c r="DR139">
        <f t="shared" si="149"/>
        <v>0.99832268248902223</v>
      </c>
      <c r="DS139">
        <f t="shared" si="149"/>
        <v>0.99800697816824169</v>
      </c>
      <c r="DT139">
        <f t="shared" si="149"/>
        <v>0.99699504585591436</v>
      </c>
      <c r="DU139">
        <f t="shared" si="149"/>
        <v>0.99548048708587888</v>
      </c>
      <c r="DV139">
        <f t="shared" si="149"/>
        <v>0.98798394729674699</v>
      </c>
      <c r="DW139" t="e">
        <f t="shared" si="149"/>
        <v>#NUM!</v>
      </c>
      <c r="DX139" t="e">
        <f t="shared" si="149"/>
        <v>#NUM!</v>
      </c>
      <c r="DY139" t="e">
        <f t="shared" si="149"/>
        <v>#NUM!</v>
      </c>
      <c r="DZ139" t="e">
        <f t="shared" si="149"/>
        <v>#NUM!</v>
      </c>
      <c r="EA139" t="e">
        <f t="shared" si="149"/>
        <v>#NUM!</v>
      </c>
      <c r="EL139">
        <v>0.21000000000000005</v>
      </c>
      <c r="EN139">
        <f t="shared" si="142"/>
        <v>0.99994620792900746</v>
      </c>
      <c r="EP139">
        <f t="shared" si="142"/>
        <v>0.99988733676696628</v>
      </c>
      <c r="ER139">
        <f t="shared" si="142"/>
        <v>0.999822705270625</v>
      </c>
      <c r="ET139">
        <f t="shared" si="142"/>
        <v>0.99975150636771037</v>
      </c>
      <c r="EV139">
        <f t="shared" si="142"/>
        <v>0.99967277221165185</v>
      </c>
      <c r="EW139">
        <f t="shared" si="142"/>
        <v>0.99958535610773969</v>
      </c>
      <c r="EX139">
        <f t="shared" si="142"/>
        <v>0.99948783563483778</v>
      </c>
      <c r="EY139">
        <f t="shared" si="142"/>
        <v>0.99937848510642757</v>
      </c>
      <c r="EZ139">
        <f t="shared" si="142"/>
        <v>0.99925515600040238</v>
      </c>
      <c r="FA139">
        <f t="shared" si="142"/>
        <v>0.99911514527500089</v>
      </c>
      <c r="FB139">
        <f t="shared" si="142"/>
        <v>0.99866685359860108</v>
      </c>
      <c r="FC139">
        <f t="shared" si="142"/>
        <v>0.99799738811845562</v>
      </c>
      <c r="FD139">
        <f t="shared" si="150"/>
        <v>0.9947121232335826</v>
      </c>
      <c r="FE139" t="e">
        <f t="shared" si="150"/>
        <v>#NUM!</v>
      </c>
      <c r="FF139" t="e">
        <f t="shared" si="150"/>
        <v>#NUM!</v>
      </c>
      <c r="FG139" t="e">
        <f t="shared" si="150"/>
        <v>#NUM!</v>
      </c>
      <c r="FH139" t="e">
        <f t="shared" si="150"/>
        <v>#NUM!</v>
      </c>
      <c r="FI139" t="e">
        <f t="shared" si="150"/>
        <v>#NUM!</v>
      </c>
    </row>
    <row r="140" spans="41:165" x14ac:dyDescent="0.3">
      <c r="AO140">
        <v>0.22000000000000006</v>
      </c>
      <c r="AP140">
        <f t="shared" si="151"/>
        <v>0.99973653749629132</v>
      </c>
      <c r="AQ140">
        <f t="shared" si="151"/>
        <v>0.99946045680792406</v>
      </c>
      <c r="AR140">
        <f t="shared" si="151"/>
        <v>0.99917090608196224</v>
      </c>
      <c r="AS140">
        <f t="shared" si="151"/>
        <v>0.99886695589361485</v>
      </c>
      <c r="AT140">
        <f t="shared" si="151"/>
        <v>0.99854759019117656</v>
      </c>
      <c r="AU140">
        <f t="shared" si="151"/>
        <v>0.99821169593555148</v>
      </c>
      <c r="AV140">
        <f t="shared" si="151"/>
        <v>0.99785805120819815</v>
      </c>
      <c r="AW140">
        <f t="shared" si="151"/>
        <v>0.99748531151493136</v>
      </c>
      <c r="AX140">
        <f t="shared" si="151"/>
        <v>0.99709199395627213</v>
      </c>
      <c r="AY140">
        <f t="shared" si="151"/>
        <v>0.99667641615781899</v>
      </c>
      <c r="AZ140">
        <f t="shared" si="78"/>
        <v>0.99577126160697527</v>
      </c>
      <c r="BA140">
        <f t="shared" si="151"/>
        <v>0.99475255755615244</v>
      </c>
      <c r="BB140">
        <f t="shared" si="151"/>
        <v>0.99359885719874119</v>
      </c>
      <c r="BC140">
        <f t="shared" si="151"/>
        <v>0.99228287514242286</v>
      </c>
      <c r="BD140">
        <f t="shared" si="151"/>
        <v>0.99076941311345745</v>
      </c>
      <c r="BE140">
        <f t="shared" si="151"/>
        <v>0.98577766567345393</v>
      </c>
      <c r="BF140">
        <f t="shared" si="151"/>
        <v>0.97787303037555329</v>
      </c>
      <c r="BG140">
        <f t="shared" si="151"/>
        <v>0.92791372088525614</v>
      </c>
      <c r="BH140" t="e">
        <f t="shared" si="151"/>
        <v>#NUM!</v>
      </c>
      <c r="BI140" t="e">
        <f t="shared" si="151"/>
        <v>#NUM!</v>
      </c>
      <c r="BJ140" t="e">
        <f t="shared" si="151"/>
        <v>#NUM!</v>
      </c>
      <c r="BK140" t="e">
        <f t="shared" si="151"/>
        <v>#NUM!</v>
      </c>
      <c r="BL140" t="e">
        <f t="shared" si="151"/>
        <v>#NUM!</v>
      </c>
      <c r="BV140">
        <v>0.22000000000000006</v>
      </c>
      <c r="BX140">
        <f t="shared" si="152"/>
        <v>0.99976032950914384</v>
      </c>
      <c r="BZ140">
        <f t="shared" si="152"/>
        <v>0.99949676418349798</v>
      </c>
      <c r="CB140">
        <f t="shared" si="152"/>
        <v>0.99920589383126479</v>
      </c>
      <c r="CD140">
        <f t="shared" si="152"/>
        <v>0.99888363532279445</v>
      </c>
      <c r="CF140">
        <f t="shared" si="152"/>
        <v>0.99852503860496267</v>
      </c>
      <c r="CG140">
        <f t="shared" si="80"/>
        <v>0.99812414719788722</v>
      </c>
      <c r="CH140">
        <f t="shared" si="152"/>
        <v>0.99767349482925505</v>
      </c>
      <c r="CI140">
        <f t="shared" si="152"/>
        <v>0.99716385914445349</v>
      </c>
      <c r="CJ140">
        <f t="shared" si="152"/>
        <v>0.99658355948070509</v>
      </c>
      <c r="CK140">
        <f t="shared" si="152"/>
        <v>0.99591760457367173</v>
      </c>
      <c r="CL140">
        <f t="shared" si="152"/>
        <v>0.99373273675417229</v>
      </c>
      <c r="CM140">
        <f t="shared" si="152"/>
        <v>0.990311851511679</v>
      </c>
      <c r="CN140">
        <f t="shared" si="152"/>
        <v>0.96985866183130398</v>
      </c>
      <c r="CO140" t="e">
        <f t="shared" si="152"/>
        <v>#NUM!</v>
      </c>
      <c r="CP140" t="e">
        <f t="shared" si="152"/>
        <v>#NUM!</v>
      </c>
      <c r="CQ140" t="e">
        <f t="shared" si="152"/>
        <v>#NUM!</v>
      </c>
      <c r="CR140" t="e">
        <f t="shared" si="152"/>
        <v>#NUM!</v>
      </c>
      <c r="CS140" t="e">
        <f t="shared" si="152"/>
        <v>#NUM!</v>
      </c>
      <c r="DD140">
        <v>0.22000000000000006</v>
      </c>
      <c r="DF140">
        <f t="shared" si="149"/>
        <v>0.99986521022804298</v>
      </c>
      <c r="DH140">
        <f t="shared" si="149"/>
        <v>0.99971699655985469</v>
      </c>
      <c r="DJ140">
        <f t="shared" si="149"/>
        <v>0.99955345193243883</v>
      </c>
      <c r="DL140">
        <f t="shared" si="149"/>
        <v>0.99937229506524805</v>
      </c>
      <c r="DN140">
        <f t="shared" si="149"/>
        <v>0.99917076305982278</v>
      </c>
      <c r="DO140">
        <f t="shared" si="149"/>
        <v>0.99894553534553232</v>
      </c>
      <c r="DP140">
        <f t="shared" si="149"/>
        <v>0.99869245427981768</v>
      </c>
      <c r="DQ140">
        <f t="shared" si="149"/>
        <v>0.99840639194471814</v>
      </c>
      <c r="DR140">
        <f t="shared" si="149"/>
        <v>0.99808086351550696</v>
      </c>
      <c r="DS140">
        <f t="shared" si="149"/>
        <v>0.99770756083591305</v>
      </c>
      <c r="DT140">
        <f t="shared" si="149"/>
        <v>0.99648504942427685</v>
      </c>
      <c r="DU140">
        <f t="shared" si="149"/>
        <v>0.99457827708089008</v>
      </c>
      <c r="DV140">
        <f t="shared" si="149"/>
        <v>0.98337790331123298</v>
      </c>
      <c r="DW140" t="e">
        <f t="shared" si="149"/>
        <v>#NUM!</v>
      </c>
      <c r="DX140" t="e">
        <f t="shared" si="149"/>
        <v>#NUM!</v>
      </c>
      <c r="DY140" t="e">
        <f t="shared" si="149"/>
        <v>#NUM!</v>
      </c>
      <c r="DZ140" t="e">
        <f t="shared" si="149"/>
        <v>#NUM!</v>
      </c>
      <c r="EA140" t="e">
        <f t="shared" si="149"/>
        <v>#NUM!</v>
      </c>
      <c r="EL140">
        <v>0.22000000000000006</v>
      </c>
      <c r="EN140">
        <f t="shared" si="142"/>
        <v>0.99994010132968936</v>
      </c>
      <c r="EP140">
        <f t="shared" si="142"/>
        <v>0.99987424185572105</v>
      </c>
      <c r="ER140">
        <f t="shared" si="142"/>
        <v>0.99980157753151389</v>
      </c>
      <c r="ET140">
        <f t="shared" si="142"/>
        <v>0.99972109935095288</v>
      </c>
      <c r="EV140">
        <f t="shared" si="142"/>
        <v>0.99963158601522728</v>
      </c>
      <c r="EW140">
        <f t="shared" si="142"/>
        <v>0.9995315715770472</v>
      </c>
      <c r="EX140">
        <f t="shared" si="142"/>
        <v>0.99941922105298564</v>
      </c>
      <c r="EY140">
        <f t="shared" si="142"/>
        <v>0.99929227426305633</v>
      </c>
      <c r="EZ140">
        <f t="shared" si="142"/>
        <v>0.99914787590599752</v>
      </c>
      <c r="FA140">
        <f t="shared" si="142"/>
        <v>0.99898237242130394</v>
      </c>
      <c r="FB140">
        <f t="shared" si="142"/>
        <v>0.99844106889255735</v>
      </c>
      <c r="FC140">
        <f t="shared" si="142"/>
        <v>0.99759906949270538</v>
      </c>
      <c r="FD140">
        <f t="shared" si="150"/>
        <v>0.99271304699676721</v>
      </c>
      <c r="FE140" t="e">
        <f t="shared" si="150"/>
        <v>#NUM!</v>
      </c>
      <c r="FF140" t="e">
        <f t="shared" si="150"/>
        <v>#NUM!</v>
      </c>
      <c r="FG140" t="e">
        <f t="shared" si="150"/>
        <v>#NUM!</v>
      </c>
      <c r="FH140" t="e">
        <f t="shared" si="150"/>
        <v>#NUM!</v>
      </c>
      <c r="FI140" t="e">
        <f t="shared" si="150"/>
        <v>#NUM!</v>
      </c>
    </row>
    <row r="141" spans="41:165" x14ac:dyDescent="0.3">
      <c r="AO141">
        <v>0.23000000000000007</v>
      </c>
      <c r="AP141">
        <f t="shared" si="151"/>
        <v>0.99970811103989921</v>
      </c>
      <c r="AQ141">
        <f t="shared" si="151"/>
        <v>0.9994015448181206</v>
      </c>
      <c r="AR141">
        <f t="shared" si="151"/>
        <v>0.99907926043469275</v>
      </c>
      <c r="AS141">
        <f t="shared" si="151"/>
        <v>0.99874011732722046</v>
      </c>
      <c r="AT141">
        <f t="shared" si="151"/>
        <v>0.99838286302567192</v>
      </c>
      <c r="AU141">
        <f t="shared" si="151"/>
        <v>0.9980061190468239</v>
      </c>
      <c r="AV141">
        <f t="shared" si="151"/>
        <v>0.9976083645881656</v>
      </c>
      <c r="AW141">
        <f t="shared" si="151"/>
        <v>0.99718791760772829</v>
      </c>
      <c r="AX141">
        <f t="shared" si="151"/>
        <v>0.99674291278443783</v>
      </c>
      <c r="AY141">
        <f t="shared" si="151"/>
        <v>0.99627122715482508</v>
      </c>
      <c r="AZ141">
        <f t="shared" si="78"/>
        <v>0.99523857497606294</v>
      </c>
      <c r="BA141">
        <f t="shared" si="151"/>
        <v>0.9940677418170214</v>
      </c>
      <c r="BB141">
        <f t="shared" si="151"/>
        <v>0.99273073293965142</v>
      </c>
      <c r="BC141">
        <f t="shared" si="151"/>
        <v>0.99119135068967656</v>
      </c>
      <c r="BD141">
        <f t="shared" si="151"/>
        <v>0.98940201211266288</v>
      </c>
      <c r="BE141">
        <f t="shared" si="151"/>
        <v>0.98335366911574495</v>
      </c>
      <c r="BF141">
        <f t="shared" si="151"/>
        <v>0.9732878047728708</v>
      </c>
      <c r="BG141">
        <f t="shared" si="151"/>
        <v>0.888288207223076</v>
      </c>
      <c r="BH141" t="e">
        <f t="shared" si="151"/>
        <v>#NUM!</v>
      </c>
      <c r="BI141" t="e">
        <f t="shared" si="151"/>
        <v>#NUM!</v>
      </c>
      <c r="BJ141" t="e">
        <f t="shared" si="151"/>
        <v>#NUM!</v>
      </c>
      <c r="BK141" t="e">
        <f t="shared" si="151"/>
        <v>#NUM!</v>
      </c>
      <c r="BL141" t="e">
        <f t="shared" si="151"/>
        <v>#NUM!</v>
      </c>
      <c r="BV141">
        <v>0.23000000000000007</v>
      </c>
      <c r="BX141">
        <f t="shared" si="152"/>
        <v>0.99973417552863297</v>
      </c>
      <c r="BZ141">
        <f t="shared" si="152"/>
        <v>0.9994404717383335</v>
      </c>
      <c r="CB141">
        <f t="shared" si="152"/>
        <v>0.99911469556212495</v>
      </c>
      <c r="CD141">
        <f t="shared" si="152"/>
        <v>0.99875177987980568</v>
      </c>
      <c r="CF141">
        <f t="shared" si="152"/>
        <v>0.99834552098424945</v>
      </c>
      <c r="CG141">
        <f t="shared" si="80"/>
        <v>0.99788835966630463</v>
      </c>
      <c r="CH141">
        <f t="shared" si="152"/>
        <v>0.99737071795284316</v>
      </c>
      <c r="CI141">
        <f t="shared" si="152"/>
        <v>0.9967805843515789</v>
      </c>
      <c r="CJ141">
        <f t="shared" si="152"/>
        <v>0.99610250520432575</v>
      </c>
      <c r="CK141">
        <f t="shared" si="152"/>
        <v>0.99531628299976849</v>
      </c>
      <c r="CL141">
        <f t="shared" si="152"/>
        <v>0.99267537545949391</v>
      </c>
      <c r="CM141">
        <f t="shared" si="152"/>
        <v>0.98834108371115581</v>
      </c>
      <c r="CN141">
        <f t="shared" si="152"/>
        <v>0.95491790589250269</v>
      </c>
      <c r="CO141" t="e">
        <f t="shared" si="152"/>
        <v>#NUM!</v>
      </c>
      <c r="CP141" t="e">
        <f t="shared" si="152"/>
        <v>#NUM!</v>
      </c>
      <c r="CQ141" t="e">
        <f t="shared" si="152"/>
        <v>#NUM!</v>
      </c>
      <c r="CR141" t="e">
        <f t="shared" si="152"/>
        <v>#NUM!</v>
      </c>
      <c r="CS141" t="e">
        <f t="shared" si="152"/>
        <v>#NUM!</v>
      </c>
      <c r="DD141">
        <v>0.23000000000000007</v>
      </c>
      <c r="DF141">
        <f t="shared" si="149"/>
        <v>0.99985050434008083</v>
      </c>
      <c r="DH141">
        <f t="shared" si="149"/>
        <v>0.99968534782088314</v>
      </c>
      <c r="DJ141">
        <f t="shared" si="149"/>
        <v>0.9995021861081872</v>
      </c>
      <c r="DL141">
        <f t="shared" si="149"/>
        <v>0.99929818900585876</v>
      </c>
      <c r="DN141">
        <f t="shared" si="149"/>
        <v>0.99906989506849653</v>
      </c>
      <c r="DO141">
        <f t="shared" si="149"/>
        <v>0.99881309275223362</v>
      </c>
      <c r="DP141">
        <f t="shared" si="149"/>
        <v>0.99852245131554385</v>
      </c>
      <c r="DQ141">
        <f t="shared" si="149"/>
        <v>0.99819129719531674</v>
      </c>
      <c r="DR141">
        <f t="shared" si="149"/>
        <v>0.99781105891308253</v>
      </c>
      <c r="DS141">
        <f t="shared" si="149"/>
        <v>0.99737055591262769</v>
      </c>
      <c r="DT141">
        <f t="shared" si="149"/>
        <v>0.99589409319333455</v>
      </c>
      <c r="DU141">
        <f t="shared" si="149"/>
        <v>0.99348225026764136</v>
      </c>
      <c r="DV141">
        <f t="shared" si="149"/>
        <v>0.97538815079465369</v>
      </c>
      <c r="DW141" t="e">
        <f t="shared" si="149"/>
        <v>#NUM!</v>
      </c>
      <c r="DX141" t="e">
        <f t="shared" ref="DF141:EA152" si="153">IF(DX$10&lt;&gt;1,( SQRT(DX$10^2 + 1)/(DX$10-1) * LN( ( 1 - DX35  ) / ( 1 - DX$10 * DX35 ) ) ) /  LN( ((2/DX35) - 1 - DX$10 + SQRT(DX$10^2 + 1 )) / ((2/DX35) - 1 - DX$10 - SQRT(DX$10^2 + 1 )) ), (SQRT($AO35)*DX35/(1-DX35)) / LN(((2/DX35)-1-DX$10+SQRT(DX$10^2+1))/((2/DX35)-1-DX$10-SQRT(DX$10^2+1))))</f>
        <v>#NUM!</v>
      </c>
      <c r="DY141" t="e">
        <f t="shared" si="153"/>
        <v>#NUM!</v>
      </c>
      <c r="DZ141" t="e">
        <f t="shared" si="153"/>
        <v>#NUM!</v>
      </c>
      <c r="EA141" t="e">
        <f t="shared" si="153"/>
        <v>#NUM!</v>
      </c>
      <c r="EL141">
        <v>0.23000000000000007</v>
      </c>
      <c r="EN141">
        <f t="shared" si="142"/>
        <v>0.99993356719613924</v>
      </c>
      <c r="EP141">
        <f t="shared" si="142"/>
        <v>0.99986018074779415</v>
      </c>
      <c r="ER141">
        <f t="shared" si="142"/>
        <v>0.99977880324475354</v>
      </c>
      <c r="ET141">
        <f t="shared" si="142"/>
        <v>0.99968818316426833</v>
      </c>
      <c r="EV141">
        <f t="shared" si="142"/>
        <v>0.99958679099369074</v>
      </c>
      <c r="EW141">
        <f t="shared" si="142"/>
        <v>0.99947276763913961</v>
      </c>
      <c r="EX141">
        <f t="shared" si="142"/>
        <v>0.99934376184560325</v>
      </c>
      <c r="EY141">
        <f t="shared" si="142"/>
        <v>0.99919683359852973</v>
      </c>
      <c r="EZ141">
        <f t="shared" si="142"/>
        <v>0.99902821132956565</v>
      </c>
      <c r="FA141">
        <f t="shared" si="142"/>
        <v>0.99883298232350659</v>
      </c>
      <c r="FB141">
        <f t="shared" si="142"/>
        <v>0.9981796145002757</v>
      </c>
      <c r="FC141">
        <f t="shared" si="142"/>
        <v>0.9971158344777511</v>
      </c>
      <c r="FD141">
        <f t="shared" si="150"/>
        <v>0.9892820934138945</v>
      </c>
      <c r="FE141" t="e">
        <f t="shared" si="150"/>
        <v>#NUM!</v>
      </c>
      <c r="FF141" t="e">
        <f t="shared" si="150"/>
        <v>#NUM!</v>
      </c>
      <c r="FG141" t="e">
        <f t="shared" si="150"/>
        <v>#NUM!</v>
      </c>
      <c r="FH141" t="e">
        <f t="shared" si="150"/>
        <v>#NUM!</v>
      </c>
      <c r="FI141" t="e">
        <f t="shared" si="150"/>
        <v>#NUM!</v>
      </c>
    </row>
    <row r="142" spans="41:165" x14ac:dyDescent="0.3">
      <c r="AO142">
        <v>0.24000000000000007</v>
      </c>
      <c r="AP142">
        <f t="shared" si="151"/>
        <v>0.9996777921149177</v>
      </c>
      <c r="AQ142">
        <f t="shared" si="151"/>
        <v>0.99933860535658625</v>
      </c>
      <c r="AR142">
        <f t="shared" si="151"/>
        <v>0.99898117711913503</v>
      </c>
      <c r="AS142">
        <f t="shared" si="151"/>
        <v>0.99860411792153647</v>
      </c>
      <c r="AT142">
        <f t="shared" si="151"/>
        <v>0.99820589502927815</v>
      </c>
      <c r="AU142">
        <f t="shared" si="151"/>
        <v>0.99778481345852643</v>
      </c>
      <c r="AV142">
        <f t="shared" si="151"/>
        <v>0.9973389938586511</v>
      </c>
      <c r="AW142">
        <f t="shared" si="151"/>
        <v>0.99686634665418528</v>
      </c>
      <c r="AX142">
        <f t="shared" si="151"/>
        <v>0.99636454168221478</v>
      </c>
      <c r="AY142">
        <f t="shared" si="151"/>
        <v>0.99583091735801055</v>
      </c>
      <c r="AZ142">
        <f t="shared" si="78"/>
        <v>0.99465646962047949</v>
      </c>
      <c r="BA142">
        <f t="shared" si="151"/>
        <v>0.99331462559771411</v>
      </c>
      <c r="BB142">
        <f t="shared" si="151"/>
        <v>0.99176905291190465</v>
      </c>
      <c r="BC142">
        <f t="shared" si="151"/>
        <v>0.98997196692625322</v>
      </c>
      <c r="BD142">
        <f t="shared" ref="BD142:BL142" si="154">IF(BD$10&lt;&gt;1,( SQRT(BD$10^2 + 1)/(BD$10-1) * LN( ( 1 - BD36  ) / ( 1 - BD$10 * BD36 ) ) ) /  LN( ((2/BD36) - 1 - BD$10 + SQRT(BD$10^2 + 1 )) / ((2/BD36) - 1 - BD$10 - SQRT(BD$10^2 + 1 )) ), (SQRT($AO36)*BD36/(1-BD36)) / LN(((2/BD36)-1-BD$10+SQRT(BD$10^2+1))/((2/BD36)-1-BD$10-SQRT(BD$10^2+1))))</f>
        <v>0.98785928904189246</v>
      </c>
      <c r="BE142">
        <f t="shared" si="154"/>
        <v>0.98052394001641296</v>
      </c>
      <c r="BF142">
        <f t="shared" si="154"/>
        <v>0.96760348571767552</v>
      </c>
      <c r="BG142">
        <f t="shared" si="154"/>
        <v>0.77888055569884518</v>
      </c>
      <c r="BH142" t="e">
        <f t="shared" si="154"/>
        <v>#NUM!</v>
      </c>
      <c r="BI142" t="e">
        <f t="shared" si="154"/>
        <v>#NUM!</v>
      </c>
      <c r="BJ142" t="e">
        <f t="shared" si="154"/>
        <v>#NUM!</v>
      </c>
      <c r="BK142" t="e">
        <f t="shared" si="154"/>
        <v>#NUM!</v>
      </c>
      <c r="BL142" t="e">
        <f t="shared" si="154"/>
        <v>#NUM!</v>
      </c>
      <c r="BV142">
        <v>0.24000000000000007</v>
      </c>
      <c r="BX142">
        <f t="shared" si="152"/>
        <v>0.99970623688272886</v>
      </c>
      <c r="BZ142">
        <f t="shared" si="152"/>
        <v>0.99938012306472479</v>
      </c>
      <c r="CB142">
        <f t="shared" si="152"/>
        <v>0.99901654031034326</v>
      </c>
      <c r="CD142">
        <f t="shared" si="152"/>
        <v>0.99860924534514195</v>
      </c>
      <c r="CF142">
        <f t="shared" si="152"/>
        <v>0.99815051727602611</v>
      </c>
      <c r="CG142">
        <f t="shared" si="80"/>
        <v>0.99763082853443552</v>
      </c>
      <c r="CH142">
        <f t="shared" si="152"/>
        <v>0.99703796911541354</v>
      </c>
      <c r="CI142">
        <f t="shared" si="152"/>
        <v>0.99635638696299167</v>
      </c>
      <c r="CJ142">
        <f t="shared" si="152"/>
        <v>0.99556574176642321</v>
      </c>
      <c r="CK142">
        <f t="shared" ref="CK142:CS142" si="155">IF(CK$10&lt;&gt;1,( SQRT(CK$10^2 + 1)/(CK$10-1) * LN( ( 1 - CK36  ) / ( 1 - CK$10 * CK36 ) ) ) /  LN( ((2/CK36) - 1 - CK$10 + SQRT(CK$10^2 + 1 )) / ((2/CK36) - 1 - CK$10 - SQRT(CK$10^2 + 1 )) ), (SQRT($AO36)*CK36/(1-CK36)) / LN(((2/CK36)-1-CK$10+SQRT(CK$10^2+1))/((2/CK36)-1-CK$10-SQRT(CK$10^2+1))))</f>
        <v>0.99463893434999906</v>
      </c>
      <c r="CL142">
        <f t="shared" si="155"/>
        <v>0.99144504636683628</v>
      </c>
      <c r="CM142">
        <f t="shared" si="155"/>
        <v>0.98591565456300367</v>
      </c>
      <c r="CN142">
        <f t="shared" si="155"/>
        <v>0.91978231961024715</v>
      </c>
      <c r="CO142" t="e">
        <f t="shared" si="155"/>
        <v>#NUM!</v>
      </c>
      <c r="CP142" t="e">
        <f t="shared" si="155"/>
        <v>#NUM!</v>
      </c>
      <c r="CQ142" t="e">
        <f t="shared" si="155"/>
        <v>#NUM!</v>
      </c>
      <c r="CR142" t="e">
        <f t="shared" si="155"/>
        <v>#NUM!</v>
      </c>
      <c r="CS142" t="e">
        <f t="shared" si="155"/>
        <v>#NUM!</v>
      </c>
      <c r="DD142">
        <v>0.24000000000000007</v>
      </c>
      <c r="DF142">
        <f t="shared" si="153"/>
        <v>0.99983479562309929</v>
      </c>
      <c r="DH142">
        <f t="shared" si="153"/>
        <v>0.99965142044469324</v>
      </c>
      <c r="DJ142">
        <f t="shared" si="153"/>
        <v>0.99944701354764709</v>
      </c>
      <c r="DL142">
        <f t="shared" si="153"/>
        <v>0.99921808889877706</v>
      </c>
      <c r="DN142">
        <f t="shared" si="153"/>
        <v>0.9989603406318105</v>
      </c>
      <c r="DO142">
        <f t="shared" si="153"/>
        <v>0.99866846217239191</v>
      </c>
      <c r="DP142">
        <f t="shared" si="153"/>
        <v>0.99833566341909241</v>
      </c>
      <c r="DQ142">
        <f t="shared" si="153"/>
        <v>0.99795331028778878</v>
      </c>
      <c r="DR142">
        <f t="shared" si="153"/>
        <v>0.99751013223768359</v>
      </c>
      <c r="DS142">
        <f t="shared" si="153"/>
        <v>0.99699114698314661</v>
      </c>
      <c r="DT142">
        <f t="shared" si="153"/>
        <v>0.99520721762542186</v>
      </c>
      <c r="DU142">
        <f t="shared" si="153"/>
        <v>0.99213657584994364</v>
      </c>
      <c r="DV142">
        <f t="shared" si="153"/>
        <v>0.95726812147344098</v>
      </c>
      <c r="DW142" t="e">
        <f t="shared" si="153"/>
        <v>#NUM!</v>
      </c>
      <c r="DX142" t="e">
        <f t="shared" si="153"/>
        <v>#NUM!</v>
      </c>
      <c r="DY142" t="e">
        <f t="shared" si="153"/>
        <v>#NUM!</v>
      </c>
      <c r="DZ142" t="e">
        <f t="shared" si="153"/>
        <v>#NUM!</v>
      </c>
      <c r="EA142" t="e">
        <f t="shared" si="153"/>
        <v>#NUM!</v>
      </c>
      <c r="EL142">
        <v>0.24000000000000007</v>
      </c>
      <c r="EN142">
        <f t="shared" ref="EN142" si="156">IF(EN$10&lt;&gt;1,( SQRT(EN$10^2 + 1)/(EN$10-1) * LN( ( 1 - EN36  ) / ( 1 - EN$10 * EN36 ) ) ) /  LN( ((2/EN36) - 1 - EN$10 + SQRT(EN$10^2 + 1 )) / ((2/EN36) - 1 - EN$10 - SQRT(EN$10^2 + 1 )) ), (SQRT($AO36)*EN36/(1-EN36)) / LN(((2/EN36)-1-EN$10+SQRT(EN$10^2+1))/((2/EN36)-1-EN$10-SQRT(EN$10^2+1))))</f>
        <v>0.9999265876922856</v>
      </c>
      <c r="EP142">
        <f t="shared" ref="EP142" si="157">IF(EP$10&lt;&gt;1,( SQRT(EP$10^2 + 1)/(EP$10-1) * LN( ( 1 - EP36  ) / ( 1 - EP$10 * EP36 ) ) ) /  LN( ((2/EP36) - 1 - EP$10 + SQRT(EP$10^2 + 1 )) / ((2/EP36) - 1 - EP$10 - SQRT(EP$10^2 + 1 )) ), (SQRT($AO36)*EP36/(1-EP36)) / LN(((2/EP36)-1-EP$10+SQRT(EP$10^2+1))/((2/EP36)-1-EP$10-SQRT(EP$10^2+1))))</f>
        <v>0.99984510786012737</v>
      </c>
      <c r="ER142">
        <f t="shared" ref="ER142" si="158">IF(ER$10&lt;&gt;1,( SQRT(ER$10^2 + 1)/(ER$10-1) * LN( ( 1 - ER36  ) / ( 1 - ER$10 * ER36 ) ) ) /  LN( ((2/ER36) - 1 - ER$10 + SQRT(ER$10^2 + 1 )) / ((2/ER36) - 1 - ER$10 - SQRT(ER$10^2 + 1 )) ), (SQRT($AO36)*ER36/(1-ER36)) / LN(((2/ER36)-1-ER$10+SQRT(ER$10^2+1))/((2/ER36)-1-ER$10-SQRT(ER$10^2+1))))</f>
        <v>0.99975429470989263</v>
      </c>
      <c r="ET142">
        <f t="shared" ref="ET142" si="159">IF(ET$10&lt;&gt;1,( SQRT(ET$10^2 + 1)/(ET$10-1) * LN( ( 1 - ET36  ) / ( 1 - ET$10 * ET36 ) ) ) /  LN( ((2/ET36) - 1 - ET$10 + SQRT(ET$10^2 + 1 )) / ((2/ET36) - 1 - ET$10 - SQRT(ET$10^2 + 1 )) ), (SQRT($AO36)*ET36/(1-ET36)) / LN(((2/ET36)-1-ET$10+SQRT(ET$10^2+1))/((2/ET36)-1-ET$10-SQRT(ET$10^2+1))))</f>
        <v>0.99965260705020731</v>
      </c>
      <c r="EV142">
        <f t="shared" ref="EV142:FI142" si="160">IF(EV$10&lt;&gt;1,( SQRT(EV$10^2 + 1)/(EV$10-1) * LN( ( 1 - EV36  ) / ( 1 - EV$10 * EV36 ) ) ) /  LN( ((2/EV36) - 1 - EV$10 + SQRT(EV$10^2 + 1 )) / ((2/EV36) - 1 - EV$10 - SQRT(EV$10^2 + 1 )) ), (SQRT($AO36)*EV36/(1-EV36)) / LN(((2/EV36)-1-EV$10+SQRT(EV$10^2+1))/((2/EV36)-1-EV$10-SQRT(EV$10^2+1))))</f>
        <v>0.99953814253373985</v>
      </c>
      <c r="EW142">
        <f t="shared" si="160"/>
        <v>0.99940856032158454</v>
      </c>
      <c r="EX142">
        <f t="shared" si="160"/>
        <v>0.9992608660790766</v>
      </c>
      <c r="EY142">
        <f t="shared" si="160"/>
        <v>0.99909125852529124</v>
      </c>
      <c r="EZ142">
        <f t="shared" si="160"/>
        <v>0.99889478199253046</v>
      </c>
      <c r="FA142">
        <f t="shared" si="160"/>
        <v>0.9986648590931656</v>
      </c>
      <c r="FB142">
        <f t="shared" si="160"/>
        <v>0.99787595605166302</v>
      </c>
      <c r="FC142">
        <f t="shared" si="160"/>
        <v>0.99652351004981776</v>
      </c>
      <c r="FD142">
        <f t="shared" si="160"/>
        <v>0.98167372206454762</v>
      </c>
      <c r="FE142" t="e">
        <f t="shared" si="160"/>
        <v>#NUM!</v>
      </c>
      <c r="FF142" t="e">
        <f t="shared" si="160"/>
        <v>#NUM!</v>
      </c>
      <c r="FG142" t="e">
        <f t="shared" si="160"/>
        <v>#NUM!</v>
      </c>
      <c r="FH142" t="e">
        <f t="shared" si="160"/>
        <v>#NUM!</v>
      </c>
      <c r="FI142" t="e">
        <f t="shared" si="160"/>
        <v>#NUM!</v>
      </c>
    </row>
    <row r="143" spans="41:165" x14ac:dyDescent="0.3">
      <c r="AO143">
        <v>0.25000000000000006</v>
      </c>
      <c r="AP143">
        <f t="shared" ref="AP143:BL154" si="161">IF(AP$10&lt;&gt;1,( SQRT(AP$10^2 + 1)/(AP$10-1) * LN( ( 1 - AP37  ) / ( 1 - AP$10 * AP37 ) ) ) /  LN( ((2/AP37) - 1 - AP$10 + SQRT(AP$10^2 + 1 )) / ((2/AP37) - 1 - AP$10 - SQRT(AP$10^2 + 1 )) ), (SQRT($AO37)*AP37/(1-AP37)) / LN(((2/AP37)-1-AP$10+SQRT(AP$10^2+1))/((2/AP37)-1-AP$10-SQRT(AP$10^2+1))))</f>
        <v>0.99964550505314864</v>
      </c>
      <c r="AQ143">
        <f t="shared" si="161"/>
        <v>0.99927146708556935</v>
      </c>
      <c r="AR143">
        <f t="shared" si="161"/>
        <v>0.99887636480707132</v>
      </c>
      <c r="AS143">
        <f t="shared" si="161"/>
        <v>0.99845851675844488</v>
      </c>
      <c r="AT143">
        <f t="shared" si="161"/>
        <v>0.99801605962404649</v>
      </c>
      <c r="AU143">
        <f t="shared" si="161"/>
        <v>0.99754692290435254</v>
      </c>
      <c r="AV143">
        <f t="shared" si="161"/>
        <v>0.9970487992112923</v>
      </c>
      <c r="AW143">
        <f t="shared" si="161"/>
        <v>0.99651910927216059</v>
      </c>
      <c r="AX143">
        <f t="shared" si="161"/>
        <v>0.99595496050215404</v>
      </c>
      <c r="AY143">
        <f t="shared" si="161"/>
        <v>0.99535303558336696</v>
      </c>
      <c r="AZ143">
        <f t="shared" si="78"/>
        <v>0.99402103056512447</v>
      </c>
      <c r="BA143">
        <f t="shared" si="161"/>
        <v>0.99248704969566603</v>
      </c>
      <c r="BB143">
        <f t="shared" si="161"/>
        <v>0.9907041767573318</v>
      </c>
      <c r="BC143">
        <f t="shared" si="161"/>
        <v>0.98860959328400166</v>
      </c>
      <c r="BD143">
        <f t="shared" si="161"/>
        <v>0.98611726221732376</v>
      </c>
      <c r="BE143">
        <f t="shared" si="161"/>
        <v>0.97720530377469061</v>
      </c>
      <c r="BF143">
        <f t="shared" si="161"/>
        <v>0.96044330257705324</v>
      </c>
      <c r="BG143" t="e">
        <f t="shared" si="161"/>
        <v>#NUM!</v>
      </c>
      <c r="BH143" t="e">
        <f t="shared" si="161"/>
        <v>#NUM!</v>
      </c>
      <c r="BI143" t="e">
        <f t="shared" si="161"/>
        <v>#NUM!</v>
      </c>
      <c r="BJ143" t="e">
        <f t="shared" si="161"/>
        <v>#NUM!</v>
      </c>
      <c r="BK143" t="e">
        <f t="shared" si="161"/>
        <v>#NUM!</v>
      </c>
      <c r="BL143" t="e">
        <f t="shared" si="161"/>
        <v>#NUM!</v>
      </c>
      <c r="BV143">
        <v>0.25000000000000006</v>
      </c>
      <c r="BX143">
        <f t="shared" ref="BX143:CS154" si="162">IF(BX$10&lt;&gt;1,( SQRT(BX$10^2 + 1)/(BX$10-1) * LN( ( 1 - BX37  ) / ( 1 - BX$10 * BX37 ) ) ) /  LN( ((2/BX37) - 1 - BX$10 + SQRT(BX$10^2 + 1 )) / ((2/BX37) - 1 - BX$10 - SQRT(BX$10^2 + 1 )) ), (SQRT($AO37)*BX37/(1-BX37)) / LN(((2/BX37)-1-BX$10+SQRT(BX$10^2+1))/((2/BX37)-1-BX$10-SQRT(BX$10^2+1))))</f>
        <v>0.99967643819008289</v>
      </c>
      <c r="BZ143">
        <f t="shared" si="162"/>
        <v>0.99931552453864536</v>
      </c>
      <c r="CB143">
        <f t="shared" si="162"/>
        <v>0.9989110529919536</v>
      </c>
      <c r="CD143">
        <f t="shared" si="162"/>
        <v>0.99845538133373191</v>
      </c>
      <c r="CF143">
        <f t="shared" si="162"/>
        <v>0.99793896128883341</v>
      </c>
      <c r="CG143">
        <f t="shared" si="80"/>
        <v>0.99734985825714806</v>
      </c>
      <c r="CH143">
        <f t="shared" si="162"/>
        <v>0.99667259479254122</v>
      </c>
      <c r="CI143">
        <f t="shared" si="162"/>
        <v>0.99588713910402227</v>
      </c>
      <c r="CJ143">
        <f t="shared" si="162"/>
        <v>0.9949668367390615</v>
      </c>
      <c r="CK143">
        <f t="shared" si="162"/>
        <v>0.99387544872173839</v>
      </c>
      <c r="CL143">
        <f t="shared" si="162"/>
        <v>0.9900076781451862</v>
      </c>
      <c r="CM143">
        <f t="shared" si="162"/>
        <v>0.98288859200848877</v>
      </c>
      <c r="CN143" t="e">
        <f t="shared" si="162"/>
        <v>#NUM!</v>
      </c>
      <c r="CO143" t="e">
        <f t="shared" si="162"/>
        <v>#NUM!</v>
      </c>
      <c r="CP143" t="e">
        <f t="shared" si="162"/>
        <v>#NUM!</v>
      </c>
      <c r="CQ143" t="e">
        <f t="shared" si="162"/>
        <v>#NUM!</v>
      </c>
      <c r="CR143" t="e">
        <f t="shared" si="162"/>
        <v>#NUM!</v>
      </c>
      <c r="CS143" t="e">
        <f t="shared" si="162"/>
        <v>#NUM!</v>
      </c>
      <c r="DD143">
        <v>0.25000000000000006</v>
      </c>
      <c r="DF143">
        <f t="shared" si="153"/>
        <v>0.99981804182578538</v>
      </c>
      <c r="DH143">
        <f t="shared" si="153"/>
        <v>0.99961510597502079</v>
      </c>
      <c r="DJ143">
        <f t="shared" si="153"/>
        <v>0.99938772433347933</v>
      </c>
      <c r="DL143">
        <f t="shared" si="153"/>
        <v>0.9991316311469266</v>
      </c>
      <c r="DN143">
        <f t="shared" si="153"/>
        <v>0.99884150363493818</v>
      </c>
      <c r="DO143">
        <f t="shared" si="153"/>
        <v>0.99851069841200202</v>
      </c>
      <c r="DP143">
        <f t="shared" si="153"/>
        <v>0.99813061403260461</v>
      </c>
      <c r="DQ143">
        <f t="shared" si="153"/>
        <v>0.99769013907753235</v>
      </c>
      <c r="DR143">
        <f t="shared" si="153"/>
        <v>0.99717452036449983</v>
      </c>
      <c r="DS143">
        <f t="shared" si="153"/>
        <v>0.99656374974849393</v>
      </c>
      <c r="DT143">
        <f t="shared" si="153"/>
        <v>0.99440578179646555</v>
      </c>
      <c r="DU143">
        <f t="shared" si="153"/>
        <v>0.99046209038076061</v>
      </c>
      <c r="DV143" t="e">
        <f t="shared" si="153"/>
        <v>#NUM!</v>
      </c>
      <c r="DW143" t="e">
        <f t="shared" si="153"/>
        <v>#NUM!</v>
      </c>
      <c r="DX143" t="e">
        <f t="shared" si="153"/>
        <v>#NUM!</v>
      </c>
      <c r="DY143" t="e">
        <f t="shared" si="153"/>
        <v>#NUM!</v>
      </c>
      <c r="DZ143" t="e">
        <f t="shared" si="153"/>
        <v>#NUM!</v>
      </c>
      <c r="EA143" t="e">
        <f t="shared" si="153"/>
        <v>#NUM!</v>
      </c>
      <c r="EL143">
        <v>0.25000000000000006</v>
      </c>
      <c r="EN143">
        <f t="shared" ref="EN143" si="163">IF(EN$10&lt;&gt;1,( SQRT(EN$10^2 + 1)/(EN$10-1) * LN( ( 1 - EN37  ) / ( 1 - EN$10 * EN37 ) ) ) /  LN( ((2/EN37) - 1 - EN$10 + SQRT(EN$10^2 + 1 )) / ((2/EN37) - 1 - EN$10 - SQRT(EN$10^2 + 1 )) ), (SQRT($AO37)*EN37/(1-EN37)) / LN(((2/EN37)-1-EN$10+SQRT(EN$10^2+1))/((2/EN37)-1-EN$10-SQRT(EN$10^2+1))))</f>
        <v>0.99991914408750415</v>
      </c>
      <c r="EP143">
        <f t="shared" ref="EP143" si="164">IF(EP$10&lt;&gt;1,( SQRT(EP$10^2 + 1)/(EP$10-1) * LN( ( 1 - EP37  ) / ( 1 - EP$10 * EP37 ) ) ) /  LN( ((2/EP37) - 1 - EP$10 + SQRT(EP$10^2 + 1 )) / ((2/EP37) - 1 - EP$10 - SQRT(EP$10^2 + 1 )) ), (SQRT($AO37)*EP37/(1-EP37)) / LN(((2/EP37)-1-EP$10+SQRT(EP$10^2+1))/((2/EP37)-1-EP$10-SQRT(EP$10^2+1))))</f>
        <v>0.99982897513460733</v>
      </c>
      <c r="ER143">
        <f t="shared" ref="ER143" si="165">IF(ER$10&lt;&gt;1,( SQRT(ER$10^2 + 1)/(ER$10-1) * LN( ( 1 - ER37  ) / ( 1 - ER$10 * ER37 ) ) ) /  LN( ((2/ER37) - 1 - ER$10 + SQRT(ER$10^2 + 1 )) / ((2/ER37) - 1 - ER$10 - SQRT(ER$10^2 + 1 )) ), (SQRT($AO37)*ER37/(1-ER37)) / LN(((2/ER37)-1-ER$10+SQRT(ER$10^2+1))/((2/ER37)-1-ER$10-SQRT(ER$10^2+1))))</f>
        <v>0.99972795896763489</v>
      </c>
      <c r="ET143">
        <f t="shared" ref="ET143" si="166">IF(ET$10&lt;&gt;1,( SQRT(ET$10^2 + 1)/(ET$10-1) * LN( ( 1 - ET37  ) / ( 1 - ET$10 * ET37 ) ) ) /  LN( ((2/ET37) - 1 - ET$10 + SQRT(ET$10^2 + 1 )) / ((2/ET37) - 1 - ET$10 - SQRT(ET$10^2 + 1 )) ), (SQRT($AO37)*ET37/(1-ET37)) / LN(((2/ET37)-1-ET$10+SQRT(ET$10^2+1))/((2/ET37)-1-ET$10-SQRT(ET$10^2+1))))</f>
        <v>0.99961421011822549</v>
      </c>
      <c r="EV143">
        <f t="shared" ref="EV143:FI143" si="167">IF(EV$10&lt;&gt;1,( SQRT(EV$10^2 + 1)/(EV$10-1) * LN( ( 1 - EV37  ) / ( 1 - EV$10 * EV37 ) ) ) /  LN( ((2/EV37) - 1 - EV$10 + SQRT(EV$10^2 + 1 )) / ((2/EV37) - 1 - EV$10 - SQRT(EV$10^2 + 1 )) ), (SQRT($AO37)*EV37/(1-EV37)) / LN(((2/EV37)-1-EV$10+SQRT(EV$10^2+1))/((2/EV37)-1-EV$10-SQRT(EV$10^2+1))))</f>
        <v>0.99948537798174575</v>
      </c>
      <c r="EW143">
        <f t="shared" si="167"/>
        <v>0.99933853222500435</v>
      </c>
      <c r="EX143">
        <f t="shared" si="167"/>
        <v>0.99916988253643568</v>
      </c>
      <c r="EY143">
        <f t="shared" si="167"/>
        <v>0.99897453962200433</v>
      </c>
      <c r="EZ143">
        <f t="shared" si="167"/>
        <v>0.99874602145334768</v>
      </c>
      <c r="FA143">
        <f t="shared" si="167"/>
        <v>0.99847555263155108</v>
      </c>
      <c r="FB143">
        <f t="shared" si="167"/>
        <v>0.99752196918637448</v>
      </c>
      <c r="FC143">
        <f t="shared" si="167"/>
        <v>0.99578796260825075</v>
      </c>
      <c r="FD143" t="e">
        <f t="shared" si="167"/>
        <v>#NUM!</v>
      </c>
      <c r="FE143" t="e">
        <f t="shared" si="167"/>
        <v>#NUM!</v>
      </c>
      <c r="FF143" t="e">
        <f t="shared" si="167"/>
        <v>#NUM!</v>
      </c>
      <c r="FG143" t="e">
        <f t="shared" si="167"/>
        <v>#NUM!</v>
      </c>
      <c r="FH143" t="e">
        <f t="shared" si="167"/>
        <v>#NUM!</v>
      </c>
      <c r="FI143" t="e">
        <f t="shared" si="167"/>
        <v>#NUM!</v>
      </c>
    </row>
    <row r="144" spans="41:165" x14ac:dyDescent="0.3">
      <c r="AO144">
        <v>0.26000000000000006</v>
      </c>
      <c r="AP144">
        <f t="shared" si="161"/>
        <v>0.99961117038862746</v>
      </c>
      <c r="AQ144">
        <f t="shared" si="161"/>
        <v>0.9991999497910472</v>
      </c>
      <c r="AR144">
        <f t="shared" si="161"/>
        <v>0.99876451648862807</v>
      </c>
      <c r="AS144">
        <f t="shared" si="161"/>
        <v>0.99830284811385872</v>
      </c>
      <c r="AT144">
        <f t="shared" si="161"/>
        <v>0.99781269319650279</v>
      </c>
      <c r="AU144">
        <f t="shared" si="161"/>
        <v>0.99729153770181556</v>
      </c>
      <c r="AV144">
        <f t="shared" si="161"/>
        <v>0.99673656549567657</v>
      </c>
      <c r="AW144">
        <f t="shared" si="161"/>
        <v>0.99614461140290311</v>
      </c>
      <c r="AX144">
        <f t="shared" si="161"/>
        <v>0.99551210517748245</v>
      </c>
      <c r="AY144">
        <f t="shared" si="161"/>
        <v>0.99483493415750901</v>
      </c>
      <c r="AZ144">
        <f t="shared" si="78"/>
        <v>0.99332798168512182</v>
      </c>
      <c r="BA144">
        <f t="shared" si="161"/>
        <v>0.9915781958460268</v>
      </c>
      <c r="BB144">
        <f t="shared" si="161"/>
        <v>0.98952525913668421</v>
      </c>
      <c r="BC144">
        <f t="shared" si="161"/>
        <v>0.9870868742444322</v>
      </c>
      <c r="BD144">
        <f t="shared" si="161"/>
        <v>0.98414776766178058</v>
      </c>
      <c r="BE144">
        <f t="shared" si="161"/>
        <v>0.97329123681127305</v>
      </c>
      <c r="BF144">
        <f t="shared" si="161"/>
        <v>0.95123545680517563</v>
      </c>
      <c r="BG144" t="e">
        <f t="shared" si="161"/>
        <v>#NUM!</v>
      </c>
      <c r="BH144" t="e">
        <f t="shared" si="161"/>
        <v>#NUM!</v>
      </c>
      <c r="BI144" t="e">
        <f t="shared" si="161"/>
        <v>#NUM!</v>
      </c>
      <c r="BJ144" t="e">
        <f t="shared" si="161"/>
        <v>#NUM!</v>
      </c>
      <c r="BK144" t="e">
        <f t="shared" si="161"/>
        <v>#NUM!</v>
      </c>
      <c r="BL144" t="e">
        <f t="shared" si="161"/>
        <v>#NUM!</v>
      </c>
      <c r="BV144">
        <v>0.26000000000000006</v>
      </c>
      <c r="BX144">
        <f t="shared" si="162"/>
        <v>0.99964470021509844</v>
      </c>
      <c r="BZ144">
        <f t="shared" si="162"/>
        <v>0.99924647181222137</v>
      </c>
      <c r="CB144">
        <f t="shared" si="162"/>
        <v>0.99879783555318102</v>
      </c>
      <c r="CD144">
        <f t="shared" si="162"/>
        <v>0.9982894927225312</v>
      </c>
      <c r="CF144">
        <f t="shared" si="162"/>
        <v>0.99770970318972008</v>
      </c>
      <c r="CG144">
        <f t="shared" si="80"/>
        <v>0.99704360115487023</v>
      </c>
      <c r="CH144">
        <f t="shared" si="162"/>
        <v>0.99627166616051721</v>
      </c>
      <c r="CI144">
        <f t="shared" si="162"/>
        <v>0.99536821426674715</v>
      </c>
      <c r="CJ144">
        <f t="shared" si="162"/>
        <v>0.99429844666128431</v>
      </c>
      <c r="CK144">
        <f t="shared" si="162"/>
        <v>0.99301402423011498</v>
      </c>
      <c r="CL144">
        <f t="shared" si="162"/>
        <v>0.9883201248725404</v>
      </c>
      <c r="CM144">
        <f t="shared" si="162"/>
        <v>0.97904222300904975</v>
      </c>
      <c r="CN144" t="e">
        <f t="shared" si="162"/>
        <v>#NUM!</v>
      </c>
      <c r="CO144" t="e">
        <f t="shared" si="162"/>
        <v>#NUM!</v>
      </c>
      <c r="CP144" t="e">
        <f t="shared" si="162"/>
        <v>#NUM!</v>
      </c>
      <c r="CQ144" t="e">
        <f t="shared" si="162"/>
        <v>#NUM!</v>
      </c>
      <c r="CR144" t="e">
        <f t="shared" si="162"/>
        <v>#NUM!</v>
      </c>
      <c r="CS144" t="e">
        <f t="shared" si="162"/>
        <v>#NUM!</v>
      </c>
      <c r="DD144">
        <v>0.26000000000000006</v>
      </c>
      <c r="DF144">
        <f t="shared" si="153"/>
        <v>0.99980019854651692</v>
      </c>
      <c r="DH144">
        <f t="shared" si="153"/>
        <v>0.99957628998189929</v>
      </c>
      <c r="DJ144">
        <f t="shared" si="153"/>
        <v>0.99932409577671033</v>
      </c>
      <c r="DL144">
        <f t="shared" si="153"/>
        <v>0.99903842733085568</v>
      </c>
      <c r="DN144">
        <f t="shared" si="153"/>
        <v>0.99871274256231513</v>
      </c>
      <c r="DO144">
        <f t="shared" si="153"/>
        <v>0.99833877228660339</v>
      </c>
      <c r="DP144">
        <f t="shared" si="153"/>
        <v>0.99790567504744199</v>
      </c>
      <c r="DQ144">
        <f t="shared" si="153"/>
        <v>0.99739921779556551</v>
      </c>
      <c r="DR144">
        <f t="shared" si="153"/>
        <v>0.99680016200665167</v>
      </c>
      <c r="DS144">
        <f t="shared" si="153"/>
        <v>0.99608185840236607</v>
      </c>
      <c r="DT144">
        <f t="shared" si="153"/>
        <v>0.99346626601064092</v>
      </c>
      <c r="DU144">
        <f t="shared" si="153"/>
        <v>0.98834241550930535</v>
      </c>
      <c r="DV144" t="e">
        <f t="shared" si="153"/>
        <v>#NUM!</v>
      </c>
      <c r="DW144" t="e">
        <f t="shared" si="153"/>
        <v>#NUM!</v>
      </c>
      <c r="DX144" t="e">
        <f t="shared" si="153"/>
        <v>#NUM!</v>
      </c>
      <c r="DY144" t="e">
        <f t="shared" si="153"/>
        <v>#NUM!</v>
      </c>
      <c r="DZ144" t="e">
        <f t="shared" si="153"/>
        <v>#NUM!</v>
      </c>
      <c r="EA144" t="e">
        <f t="shared" si="153"/>
        <v>#NUM!</v>
      </c>
      <c r="EL144">
        <v>0.26000000000000006</v>
      </c>
      <c r="EN144">
        <f t="shared" ref="EN144" si="168">IF(EN$10&lt;&gt;1,( SQRT(EN$10^2 + 1)/(EN$10-1) * LN( ( 1 - EN38  ) / ( 1 - EN$10 * EN38 ) ) ) /  LN( ((2/EN38) - 1 - EN$10 + SQRT(EN$10^2 + 1 )) / ((2/EN38) - 1 - EN$10 - SQRT(EN$10^2 + 1 )) ), (SQRT($AO38)*EN38/(1-EN38)) / LN(((2/EN38)-1-EN$10+SQRT(EN$10^2+1))/((2/EN38)-1-EN$10-SQRT(EN$10^2+1))))</f>
        <v>0.99991121670109695</v>
      </c>
      <c r="EP144">
        <f t="shared" ref="EP144" si="169">IF(EP$10&lt;&gt;1,( SQRT(EP$10^2 + 1)/(EP$10-1) * LN( ( 1 - EP38  ) / ( 1 - EP$10 * EP38 ) ) ) /  LN( ((2/EP38) - 1 - EP$10 + SQRT(EP$10^2 + 1 )) / ((2/EP38) - 1 - EP$10 - SQRT(EP$10^2 + 1 )) ), (SQRT($AO38)*EP38/(1-EP38)) / LN(((2/EP38)-1-EP$10+SQRT(EP$10^2+1))/((2/EP38)-1-EP$10-SQRT(EP$10^2+1))))</f>
        <v>0.99981173187661743</v>
      </c>
      <c r="ER144">
        <f t="shared" ref="ER144" si="170">IF(ER$10&lt;&gt;1,( SQRT(ER$10^2 + 1)/(ER$10-1) * LN( ( 1 - ER38  ) / ( 1 - ER$10 * ER38 ) ) ) /  LN( ((2/ER38) - 1 - ER$10 + SQRT(ER$10^2 + 1 )) / ((2/ER38) - 1 - ER$10 - SQRT(ER$10^2 + 1 )) ), (SQRT($AO38)*ER38/(1-ER38)) / LN(((2/ER38)-1-ER$10+SQRT(ER$10^2+1))/((2/ER38)-1-ER$10-SQRT(ER$10^2+1))))</f>
        <v>0.99969969742924314</v>
      </c>
      <c r="ET144">
        <f t="shared" ref="ET144" si="171">IF(ET$10&lt;&gt;1,( SQRT(ET$10^2 + 1)/(ET$10-1) * LN( ( 1 - ET38  ) / ( 1 - ET$10 * ET38 ) ) ) /  LN( ((2/ET38) - 1 - ET$10 + SQRT(ET$10^2 + 1 )) / ((2/ET38) - 1 - ET$10 - SQRT(ET$10^2 + 1 )) ), (SQRT($AO38)*ET38/(1-ET38)) / LN(((2/ET38)-1-ET$10+SQRT(ET$10^2+1))/((2/ET38)-1-ET$10-SQRT(ET$10^2+1))))</f>
        <v>0.99957282055312424</v>
      </c>
      <c r="EV144">
        <f t="shared" ref="EV144:FI144" si="172">IF(EV$10&lt;&gt;1,( SQRT(EV$10^2 + 1)/(EV$10-1) * LN( ( 1 - EV38  ) / ( 1 - EV$10 * EV38 ) ) ) /  LN( ((2/EV38) - 1 - EV$10 + SQRT(EV$10^2 + 1 )) / ((2/EV38) - 1 - EV$10 - SQRT(EV$10^2 + 1 )) ), (SQRT($AO38)*EV38/(1-EV38)) / LN(((2/EV38)-1-EV$10+SQRT(EV$10^2+1))/((2/EV38)-1-EV$10-SQRT(EV$10^2+1))))</f>
        <v>0.99942821313784314</v>
      </c>
      <c r="EW144">
        <f t="shared" si="172"/>
        <v>0.99926222911529505</v>
      </c>
      <c r="EX144">
        <f t="shared" si="172"/>
        <v>0.99907009367186128</v>
      </c>
      <c r="EY144">
        <f t="shared" si="172"/>
        <v>0.9988455479782351</v>
      </c>
      <c r="EZ144">
        <f t="shared" si="172"/>
        <v>0.99858014626644964</v>
      </c>
      <c r="FA144">
        <f t="shared" si="172"/>
        <v>0.99826221253768732</v>
      </c>
      <c r="FB144">
        <f t="shared" si="172"/>
        <v>0.99710742901163041</v>
      </c>
      <c r="FC144">
        <f t="shared" si="172"/>
        <v>0.99485926214248455</v>
      </c>
      <c r="FD144" t="e">
        <f t="shared" si="172"/>
        <v>#NUM!</v>
      </c>
      <c r="FE144" t="e">
        <f t="shared" si="172"/>
        <v>#NUM!</v>
      </c>
      <c r="FF144" t="e">
        <f t="shared" si="172"/>
        <v>#NUM!</v>
      </c>
      <c r="FG144" t="e">
        <f t="shared" si="172"/>
        <v>#NUM!</v>
      </c>
      <c r="FH144" t="e">
        <f t="shared" si="172"/>
        <v>#NUM!</v>
      </c>
      <c r="FI144" t="e">
        <f t="shared" si="172"/>
        <v>#NUM!</v>
      </c>
    </row>
    <row r="145" spans="41:165" x14ac:dyDescent="0.3">
      <c r="AO145">
        <v>0.27000000000000007</v>
      </c>
      <c r="AP145">
        <f t="shared" si="161"/>
        <v>0.99957470461742559</v>
      </c>
      <c r="AQ145">
        <f t="shared" si="161"/>
        <v>0.99912386381036222</v>
      </c>
      <c r="AR145">
        <f t="shared" si="161"/>
        <v>0.99864530843513788</v>
      </c>
      <c r="AS145">
        <f t="shared" si="161"/>
        <v>0.99813661976370438</v>
      </c>
      <c r="AT145">
        <f t="shared" si="161"/>
        <v>0.99759509246770894</v>
      </c>
      <c r="AU145">
        <f t="shared" si="161"/>
        <v>0.99701769078027025</v>
      </c>
      <c r="AV145">
        <f t="shared" si="161"/>
        <v>0.99640099631377288</v>
      </c>
      <c r="AW145">
        <f t="shared" si="161"/>
        <v>0.9957411456089531</v>
      </c>
      <c r="AX145">
        <f t="shared" si="161"/>
        <v>0.99503375496310131</v>
      </c>
      <c r="AY145">
        <f t="shared" si="161"/>
        <v>0.99427375061855083</v>
      </c>
      <c r="AZ145">
        <f t="shared" si="78"/>
        <v>0.99257264585083416</v>
      </c>
      <c r="BA145">
        <f t="shared" si="161"/>
        <v>0.99058050118978502</v>
      </c>
      <c r="BB145">
        <f t="shared" si="161"/>
        <v>0.98822006406848872</v>
      </c>
      <c r="BC145">
        <f t="shared" si="161"/>
        <v>0.98538381886435</v>
      </c>
      <c r="BD145">
        <f t="shared" si="161"/>
        <v>0.98191752689212963</v>
      </c>
      <c r="BE145">
        <f t="shared" si="161"/>
        <v>0.96864302648581913</v>
      </c>
      <c r="BF145">
        <f t="shared" si="161"/>
        <v>0.93906384223128769</v>
      </c>
      <c r="BG145" t="e">
        <f t="shared" si="161"/>
        <v>#NUM!</v>
      </c>
      <c r="BH145" t="e">
        <f t="shared" si="161"/>
        <v>#NUM!</v>
      </c>
      <c r="BI145" t="e">
        <f t="shared" si="161"/>
        <v>#NUM!</v>
      </c>
      <c r="BJ145" t="e">
        <f t="shared" si="161"/>
        <v>#NUM!</v>
      </c>
      <c r="BK145" t="e">
        <f t="shared" si="161"/>
        <v>#NUM!</v>
      </c>
      <c r="BL145" t="e">
        <f t="shared" si="161"/>
        <v>#NUM!</v>
      </c>
      <c r="BV145">
        <v>0.27000000000000007</v>
      </c>
      <c r="BX145">
        <f t="shared" si="162"/>
        <v>0.99961093962325853</v>
      </c>
      <c r="BZ145">
        <f t="shared" si="162"/>
        <v>0.99917274909658038</v>
      </c>
      <c r="CB145">
        <f t="shared" si="162"/>
        <v>0.99867646530705778</v>
      </c>
      <c r="CD145">
        <f t="shared" si="162"/>
        <v>0.99811083604725692</v>
      </c>
      <c r="CF145">
        <f t="shared" si="162"/>
        <v>0.9974615022841965</v>
      </c>
      <c r="CG145">
        <f t="shared" si="80"/>
        <v>0.99671004128442275</v>
      </c>
      <c r="CH145">
        <f t="shared" si="162"/>
        <v>0.99583194488348215</v>
      </c>
      <c r="CI145">
        <f t="shared" si="162"/>
        <v>0.99479441394935453</v>
      </c>
      <c r="CJ145">
        <f t="shared" si="162"/>
        <v>0.993552156991938</v>
      </c>
      <c r="CK145">
        <f t="shared" si="162"/>
        <v>0.99204080893102009</v>
      </c>
      <c r="CL145">
        <f t="shared" si="162"/>
        <v>0.98632693776495062</v>
      </c>
      <c r="CM145">
        <f t="shared" si="162"/>
        <v>0.97403859550009853</v>
      </c>
      <c r="CN145" t="e">
        <f t="shared" si="162"/>
        <v>#NUM!</v>
      </c>
      <c r="CO145" t="e">
        <f t="shared" si="162"/>
        <v>#NUM!</v>
      </c>
      <c r="CP145" t="e">
        <f t="shared" si="162"/>
        <v>#NUM!</v>
      </c>
      <c r="CQ145" t="e">
        <f t="shared" si="162"/>
        <v>#NUM!</v>
      </c>
      <c r="CR145" t="e">
        <f t="shared" si="162"/>
        <v>#NUM!</v>
      </c>
      <c r="CS145" t="e">
        <f t="shared" si="162"/>
        <v>#NUM!</v>
      </c>
      <c r="DD145">
        <v>0.27000000000000007</v>
      </c>
      <c r="DF145">
        <f t="shared" si="153"/>
        <v>0.99978121909765871</v>
      </c>
      <c r="DH145">
        <f t="shared" si="153"/>
        <v>0.99953485166511602</v>
      </c>
      <c r="DJ145">
        <f t="shared" si="153"/>
        <v>0.99925589150042005</v>
      </c>
      <c r="DL145">
        <f t="shared" si="153"/>
        <v>0.99893806223165338</v>
      </c>
      <c r="DN145">
        <f t="shared" si="153"/>
        <v>0.99857336638031002</v>
      </c>
      <c r="DO145">
        <f t="shared" si="153"/>
        <v>0.99815156184093168</v>
      </c>
      <c r="DP145">
        <f t="shared" si="153"/>
        <v>0.99765904825214391</v>
      </c>
      <c r="DQ145">
        <f t="shared" si="153"/>
        <v>0.99707766742888382</v>
      </c>
      <c r="DR145">
        <f t="shared" si="153"/>
        <v>0.99638241165085972</v>
      </c>
      <c r="DS145">
        <f t="shared" si="153"/>
        <v>0.99553785399233341</v>
      </c>
      <c r="DT145">
        <f t="shared" si="153"/>
        <v>0.99235857063808519</v>
      </c>
      <c r="DU145">
        <f t="shared" si="153"/>
        <v>0.98559852620944155</v>
      </c>
      <c r="DV145" t="e">
        <f t="shared" si="153"/>
        <v>#NUM!</v>
      </c>
      <c r="DW145" t="e">
        <f t="shared" si="153"/>
        <v>#NUM!</v>
      </c>
      <c r="DX145" t="e">
        <f t="shared" si="153"/>
        <v>#NUM!</v>
      </c>
      <c r="DY145" t="e">
        <f t="shared" si="153"/>
        <v>#NUM!</v>
      </c>
      <c r="DZ145" t="e">
        <f t="shared" si="153"/>
        <v>#NUM!</v>
      </c>
      <c r="EA145" t="e">
        <f t="shared" si="153"/>
        <v>#NUM!</v>
      </c>
      <c r="EL145">
        <v>0.27000000000000007</v>
      </c>
      <c r="EN145">
        <f t="shared" ref="EN145" si="173">IF(EN$10&lt;&gt;1,( SQRT(EN$10^2 + 1)/(EN$10-1) * LN( ( 1 - EN39  ) / ( 1 - EN$10 * EN39 ) ) ) /  LN( ((2/EN39) - 1 - EN$10 + SQRT(EN$10^2 + 1 )) / ((2/EN39) - 1 - EN$10 - SQRT(EN$10^2 + 1 )) ), (SQRT($AO39)*EN39/(1-EN39)) / LN(((2/EN39)-1-EN$10+SQRT(EN$10^2+1))/((2/EN39)-1-EN$10-SQRT(EN$10^2+1))))</f>
        <v>0.99990278484254158</v>
      </c>
      <c r="EP145">
        <f t="shared" ref="EP145" si="174">IF(EP$10&lt;&gt;1,( SQRT(EP$10^2 + 1)/(EP$10-1) * LN( ( 1 - EP39  ) / ( 1 - EP$10 * EP39 ) ) ) /  LN( ((2/EP39) - 1 - EP$10 + SQRT(EP$10^2 + 1 )) / ((2/EP39) - 1 - EP$10 - SQRT(EP$10^2 + 1 )) ), (SQRT($AO39)*EP39/(1-EP39)) / LN(((2/EP39)-1-EP$10+SQRT(EP$10^2+1))/((2/EP39)-1-EP$10-SQRT(EP$10^2+1))))</f>
        <v>0.99979332458090375</v>
      </c>
      <c r="ER145">
        <f t="shared" ref="ER145" si="175">IF(ER$10&lt;&gt;1,( SQRT(ER$10^2 + 1)/(ER$10-1) * LN( ( 1 - ER39  ) / ( 1 - ER$10 * ER39 ) ) ) /  LN( ((2/ER39) - 1 - ER$10 + SQRT(ER$10^2 + 1 )) / ((2/ER39) - 1 - ER$10 - SQRT(ER$10^2 + 1 )) ), (SQRT($AO39)*ER39/(1-ER39)) / LN(((2/ER39)-1-ER$10+SQRT(ER$10^2+1))/((2/ER39)-1-ER$10-SQRT(ER$10^2+1))))</f>
        <v>0.99966940547537331</v>
      </c>
      <c r="ET145">
        <f t="shared" ref="ET145" si="176">IF(ET$10&lt;&gt;1,( SQRT(ET$10^2 + 1)/(ET$10-1) * LN( ( 1 - ET39  ) / ( 1 - ET$10 * ET39 ) ) ) /  LN( ((2/ET39) - 1 - ET$10 + SQRT(ET$10^2 + 1 )) / ((2/ET39) - 1 - ET$10 - SQRT(ET$10^2 + 1 )) ), (SQRT($AO39)*ET39/(1-ET39)) / LN(((2/ET39)-1-ET$10+SQRT(ET$10^2+1))/((2/ET39)-1-ET$10-SQRT(ET$10^2+1))))</f>
        <v>0.99952825475199558</v>
      </c>
      <c r="EV145">
        <f t="shared" ref="EV145:FI145" si="177">IF(EV$10&lt;&gt;1,( SQRT(EV$10^2 + 1)/(EV$10-1) * LN( ( 1 - EV39  ) / ( 1 - EV$10 * EV39 ) ) ) /  LN( ((2/EV39) - 1 - EV$10 + SQRT(EV$10^2 + 1 )) / ((2/EV39) - 1 - EV$10 - SQRT(EV$10^2 + 1 )) ), (SQRT($AO39)*EV39/(1-EV39)) / LN(((2/EV39)-1-EV$10+SQRT(EV$10^2+1))/((2/EV39)-1-EV$10-SQRT(EV$10^2+1))))</f>
        <v>0.99936634308628991</v>
      </c>
      <c r="EW145">
        <f t="shared" si="177"/>
        <v>0.99917915611164076</v>
      </c>
      <c r="EX145">
        <f t="shared" si="177"/>
        <v>0.99896070757795496</v>
      </c>
      <c r="EY145">
        <f t="shared" si="177"/>
        <v>0.99870301808761985</v>
      </c>
      <c r="EZ145">
        <f t="shared" si="177"/>
        <v>0.99839511893185529</v>
      </c>
      <c r="FA145">
        <f t="shared" si="177"/>
        <v>0.99802150587639393</v>
      </c>
      <c r="FB145">
        <f t="shared" si="177"/>
        <v>0.99661928769931252</v>
      </c>
      <c r="FC145">
        <f t="shared" si="177"/>
        <v>0.99366107013072036</v>
      </c>
      <c r="FD145" t="e">
        <f t="shared" si="177"/>
        <v>#NUM!</v>
      </c>
      <c r="FE145" t="e">
        <f t="shared" si="177"/>
        <v>#NUM!</v>
      </c>
      <c r="FF145" t="e">
        <f t="shared" si="177"/>
        <v>#NUM!</v>
      </c>
      <c r="FG145" t="e">
        <f t="shared" si="177"/>
        <v>#NUM!</v>
      </c>
      <c r="FH145" t="e">
        <f t="shared" si="177"/>
        <v>#NUM!</v>
      </c>
      <c r="FI145" t="e">
        <f t="shared" si="177"/>
        <v>#NUM!</v>
      </c>
    </row>
    <row r="146" spans="41:165" x14ac:dyDescent="0.3">
      <c r="AO146">
        <v>0.28000000000000008</v>
      </c>
      <c r="AP146">
        <f t="shared" si="161"/>
        <v>0.99953601993890384</v>
      </c>
      <c r="AQ146">
        <f t="shared" si="161"/>
        <v>0.99904300941496227</v>
      </c>
      <c r="AR146">
        <f t="shared" si="161"/>
        <v>0.99851839907903961</v>
      </c>
      <c r="AS146">
        <f t="shared" si="161"/>
        <v>0.99795931115093839</v>
      </c>
      <c r="AT146">
        <f t="shared" si="161"/>
        <v>0.99736251164043055</v>
      </c>
      <c r="AU146">
        <f t="shared" si="161"/>
        <v>0.99672435335855336</v>
      </c>
      <c r="AV146">
        <f t="shared" si="161"/>
        <v>0.9960407075673674</v>
      </c>
      <c r="AW146">
        <f t="shared" si="161"/>
        <v>0.99530688151904423</v>
      </c>
      <c r="AX146">
        <f t="shared" si="161"/>
        <v>0.99451751834303204</v>
      </c>
      <c r="AY146">
        <f t="shared" si="161"/>
        <v>0.99366638625673043</v>
      </c>
      <c r="AZ146">
        <f t="shared" si="78"/>
        <v>0.99174989983751627</v>
      </c>
      <c r="BA146">
        <f t="shared" si="161"/>
        <v>0.98948555937686167</v>
      </c>
      <c r="BB146">
        <f t="shared" si="161"/>
        <v>0.98677474436964951</v>
      </c>
      <c r="BC146">
        <f t="shared" si="161"/>
        <v>0.983477296617848</v>
      </c>
      <c r="BD146">
        <f t="shared" si="161"/>
        <v>0.97938695379993457</v>
      </c>
      <c r="BE146">
        <f t="shared" si="161"/>
        <v>0.96307652285630285</v>
      </c>
      <c r="BF146">
        <f t="shared" si="161"/>
        <v>0.92235121541196186</v>
      </c>
      <c r="BG146" t="e">
        <f t="shared" si="161"/>
        <v>#NUM!</v>
      </c>
      <c r="BH146" t="e">
        <f t="shared" si="161"/>
        <v>#NUM!</v>
      </c>
      <c r="BI146" t="e">
        <f t="shared" si="161"/>
        <v>#NUM!</v>
      </c>
      <c r="BJ146" t="e">
        <f t="shared" si="161"/>
        <v>#NUM!</v>
      </c>
      <c r="BK146" t="e">
        <f t="shared" si="161"/>
        <v>#NUM!</v>
      </c>
      <c r="BL146" t="e">
        <f t="shared" si="161"/>
        <v>#NUM!</v>
      </c>
      <c r="BV146">
        <v>0.28000000000000008</v>
      </c>
      <c r="BX146">
        <f t="shared" si="162"/>
        <v>0.99957506871760704</v>
      </c>
      <c r="BZ146">
        <f t="shared" si="162"/>
        <v>0.99909412838724176</v>
      </c>
      <c r="CB146">
        <f t="shared" si="162"/>
        <v>0.99854649312800503</v>
      </c>
      <c r="CD146">
        <f t="shared" si="162"/>
        <v>0.99791861556040418</v>
      </c>
      <c r="CF146">
        <f t="shared" si="162"/>
        <v>0.99719301817783013</v>
      </c>
      <c r="CG146">
        <f t="shared" si="80"/>
        <v>0.99634697630010349</v>
      </c>
      <c r="CH146">
        <f t="shared" si="162"/>
        <v>0.99534984384355607</v>
      </c>
      <c r="CI146">
        <f t="shared" si="162"/>
        <v>0.99415988127544419</v>
      </c>
      <c r="CJ146">
        <f t="shared" si="162"/>
        <v>0.99271828762808112</v>
      </c>
      <c r="CK146">
        <f t="shared" si="162"/>
        <v>0.99093944845504911</v>
      </c>
      <c r="CL146">
        <f t="shared" si="162"/>
        <v>0.98395563774718497</v>
      </c>
      <c r="CM146">
        <f t="shared" si="162"/>
        <v>0.96731988984703565</v>
      </c>
      <c r="CN146" t="e">
        <f t="shared" si="162"/>
        <v>#NUM!</v>
      </c>
      <c r="CO146" t="e">
        <f t="shared" si="162"/>
        <v>#NUM!</v>
      </c>
      <c r="CP146" t="e">
        <f t="shared" si="162"/>
        <v>#NUM!</v>
      </c>
      <c r="CQ146" t="e">
        <f t="shared" si="162"/>
        <v>#NUM!</v>
      </c>
      <c r="CR146" t="e">
        <f t="shared" si="162"/>
        <v>#NUM!</v>
      </c>
      <c r="CS146" t="e">
        <f t="shared" si="162"/>
        <v>#NUM!</v>
      </c>
      <c r="DD146">
        <v>0.28000000000000008</v>
      </c>
      <c r="DF146">
        <f t="shared" si="153"/>
        <v>0.99976105435937546</v>
      </c>
      <c r="DH146">
        <f t="shared" si="153"/>
        <v>0.99949066342621118</v>
      </c>
      <c r="DJ146">
        <f t="shared" si="153"/>
        <v>0.99918286044621019</v>
      </c>
      <c r="DL146">
        <f t="shared" si="153"/>
        <v>0.99883009167087766</v>
      </c>
      <c r="DN146">
        <f t="shared" si="153"/>
        <v>0.9984226276694862</v>
      </c>
      <c r="DO146">
        <f t="shared" si="153"/>
        <v>0.99794784249455692</v>
      </c>
      <c r="DP146">
        <f t="shared" si="153"/>
        <v>0.99738874409070033</v>
      </c>
      <c r="DQ146">
        <f t="shared" si="153"/>
        <v>0.99672224920584152</v>
      </c>
      <c r="DR146">
        <f t="shared" si="153"/>
        <v>0.9959159353399063</v>
      </c>
      <c r="DS146">
        <f t="shared" si="153"/>
        <v>0.99492276332203711</v>
      </c>
      <c r="DT146">
        <f t="shared" si="153"/>
        <v>0.99104354208057688</v>
      </c>
      <c r="DU146">
        <f t="shared" si="153"/>
        <v>0.98193839669611138</v>
      </c>
      <c r="DV146" t="e">
        <f t="shared" si="153"/>
        <v>#NUM!</v>
      </c>
      <c r="DW146" t="e">
        <f t="shared" si="153"/>
        <v>#NUM!</v>
      </c>
      <c r="DX146" t="e">
        <f t="shared" si="153"/>
        <v>#NUM!</v>
      </c>
      <c r="DY146" t="e">
        <f t="shared" si="153"/>
        <v>#NUM!</v>
      </c>
      <c r="DZ146" t="e">
        <f t="shared" si="153"/>
        <v>#NUM!</v>
      </c>
      <c r="EA146" t="e">
        <f t="shared" si="153"/>
        <v>#NUM!</v>
      </c>
      <c r="EL146">
        <v>0.28000000000000008</v>
      </c>
      <c r="EN146">
        <f t="shared" ref="EN146" si="178">IF(EN$10&lt;&gt;1,( SQRT(EN$10^2 + 1)/(EN$10-1) * LN( ( 1 - EN40  ) / ( 1 - EN$10 * EN40 ) ) ) /  LN( ((2/EN40) - 1 - EN$10 + SQRT(EN$10^2 + 1 )) / ((2/EN40) - 1 - EN$10 - SQRT(EN$10^2 + 1 )) ), (SQRT($AO40)*EN40/(1-EN40)) / LN(((2/EN40)-1-EN$10+SQRT(EN$10^2+1))/((2/EN40)-1-EN$10-SQRT(EN$10^2+1))))</f>
        <v>0.99989382674722227</v>
      </c>
      <c r="EP146">
        <f t="shared" ref="EP146" si="179">IF(EP$10&lt;&gt;1,( SQRT(EP$10^2 + 1)/(EP$10-1) * LN( ( 1 - EP40  ) / ( 1 - EP$10 * EP40 ) ) ) /  LN( ((2/EP40) - 1 - EP$10 + SQRT(EP$10^2 + 1 )) / ((2/EP40) - 1 - EP$10 - SQRT(EP$10^2 + 1 )) ), (SQRT($AO40)*EP40/(1-EP40)) / LN(((2/EP40)-1-EP$10+SQRT(EP$10^2+1))/((2/EP40)-1-EP$10-SQRT(EP$10^2+1))))</f>
        <v>0.99977369674379946</v>
      </c>
      <c r="ER146">
        <f t="shared" ref="ER146" si="180">IF(ER$10&lt;&gt;1,( SQRT(ER$10^2 + 1)/(ER$10-1) * LN( ( 1 - ER40  ) / ( 1 - ER$10 * ER40 ) ) ) /  LN( ((2/ER40) - 1 - ER$10 + SQRT(ER$10^2 + 1 )) / ((2/ER40) - 1 - ER$10 - SQRT(ER$10^2 + 1 )) ), (SQRT($AO40)*ER40/(1-ER40)) / LN(((2/ER40)-1-ER$10+SQRT(ER$10^2+1))/((2/ER40)-1-ER$10-SQRT(ER$10^2+1))))</f>
        <v>0.99963697202135615</v>
      </c>
      <c r="ET146">
        <f t="shared" ref="ET146" si="181">IF(ET$10&lt;&gt;1,( SQRT(ET$10^2 + 1)/(ET$10-1) * LN( ( 1 - ET40  ) / ( 1 - ET$10 * ET40 ) ) ) /  LN( ((2/ET40) - 1 - ET$10 + SQRT(ET$10^2 + 1 )) / ((2/ET40) - 1 - ET$10 - SQRT(ET$10^2 + 1 )) ), (SQRT($AO40)*ET40/(1-ET40)) / LN(((2/ET40)-1-ET$10+SQRT(ET$10^2+1))/((2/ET40)-1-ET$10-SQRT(ET$10^2+1))))</f>
        <v>0.99948031638188783</v>
      </c>
      <c r="EV146">
        <f t="shared" ref="EV146:FI146" si="182">IF(EV$10&lt;&gt;1,( SQRT(EV$10^2 + 1)/(EV$10-1) * LN( ( 1 - EV40  ) / ( 1 - EV$10 * EV40 ) ) ) /  LN( ((2/EV40) - 1 - EV$10 + SQRT(EV$10^2 + 1 )) / ((2/EV40) - 1 - EV$10 - SQRT(EV$10^2 + 1 )) ), (SQRT($AO40)*EV40/(1-EV40)) / LN(((2/EV40)-1-EV$10+SQRT(EV$10^2+1))/((2/EV40)-1-EV$10-SQRT(EV$10^2+1))))</f>
        <v>0.999299437462002</v>
      </c>
      <c r="EW146">
        <f t="shared" si="182"/>
        <v>0.99908877341395397</v>
      </c>
      <c r="EX146">
        <f t="shared" si="182"/>
        <v>0.99884084880411261</v>
      </c>
      <c r="EY146">
        <f t="shared" si="182"/>
        <v>0.99854552780489614</v>
      </c>
      <c r="EZ146">
        <f t="shared" si="182"/>
        <v>0.9981886031375693</v>
      </c>
      <c r="FA146">
        <f t="shared" si="182"/>
        <v>0.99774951401682066</v>
      </c>
      <c r="FB146">
        <f t="shared" si="182"/>
        <v>0.99604062867641185</v>
      </c>
      <c r="FC146">
        <f t="shared" si="182"/>
        <v>0.99206981774063774</v>
      </c>
      <c r="FD146" t="e">
        <f t="shared" si="182"/>
        <v>#NUM!</v>
      </c>
      <c r="FE146" t="e">
        <f t="shared" si="182"/>
        <v>#NUM!</v>
      </c>
      <c r="FF146" t="e">
        <f t="shared" si="182"/>
        <v>#NUM!</v>
      </c>
      <c r="FG146" t="e">
        <f t="shared" si="182"/>
        <v>#NUM!</v>
      </c>
      <c r="FH146" t="e">
        <f t="shared" si="182"/>
        <v>#NUM!</v>
      </c>
      <c r="FI146" t="e">
        <f t="shared" si="182"/>
        <v>#NUM!</v>
      </c>
    </row>
    <row r="147" spans="41:165" x14ac:dyDescent="0.3">
      <c r="AO147">
        <v>0.29000000000000009</v>
      </c>
      <c r="AP147">
        <f t="shared" si="161"/>
        <v>0.99949502397666234</v>
      </c>
      <c r="AQ147">
        <f t="shared" si="161"/>
        <v>0.99895717614402413</v>
      </c>
      <c r="AR147">
        <f t="shared" si="161"/>
        <v>0.99838342780295852</v>
      </c>
      <c r="AS147">
        <f t="shared" si="161"/>
        <v>0.99777037140010905</v>
      </c>
      <c r="AT147">
        <f t="shared" si="161"/>
        <v>0.99711415930126879</v>
      </c>
      <c r="AU147">
        <f t="shared" si="161"/>
        <v>0.99641043023587406</v>
      </c>
      <c r="AV147">
        <f t="shared" si="161"/>
        <v>0.99565422039926421</v>
      </c>
      <c r="AW147">
        <f t="shared" si="161"/>
        <v>0.99483985532227626</v>
      </c>
      <c r="AX147">
        <f t="shared" si="161"/>
        <v>0.99396081744139297</v>
      </c>
      <c r="AY147">
        <f t="shared" si="161"/>
        <v>0.99300948372765441</v>
      </c>
      <c r="AZ147">
        <f t="shared" si="78"/>
        <v>0.99085412318904786</v>
      </c>
      <c r="BA147">
        <f t="shared" si="161"/>
        <v>0.98828400581896092</v>
      </c>
      <c r="BB147">
        <f t="shared" si="161"/>
        <v>0.98517357830633001</v>
      </c>
      <c r="BC147">
        <f t="shared" si="161"/>
        <v>0.9813404135308047</v>
      </c>
      <c r="BD147">
        <f t="shared" si="161"/>
        <v>0.9765086105862707</v>
      </c>
      <c r="BE147">
        <f t="shared" si="161"/>
        <v>0.95634163768044433</v>
      </c>
      <c r="BF147">
        <f t="shared" si="161"/>
        <v>0.89809435022640616</v>
      </c>
      <c r="BG147" t="e">
        <f t="shared" si="161"/>
        <v>#NUM!</v>
      </c>
      <c r="BH147" t="e">
        <f t="shared" si="161"/>
        <v>#NUM!</v>
      </c>
      <c r="BI147" t="e">
        <f t="shared" si="161"/>
        <v>#NUM!</v>
      </c>
      <c r="BJ147" t="e">
        <f t="shared" si="161"/>
        <v>#NUM!</v>
      </c>
      <c r="BK147" t="e">
        <f t="shared" si="161"/>
        <v>#NUM!</v>
      </c>
      <c r="BL147" t="e">
        <f t="shared" si="161"/>
        <v>#NUM!</v>
      </c>
      <c r="BV147">
        <v>0.29000000000000009</v>
      </c>
      <c r="BX147">
        <f t="shared" si="162"/>
        <v>0.99953699515456707</v>
      </c>
      <c r="BZ147">
        <f t="shared" si="162"/>
        <v>0.99901036862671677</v>
      </c>
      <c r="CB147">
        <f t="shared" si="162"/>
        <v>0.9984074414904569</v>
      </c>
      <c r="CD147">
        <f t="shared" si="162"/>
        <v>0.99771197891371532</v>
      </c>
      <c r="CF147">
        <f t="shared" si="162"/>
        <v>0.9969028021014783</v>
      </c>
      <c r="CG147">
        <f t="shared" si="80"/>
        <v>0.99595199701401449</v>
      </c>
      <c r="CH147">
        <f t="shared" si="162"/>
        <v>0.99482138193526637</v>
      </c>
      <c r="CI147">
        <f t="shared" si="162"/>
        <v>0.99345799884292685</v>
      </c>
      <c r="CJ147">
        <f t="shared" si="162"/>
        <v>0.99178565505566374</v>
      </c>
      <c r="CK147">
        <f t="shared" si="162"/>
        <v>0.9896905089978999</v>
      </c>
      <c r="CL147">
        <f t="shared" si="162"/>
        <v>0.98110959677479836</v>
      </c>
      <c r="CM147">
        <f t="shared" si="162"/>
        <v>0.95788583248990233</v>
      </c>
      <c r="CN147" t="e">
        <f t="shared" si="162"/>
        <v>#NUM!</v>
      </c>
      <c r="CO147" t="e">
        <f t="shared" si="162"/>
        <v>#NUM!</v>
      </c>
      <c r="CP147" t="e">
        <f t="shared" si="162"/>
        <v>#NUM!</v>
      </c>
      <c r="CQ147" t="e">
        <f t="shared" si="162"/>
        <v>#NUM!</v>
      </c>
      <c r="CR147" t="e">
        <f t="shared" si="162"/>
        <v>#NUM!</v>
      </c>
      <c r="CS147" t="e">
        <f t="shared" si="162"/>
        <v>#NUM!</v>
      </c>
      <c r="DD147">
        <v>0.29000000000000009</v>
      </c>
      <c r="DF147">
        <f t="shared" si="153"/>
        <v>0.99973965262213504</v>
      </c>
      <c r="DH147">
        <f t="shared" si="153"/>
        <v>0.99944359040601227</v>
      </c>
      <c r="DJ147">
        <f t="shared" si="153"/>
        <v>0.9991047357958186</v>
      </c>
      <c r="DL147">
        <f t="shared" si="153"/>
        <v>0.99871404014775933</v>
      </c>
      <c r="DN147">
        <f t="shared" si="153"/>
        <v>0.99825971980701333</v>
      </c>
      <c r="DO147">
        <f t="shared" si="153"/>
        <v>0.9977262759615968</v>
      </c>
      <c r="DP147">
        <f t="shared" si="153"/>
        <v>0.99709255727432144</v>
      </c>
      <c r="DQ147">
        <f t="shared" si="153"/>
        <v>0.99632930976307121</v>
      </c>
      <c r="DR147">
        <f t="shared" si="153"/>
        <v>0.99539458369699008</v>
      </c>
      <c r="DS147">
        <f t="shared" si="153"/>
        <v>0.99422595282106707</v>
      </c>
      <c r="DT147">
        <f t="shared" si="153"/>
        <v>0.98946927669411411</v>
      </c>
      <c r="DU147">
        <f t="shared" si="153"/>
        <v>0.97684654828398909</v>
      </c>
      <c r="DV147" t="e">
        <f t="shared" si="153"/>
        <v>#NUM!</v>
      </c>
      <c r="DW147" t="e">
        <f t="shared" si="153"/>
        <v>#NUM!</v>
      </c>
      <c r="DX147" t="e">
        <f t="shared" si="153"/>
        <v>#NUM!</v>
      </c>
      <c r="DY147" t="e">
        <f t="shared" si="153"/>
        <v>#NUM!</v>
      </c>
      <c r="DZ147" t="e">
        <f t="shared" si="153"/>
        <v>#NUM!</v>
      </c>
      <c r="EA147" t="e">
        <f t="shared" si="153"/>
        <v>#NUM!</v>
      </c>
      <c r="EL147">
        <v>0.29000000000000009</v>
      </c>
      <c r="EN147">
        <f t="shared" ref="EN147" si="183">IF(EN$10&lt;&gt;1,( SQRT(EN$10^2 + 1)/(EN$10-1) * LN( ( 1 - EN41  ) / ( 1 - EN$10 * EN41 ) ) ) /  LN( ((2/EN41) - 1 - EN$10 + SQRT(EN$10^2 + 1 )) / ((2/EN41) - 1 - EN$10 - SQRT(EN$10^2 + 1 )) ), (SQRT($AO41)*EN41/(1-EN41)) / LN(((2/EN41)-1-EN$10+SQRT(EN$10^2+1))/((2/EN41)-1-EN$10-SQRT(EN$10^2+1))))</f>
        <v>0.99988431950711698</v>
      </c>
      <c r="EP147">
        <f>IF(EP$10&lt;&gt;1,( SQRT(EP$10^2 + 1)/(EP$10-1) * LN( ( 1 - EP41  ) / ( 1 - EP$10 * EP41 ) ) ) /  LN( ((2/EP41) - 1 - EP$10 + SQRT(EP$10^2 + 1 )) / ((2/EP41) - 1 - EP$10 - SQRT(EP$10^2 + 1 )) ), (SQRT($AO41)*EP41/(1-EP41)) / LN(((2/EP41)-1-EP$10+SQRT(EP$10^2+1))/((2/EP41)-1-EP$10-SQRT(EP$10^2+1))))</f>
        <v>0.99975278866035244</v>
      </c>
      <c r="ER147">
        <f t="shared" ref="ER147" si="184">IF(ER$10&lt;&gt;1,( SQRT(ER$10^2 + 1)/(ER$10-1) * LN( ( 1 - ER41  ) / ( 1 - ER$10 * ER41 ) ) ) /  LN( ((2/ER41) - 1 - ER$10 + SQRT(ER$10^2 + 1 )) / ((2/ER41) - 1 - ER$10 - SQRT(ER$10^2 + 1 )) ), (SQRT($AO41)*ER41/(1-ER41)) / LN(((2/ER41)-1-ER$10+SQRT(ER$10^2+1))/((2/ER41)-1-ER$10-SQRT(ER$10^2+1))))</f>
        <v>0.9996022790457143</v>
      </c>
      <c r="ET147">
        <f t="shared" ref="ET147" si="185">IF(ET$10&lt;&gt;1,( SQRT(ET$10^2 + 1)/(ET$10-1) * LN( ( 1 - ET41  ) / ( 1 - ET$10 * ET41 ) ) ) /  LN( ((2/ET41) - 1 - ET$10 + SQRT(ET$10^2 + 1 )) / ((2/ET41) - 1 - ET$10 - SQRT(ET$10^2 + 1 )) ), (SQRT($AO41)*ET41/(1-ET41)) / LN(((2/ET41)-1-ET$10+SQRT(ET$10^2+1))/((2/ET41)-1-ET$10-SQRT(ET$10^2+1))))</f>
        <v>0.99942879535019102</v>
      </c>
      <c r="EV147">
        <f t="shared" ref="EV147:FI147" si="186">IF(EV$10&lt;&gt;1,( SQRT(EV$10^2 + 1)/(EV$10-1) * LN( ( 1 - EV41  ) / ( 1 - EV$10 * EV41 ) ) ) /  LN( ((2/EV41) - 1 - EV$10 + SQRT(EV$10^2 + 1 )) / ((2/EV41) - 1 - EV$10 - SQRT(EV$10^2 + 1 )) ), (SQRT($AO41)*EV41/(1-EV41)) / LN(((2/EV41)-1-EV$10+SQRT(EV$10^2+1))/((2/EV41)-1-EV$10-SQRT(EV$10^2+1))))</f>
        <v>0.99922714099082099</v>
      </c>
      <c r="EW147">
        <f t="shared" si="186"/>
        <v>0.99899049150635832</v>
      </c>
      <c r="EX147">
        <f t="shared" si="186"/>
        <v>0.99870954783430721</v>
      </c>
      <c r="EY147">
        <f t="shared" si="186"/>
        <v>0.99837147477032795</v>
      </c>
      <c r="EZ147">
        <f t="shared" si="186"/>
        <v>0.99795790936982576</v>
      </c>
      <c r="FA147">
        <f t="shared" si="186"/>
        <v>0.99744160205009369</v>
      </c>
      <c r="FB147">
        <f t="shared" si="186"/>
        <v>0.99534911232993539</v>
      </c>
      <c r="FC147">
        <f t="shared" si="186"/>
        <v>0.98986955425071432</v>
      </c>
      <c r="FD147" t="e">
        <f t="shared" si="186"/>
        <v>#NUM!</v>
      </c>
      <c r="FE147" t="e">
        <f t="shared" si="186"/>
        <v>#NUM!</v>
      </c>
      <c r="FF147" t="e">
        <f t="shared" si="186"/>
        <v>#NUM!</v>
      </c>
      <c r="FG147" t="e">
        <f t="shared" si="186"/>
        <v>#NUM!</v>
      </c>
      <c r="FH147" t="e">
        <f t="shared" si="186"/>
        <v>#NUM!</v>
      </c>
      <c r="FI147" t="e">
        <f t="shared" si="186"/>
        <v>#NUM!</v>
      </c>
    </row>
    <row r="148" spans="41:165" x14ac:dyDescent="0.3">
      <c r="AO148">
        <v>0.3000000000000001</v>
      </c>
      <c r="AP148">
        <f t="shared" si="161"/>
        <v>0.99945161947731276</v>
      </c>
      <c r="AQ148">
        <f t="shared" si="161"/>
        <v>0.99886614208434021</v>
      </c>
      <c r="AR148">
        <f t="shared" si="161"/>
        <v>0.99824001362918136</v>
      </c>
      <c r="AS148">
        <f t="shared" si="161"/>
        <v>0.99756921716454383</v>
      </c>
      <c r="AT148">
        <f t="shared" si="161"/>
        <v>0.99684919505291847</v>
      </c>
      <c r="AU148">
        <f t="shared" si="161"/>
        <v>0.99607475465550555</v>
      </c>
      <c r="AV148">
        <f t="shared" si="161"/>
        <v>0.99523995346164307</v>
      </c>
      <c r="AW148">
        <f t="shared" si="161"/>
        <v>0.99433795820116255</v>
      </c>
      <c r="AX148">
        <f t="shared" si="161"/>
        <v>0.99336087075126067</v>
      </c>
      <c r="AY148">
        <f t="shared" si="161"/>
        <v>0.99229940059106136</v>
      </c>
      <c r="AZ148">
        <f t="shared" si="78"/>
        <v>0.98987914007893951</v>
      </c>
      <c r="BA148">
        <f t="shared" si="161"/>
        <v>0.98696538406321843</v>
      </c>
      <c r="BB148">
        <f t="shared" si="161"/>
        <v>0.98339865344486022</v>
      </c>
      <c r="BC148">
        <f t="shared" si="161"/>
        <v>0.97894173391079331</v>
      </c>
      <c r="BD148">
        <f t="shared" si="161"/>
        <v>0.97322518496649879</v>
      </c>
      <c r="BE148">
        <f t="shared" si="161"/>
        <v>0.94808939415176052</v>
      </c>
      <c r="BF148">
        <f t="shared" si="161"/>
        <v>0.85962987078968534</v>
      </c>
      <c r="BG148" t="e">
        <f t="shared" si="161"/>
        <v>#NUM!</v>
      </c>
      <c r="BH148" t="e">
        <f t="shared" si="161"/>
        <v>#NUM!</v>
      </c>
      <c r="BI148" t="e">
        <f t="shared" si="161"/>
        <v>#NUM!</v>
      </c>
      <c r="BJ148" t="e">
        <f t="shared" si="161"/>
        <v>#NUM!</v>
      </c>
      <c r="BK148" t="e">
        <f t="shared" si="161"/>
        <v>#NUM!</v>
      </c>
      <c r="BL148" t="e">
        <f t="shared" si="161"/>
        <v>#NUM!</v>
      </c>
      <c r="BV148">
        <v>0.3000000000000001</v>
      </c>
      <c r="BX148">
        <f t="shared" si="162"/>
        <v>0.99949662163725517</v>
      </c>
      <c r="BZ148">
        <f t="shared" si="162"/>
        <v>0.99892121479824292</v>
      </c>
      <c r="CB148">
        <f t="shared" si="162"/>
        <v>0.99825880233565101</v>
      </c>
      <c r="CD148">
        <f t="shared" si="162"/>
        <v>0.99749001242371438</v>
      </c>
      <c r="CF148">
        <f t="shared" si="162"/>
        <v>0.99658928546369763</v>
      </c>
      <c r="CG148">
        <f t="shared" si="80"/>
        <v>0.99552246431535263</v>
      </c>
      <c r="CH148">
        <f t="shared" si="162"/>
        <v>0.99424213186797006</v>
      </c>
      <c r="CI148">
        <f t="shared" si="162"/>
        <v>0.99268126736930329</v>
      </c>
      <c r="CJ148">
        <f t="shared" si="162"/>
        <v>0.99074127944427426</v>
      </c>
      <c r="CK148">
        <f t="shared" si="162"/>
        <v>0.98827073354439932</v>
      </c>
      <c r="CL148">
        <f t="shared" si="162"/>
        <v>0.97765696380867639</v>
      </c>
      <c r="CM148">
        <f t="shared" si="162"/>
        <v>0.94371604300299761</v>
      </c>
      <c r="CN148" t="e">
        <f t="shared" si="162"/>
        <v>#NUM!</v>
      </c>
      <c r="CO148" t="e">
        <f t="shared" si="162"/>
        <v>#NUM!</v>
      </c>
      <c r="CP148" t="e">
        <f t="shared" si="162"/>
        <v>#NUM!</v>
      </c>
      <c r="CQ148" t="e">
        <f t="shared" si="162"/>
        <v>#NUM!</v>
      </c>
      <c r="CR148" t="e">
        <f t="shared" si="162"/>
        <v>#NUM!</v>
      </c>
      <c r="CS148" t="e">
        <f t="shared" si="162"/>
        <v>#NUM!</v>
      </c>
      <c r="DD148">
        <v>0.3000000000000001</v>
      </c>
      <c r="DF148">
        <f t="shared" si="153"/>
        <v>0.99971695941677496</v>
      </c>
      <c r="DH148">
        <f t="shared" si="153"/>
        <v>0.99939348998453048</v>
      </c>
      <c r="DJ148">
        <f t="shared" si="153"/>
        <v>0.99902123379942509</v>
      </c>
      <c r="DL148">
        <f t="shared" si="153"/>
        <v>0.99858939825190463</v>
      </c>
      <c r="DN148">
        <f t="shared" si="153"/>
        <v>0.99808376997859483</v>
      </c>
      <c r="DO148">
        <f t="shared" si="153"/>
        <v>0.99748539776757206</v>
      </c>
      <c r="DP148">
        <f t="shared" si="153"/>
        <v>0.99676803870050068</v>
      </c>
      <c r="DQ148">
        <f t="shared" si="153"/>
        <v>0.9958947162261329</v>
      </c>
      <c r="DR148">
        <f t="shared" si="153"/>
        <v>0.99481123620154988</v>
      </c>
      <c r="DS148">
        <f t="shared" si="153"/>
        <v>0.99343473591472553</v>
      </c>
      <c r="DT148">
        <f t="shared" si="153"/>
        <v>0.98756542366201805</v>
      </c>
      <c r="DU148">
        <f t="shared" si="153"/>
        <v>0.96930473276680285</v>
      </c>
      <c r="DV148" t="e">
        <f t="shared" si="153"/>
        <v>#NUM!</v>
      </c>
      <c r="DW148" t="e">
        <f t="shared" si="153"/>
        <v>#NUM!</v>
      </c>
      <c r="DX148" t="e">
        <f t="shared" si="153"/>
        <v>#NUM!</v>
      </c>
      <c r="DY148" t="e">
        <f t="shared" si="153"/>
        <v>#NUM!</v>
      </c>
      <c r="DZ148" t="e">
        <f t="shared" si="153"/>
        <v>#NUM!</v>
      </c>
      <c r="EA148" t="e">
        <f t="shared" si="153"/>
        <v>#NUM!</v>
      </c>
      <c r="EL148">
        <v>0.3000000000000001</v>
      </c>
      <c r="EN148">
        <f t="shared" ref="EN148" si="187">IF(EN$10&lt;&gt;1,( SQRT(EN$10^2 + 1)/(EN$10-1) * LN( ( 1 - EN42  ) / ( 1 - EN$10 * EN42 ) ) ) /  LN( ((2/EN42) - 1 - EN$10 + SQRT(EN$10^2 + 1 )) / ((2/EN42) - 1 - EN$10 - SQRT(EN$10^2 + 1 )) ), (SQRT($AO42)*EN42/(1-EN42)) / LN(((2/EN42)-1-EN$10+SQRT(EN$10^2+1))/((2/EN42)-1-EN$10-SQRT(EN$10^2+1))))</f>
        <v>0.99987423899610239</v>
      </c>
      <c r="EP148">
        <f t="shared" ref="EP148" si="188">IF(EP$10&lt;&gt;1,( SQRT(EP$10^2 + 1)/(EP$10-1) * LN( ( 1 - EP42  ) / ( 1 - EP$10 * EP42 ) ) ) /  LN( ((2/EP42) - 1 - EP$10 + SQRT(EP$10^2 + 1 )) / ((2/EP42) - 1 - EP$10 - SQRT(EP$10^2 + 1 )) ), (SQRT($AO42)*EP42/(1-EP42)) / LN(((2/EP42)-1-EP$10+SQRT(EP$10^2+1))/((2/EP42)-1-EP$10-SQRT(EP$10^2+1))))</f>
        <v>0.99973053720511729</v>
      </c>
      <c r="ER148">
        <f t="shared" ref="ER148" si="189">IF(ER$10&lt;&gt;1,( SQRT(ER$10^2 + 1)/(ER$10-1) * LN( ( 1 - ER42  ) / ( 1 - ER$10 * ER42 ) ) ) /  LN( ((2/ER42) - 1 - ER$10 + SQRT(ER$10^2 + 1 )) / ((2/ER42) - 1 - ER$10 - SQRT(ER$10^2 + 1 )) ), (SQRT($AO42)*ER42/(1-ER42)) / LN(((2/ER42)-1-ER$10+SQRT(ER$10^2+1))/((2/ER42)-1-ER$10-SQRT(ER$10^2+1))))</f>
        <v>0.99956520107817726</v>
      </c>
      <c r="ET148">
        <f t="shared" ref="ET148" si="190">IF(ET$10&lt;&gt;1,( SQRT(ET$10^2 + 1)/(ET$10-1) * LN( ( 1 - ET42  ) / ( 1 - ET$10 * ET42 ) ) ) /  LN( ((2/ET42) - 1 - ET$10 + SQRT(ET$10^2 + 1 )) / ((2/ET42) - 1 - ET$10 - SQRT(ET$10^2 + 1 )) ), (SQRT($AO42)*ET42/(1-ET42)) / LN(((2/ET42)-1-ET$10+SQRT(ET$10^2+1))/((2/ET42)-1-ET$10-SQRT(ET$10^2+1))))</f>
        <v>0.99937346667815263</v>
      </c>
      <c r="EV148">
        <f t="shared" ref="EV148:FI148" si="191">IF(EV$10&lt;&gt;1,( SQRT(EV$10^2 + 1)/(EV$10-1) * LN( ( 1 - EV42  ) / ( 1 - EV$10 * EV42 ) ) ) /  LN( ((2/EV42) - 1 - EV$10 + SQRT(EV$10^2 + 1 )) / ((2/EV42) - 1 - EV$10 - SQRT(EV$10^2 + 1 )) ), (SQRT($AO42)*EV42/(1-EV42)) / LN(((2/EV42)-1-EV$10+SQRT(EV$10^2+1))/((2/EV42)-1-EV$10-SQRT(EV$10^2+1))))</f>
        <v>0.99914906853581609</v>
      </c>
      <c r="EW148">
        <f t="shared" si="191"/>
        <v>0.9988836657620076</v>
      </c>
      <c r="EX148">
        <f t="shared" si="191"/>
        <v>0.99856572899542251</v>
      </c>
      <c r="EY148">
        <f t="shared" si="191"/>
        <v>0.99817904856313755</v>
      </c>
      <c r="EZ148">
        <f t="shared" si="191"/>
        <v>0.99769992839651922</v>
      </c>
      <c r="FA148">
        <f t="shared" si="191"/>
        <v>0.99709225187640915</v>
      </c>
      <c r="FB148">
        <f t="shared" si="191"/>
        <v>0.99451459441325907</v>
      </c>
      <c r="FC148">
        <f t="shared" si="191"/>
        <v>0.98663949121033212</v>
      </c>
      <c r="FD148" t="e">
        <f t="shared" si="191"/>
        <v>#NUM!</v>
      </c>
      <c r="FE148" t="e">
        <f t="shared" si="191"/>
        <v>#NUM!</v>
      </c>
      <c r="FF148" t="e">
        <f t="shared" si="191"/>
        <v>#NUM!</v>
      </c>
      <c r="FG148" t="e">
        <f t="shared" si="191"/>
        <v>#NUM!</v>
      </c>
      <c r="FH148" t="e">
        <f t="shared" si="191"/>
        <v>#NUM!</v>
      </c>
      <c r="FI148" t="e">
        <f t="shared" si="191"/>
        <v>#NUM!</v>
      </c>
    </row>
    <row r="149" spans="41:165" x14ac:dyDescent="0.3">
      <c r="AO149">
        <v>0.31000000000000011</v>
      </c>
      <c r="AP149">
        <f t="shared" si="161"/>
        <v>0.99940570398494921</v>
      </c>
      <c r="AQ149">
        <f t="shared" si="161"/>
        <v>0.99876967309129205</v>
      </c>
      <c r="AR149">
        <f t="shared" si="161"/>
        <v>0.99808775379995029</v>
      </c>
      <c r="AS149">
        <f t="shared" si="161"/>
        <v>0.99735523028941042</v>
      </c>
      <c r="AT149">
        <f t="shared" si="161"/>
        <v>0.99656672584892247</v>
      </c>
      <c r="AU149">
        <f t="shared" si="161"/>
        <v>0.99571608269570566</v>
      </c>
      <c r="AV149">
        <f t="shared" si="161"/>
        <v>0.99479621443644572</v>
      </c>
      <c r="AW149">
        <f t="shared" si="161"/>
        <v>0.99379892357801758</v>
      </c>
      <c r="AX149">
        <f t="shared" si="161"/>
        <v>0.99271467396865087</v>
      </c>
      <c r="AY149">
        <f t="shared" si="161"/>
        <v>0.99153218095323759</v>
      </c>
      <c r="AZ149">
        <f t="shared" si="78"/>
        <v>0.98881815303464926</v>
      </c>
      <c r="BA149">
        <f t="shared" si="161"/>
        <v>0.98551798957546877</v>
      </c>
      <c r="BB149">
        <f t="shared" si="161"/>
        <v>0.98142948490514004</v>
      </c>
      <c r="BC149">
        <f t="shared" si="161"/>
        <v>0.97624430087415059</v>
      </c>
      <c r="BD149">
        <f t="shared" si="161"/>
        <v>0.96946680411104669</v>
      </c>
      <c r="BE149">
        <f t="shared" si="161"/>
        <v>0.93781649397721001</v>
      </c>
      <c r="BF149">
        <f t="shared" si="161"/>
        <v>0.78759125916619832</v>
      </c>
      <c r="BG149" t="e">
        <f t="shared" si="161"/>
        <v>#NUM!</v>
      </c>
      <c r="BH149" t="e">
        <f t="shared" si="161"/>
        <v>#NUM!</v>
      </c>
      <c r="BI149" t="e">
        <f t="shared" si="161"/>
        <v>#NUM!</v>
      </c>
      <c r="BJ149" t="e">
        <f t="shared" si="161"/>
        <v>#NUM!</v>
      </c>
      <c r="BK149" t="e">
        <f t="shared" si="161"/>
        <v>#NUM!</v>
      </c>
      <c r="BL149" t="e">
        <f t="shared" si="161"/>
        <v>#NUM!</v>
      </c>
      <c r="BV149">
        <v>0.31000000000000011</v>
      </c>
      <c r="BX149">
        <f t="shared" si="162"/>
        <v>0.99945384558412842</v>
      </c>
      <c r="BZ149">
        <f t="shared" si="162"/>
        <v>0.99882639694399311</v>
      </c>
      <c r="CB149">
        <f t="shared" si="162"/>
        <v>0.99810003474913922</v>
      </c>
      <c r="CD149">
        <f t="shared" si="162"/>
        <v>0.9972517358737738</v>
      </c>
      <c r="CF149">
        <f t="shared" si="162"/>
        <v>0.99625076921628919</v>
      </c>
      <c r="CG149">
        <f t="shared" si="80"/>
        <v>0.99505548305152058</v>
      </c>
      <c r="CH149">
        <f t="shared" si="162"/>
        <v>0.99360715970125835</v>
      </c>
      <c r="CI149">
        <f t="shared" si="162"/>
        <v>0.99182116082045602</v>
      </c>
      <c r="CJ149">
        <f t="shared" si="162"/>
        <v>0.98957002124443272</v>
      </c>
      <c r="CK149">
        <f t="shared" si="162"/>
        <v>0.98665207200656579</v>
      </c>
      <c r="CL149">
        <f t="shared" si="162"/>
        <v>0.97341276238324892</v>
      </c>
      <c r="CM149">
        <f t="shared" si="162"/>
        <v>0.91988719759568827</v>
      </c>
      <c r="CN149" t="e">
        <f t="shared" si="162"/>
        <v>#NUM!</v>
      </c>
      <c r="CO149" t="e">
        <f t="shared" si="162"/>
        <v>#NUM!</v>
      </c>
      <c r="CP149" t="e">
        <f t="shared" si="162"/>
        <v>#NUM!</v>
      </c>
      <c r="CQ149" t="e">
        <f t="shared" si="162"/>
        <v>#NUM!</v>
      </c>
      <c r="CR149" t="e">
        <f t="shared" si="162"/>
        <v>#NUM!</v>
      </c>
      <c r="CS149" t="e">
        <f t="shared" si="162"/>
        <v>#NUM!</v>
      </c>
      <c r="DD149">
        <v>0.31000000000000011</v>
      </c>
      <c r="DF149">
        <f t="shared" si="153"/>
        <v>0.99969291733097931</v>
      </c>
      <c r="DH149">
        <f t="shared" si="153"/>
        <v>0.99934021123956795</v>
      </c>
      <c r="DJ149">
        <f t="shared" si="153"/>
        <v>0.99893205250134587</v>
      </c>
      <c r="DL149">
        <f t="shared" si="153"/>
        <v>0.99845561982674003</v>
      </c>
      <c r="DN149">
        <f t="shared" si="153"/>
        <v>0.99789383389322694</v>
      </c>
      <c r="DO149">
        <f t="shared" si="153"/>
        <v>0.99722360315757919</v>
      </c>
      <c r="DP149">
        <f t="shared" si="153"/>
        <v>0.99641246302286535</v>
      </c>
      <c r="DQ149">
        <f t="shared" si="153"/>
        <v>0.99541377899519867</v>
      </c>
      <c r="DR149">
        <f t="shared" si="153"/>
        <v>0.99415760885203242</v>
      </c>
      <c r="DS149">
        <f t="shared" si="153"/>
        <v>0.99253386388148446</v>
      </c>
      <c r="DT149">
        <f t="shared" si="153"/>
        <v>0.9852340739348231</v>
      </c>
      <c r="DU149">
        <f t="shared" si="153"/>
        <v>0.95691674111674929</v>
      </c>
      <c r="DV149" t="e">
        <f t="shared" si="153"/>
        <v>#NUM!</v>
      </c>
      <c r="DW149" t="e">
        <f t="shared" si="153"/>
        <v>#NUM!</v>
      </c>
      <c r="DX149" t="e">
        <f t="shared" si="153"/>
        <v>#NUM!</v>
      </c>
      <c r="DY149" t="e">
        <f t="shared" si="153"/>
        <v>#NUM!</v>
      </c>
      <c r="DZ149" t="e">
        <f t="shared" si="153"/>
        <v>#NUM!</v>
      </c>
      <c r="EA149" t="e">
        <f t="shared" si="153"/>
        <v>#NUM!</v>
      </c>
      <c r="EL149">
        <v>0.31000000000000011</v>
      </c>
      <c r="EN149">
        <f t="shared" ref="EN149" si="192">IF(EN$10&lt;&gt;1,( SQRT(EN$10^2 + 1)/(EN$10-1) * LN( ( 1 - EN43  ) / ( 1 - EN$10 * EN43 ) ) ) /  LN( ((2/EN43) - 1 - EN$10 + SQRT(EN$10^2 + 1 )) / ((2/EN43) - 1 - EN$10 - SQRT(EN$10^2 + 1 )) ), (SQRT($AO43)*EN43/(1-EN43)) / LN(((2/EN43)-1-EN$10+SQRT(EN$10^2+1))/((2/EN43)-1-EN$10-SQRT(EN$10^2+1))))</f>
        <v>0.99986355978930752</v>
      </c>
      <c r="EP149">
        <f t="shared" ref="EP149" si="193">IF(EP$10&lt;&gt;1,( SQRT(EP$10^2 + 1)/(EP$10-1) * LN( ( 1 - EP43  ) / ( 1 - EP$10 * EP43 ) ) ) /  LN( ((2/EP43) - 1 - EP$10 + SQRT(EP$10^2 + 1 )) / ((2/EP43) - 1 - EP$10 - SQRT(EP$10^2 + 1 )) ), (SQRT($AO43)*EP43/(1-EP43)) / LN(((2/EP43)-1-EP$10+SQRT(EP$10^2+1))/((2/EP43)-1-EP$10-SQRT(EP$10^2+1))))</f>
        <v>0.99970687559487881</v>
      </c>
      <c r="ER149">
        <f t="shared" ref="ER149" si="194">IF(ER$10&lt;&gt;1,( SQRT(ER$10^2 + 1)/(ER$10-1) * LN( ( 1 - ER43  ) / ( 1 - ER$10 * ER43 ) ) ) /  LN( ((2/ER43) - 1 - ER$10 + SQRT(ER$10^2 + 1 )) / ((2/ER43) - 1 - ER$10 - SQRT(ER$10^2 + 1 )) ), (SQRT($AO43)*ER43/(1-ER43)) / LN(((2/ER43)-1-ER$10+SQRT(ER$10^2+1))/((2/ER43)-1-ER$10-SQRT(ER$10^2+1))))</f>
        <v>0.99952560464332496</v>
      </c>
      <c r="ET149">
        <f t="shared" ref="ET149" si="195">IF(ET$10&lt;&gt;1,( SQRT(ET$10^2 + 1)/(ET$10-1) * LN( ( 1 - ET43  ) / ( 1 - ET$10 * ET43 ) ) ) /  LN( ((2/ET43) - 1 - ET$10 + SQRT(ET$10^2 + 1 )) / ((2/ET43) - 1 - ET$10 - SQRT(ET$10^2 + 1 )) ), (SQRT($AO43)*ET43/(1-ET43)) / LN(((2/ET43)-1-ET$10+SQRT(ET$10^2+1))/((2/ET43)-1-ET$10-SQRT(ET$10^2+1))))</f>
        <v>0.99931408926726628</v>
      </c>
      <c r="EV149">
        <f t="shared" ref="EV149:FI149" si="196">IF(EV$10&lt;&gt;1,( SQRT(EV$10^2 + 1)/(EV$10-1) * LN( ( 1 - EV43  ) / ( 1 - EV$10 * EV43 ) ) ) /  LN( ((2/EV43) - 1 - EV$10 + SQRT(EV$10^2 + 1 )) / ((2/EV43) - 1 - EV$10 - SQRT(EV$10^2 + 1 )) ), (SQRT($AO43)*EV43/(1-EV43)) / LN(((2/EV43)-1-EV$10+SQRT(EV$10^2+1))/((2/EV43)-1-EV$10-SQRT(EV$10^2+1))))</f>
        <v>0.99906480350647786</v>
      </c>
      <c r="EW149">
        <f t="shared" si="196"/>
        <v>0.99876759036306562</v>
      </c>
      <c r="EX149">
        <f t="shared" si="196"/>
        <v>0.99840819652211421</v>
      </c>
      <c r="EY149">
        <f t="shared" si="196"/>
        <v>0.99796619766506012</v>
      </c>
      <c r="EZ149">
        <f t="shared" si="196"/>
        <v>0.99741104936232261</v>
      </c>
      <c r="FA149">
        <f t="shared" si="196"/>
        <v>0.99669484656489848</v>
      </c>
      <c r="FB149">
        <f t="shared" si="196"/>
        <v>0.99349534340465917</v>
      </c>
      <c r="FC149">
        <f t="shared" si="196"/>
        <v>0.98140926572884313</v>
      </c>
      <c r="FD149" t="e">
        <f t="shared" si="196"/>
        <v>#NUM!</v>
      </c>
      <c r="FE149" t="e">
        <f t="shared" si="196"/>
        <v>#NUM!</v>
      </c>
      <c r="FF149" t="e">
        <f t="shared" si="196"/>
        <v>#NUM!</v>
      </c>
      <c r="FG149" t="e">
        <f t="shared" si="196"/>
        <v>#NUM!</v>
      </c>
      <c r="FH149" t="e">
        <f t="shared" si="196"/>
        <v>#NUM!</v>
      </c>
      <c r="FI149" t="e">
        <f t="shared" si="196"/>
        <v>#NUM!</v>
      </c>
    </row>
    <row r="150" spans="41:165" x14ac:dyDescent="0.3">
      <c r="AO150">
        <v>0.32000000000000012</v>
      </c>
      <c r="AP150">
        <f t="shared" si="161"/>
        <v>0.99935716948902731</v>
      </c>
      <c r="AQ150">
        <f t="shared" si="161"/>
        <v>0.99866752194520014</v>
      </c>
      <c r="AR150">
        <f t="shared" si="161"/>
        <v>0.99792622223757899</v>
      </c>
      <c r="AS150">
        <f t="shared" si="161"/>
        <v>0.99712775527208852</v>
      </c>
      <c r="AT150">
        <f t="shared" si="161"/>
        <v>0.99626580199989045</v>
      </c>
      <c r="AU150">
        <f t="shared" si="161"/>
        <v>0.99533308713677549</v>
      </c>
      <c r="AV150">
        <f t="shared" si="161"/>
        <v>0.99432119072296776</v>
      </c>
      <c r="AW150">
        <f t="shared" si="161"/>
        <v>0.99322031303216185</v>
      </c>
      <c r="AX150">
        <f t="shared" si="161"/>
        <v>0.99201897868829958</v>
      </c>
      <c r="AY150">
        <f t="shared" si="161"/>
        <v>0.99070352294938657</v>
      </c>
      <c r="AZ150">
        <f t="shared" si="78"/>
        <v>0.98766366717654652</v>
      </c>
      <c r="BA150">
        <f t="shared" si="161"/>
        <v>0.98392868636020869</v>
      </c>
      <c r="BB150">
        <f t="shared" si="161"/>
        <v>0.97924255151877493</v>
      </c>
      <c r="BC150">
        <f t="shared" si="161"/>
        <v>0.97320439175045836</v>
      </c>
      <c r="BD150">
        <f t="shared" si="161"/>
        <v>0.96514741363414724</v>
      </c>
      <c r="BE150">
        <f t="shared" si="161"/>
        <v>0.92476667479858599</v>
      </c>
      <c r="BF150">
        <f t="shared" si="161"/>
        <v>0.56054373894336784</v>
      </c>
      <c r="BG150" t="e">
        <f t="shared" si="161"/>
        <v>#NUM!</v>
      </c>
      <c r="BH150" t="e">
        <f t="shared" si="161"/>
        <v>#NUM!</v>
      </c>
      <c r="BI150" t="e">
        <f t="shared" si="161"/>
        <v>#NUM!</v>
      </c>
      <c r="BJ150" t="e">
        <f t="shared" si="161"/>
        <v>#NUM!</v>
      </c>
      <c r="BK150" t="e">
        <f t="shared" si="161"/>
        <v>#NUM!</v>
      </c>
      <c r="BL150" t="e">
        <f t="shared" si="161"/>
        <v>#NUM!</v>
      </c>
      <c r="BV150">
        <v>0.32000000000000012</v>
      </c>
      <c r="BX150">
        <f t="shared" si="162"/>
        <v>0.99940855877060031</v>
      </c>
      <c r="BZ150">
        <f t="shared" si="162"/>
        <v>0.99872562910037443</v>
      </c>
      <c r="CB150">
        <f t="shared" si="162"/>
        <v>0.99793056242932909</v>
      </c>
      <c r="CD150">
        <f t="shared" si="162"/>
        <v>0.99699609680010037</v>
      </c>
      <c r="CF150">
        <f t="shared" si="162"/>
        <v>0.99588541060267199</v>
      </c>
      <c r="CG150">
        <f t="shared" si="80"/>
        <v>0.99454787240392351</v>
      </c>
      <c r="CH150">
        <f t="shared" si="162"/>
        <v>0.99291095456731049</v>
      </c>
      <c r="CI150">
        <f t="shared" si="162"/>
        <v>0.99086795256794991</v>
      </c>
      <c r="CJ150">
        <f t="shared" si="162"/>
        <v>0.98825412667389412</v>
      </c>
      <c r="CK150">
        <f t="shared" si="162"/>
        <v>0.98480040037826455</v>
      </c>
      <c r="CL150">
        <f t="shared" si="162"/>
        <v>0.96810858141723388</v>
      </c>
      <c r="CM150">
        <f t="shared" si="162"/>
        <v>0.86932217291646441</v>
      </c>
      <c r="CN150" t="e">
        <f t="shared" si="162"/>
        <v>#NUM!</v>
      </c>
      <c r="CO150" t="e">
        <f t="shared" si="162"/>
        <v>#NUM!</v>
      </c>
      <c r="CP150" t="e">
        <f t="shared" si="162"/>
        <v>#NUM!</v>
      </c>
      <c r="CQ150" t="e">
        <f t="shared" si="162"/>
        <v>#NUM!</v>
      </c>
      <c r="CR150" t="e">
        <f t="shared" si="162"/>
        <v>#NUM!</v>
      </c>
      <c r="CS150" t="e">
        <f t="shared" si="162"/>
        <v>#NUM!</v>
      </c>
      <c r="DD150">
        <v>0.32000000000000012</v>
      </c>
      <c r="DF150">
        <f t="shared" si="153"/>
        <v>0.99966746581089583</v>
      </c>
      <c r="DH150">
        <f t="shared" si="153"/>
        <v>0.99928359435997571</v>
      </c>
      <c r="DJ150">
        <f t="shared" si="153"/>
        <v>0.99883687035258462</v>
      </c>
      <c r="DL150">
        <f t="shared" si="153"/>
        <v>0.99831211885626758</v>
      </c>
      <c r="DN150">
        <f t="shared" si="153"/>
        <v>0.99768888822158353</v>
      </c>
      <c r="DO150">
        <f t="shared" si="153"/>
        <v>0.99693913115506749</v>
      </c>
      <c r="DP150">
        <f t="shared" si="153"/>
        <v>0.99602279108017344</v>
      </c>
      <c r="DQ150">
        <f t="shared" si="153"/>
        <v>0.99488115945880418</v>
      </c>
      <c r="DR150">
        <f t="shared" si="153"/>
        <v>0.99342401478823794</v>
      </c>
      <c r="DS150">
        <f t="shared" si="153"/>
        <v>0.99150485758994322</v>
      </c>
      <c r="DT150">
        <f t="shared" si="153"/>
        <v>0.982334532966746</v>
      </c>
      <c r="DU150">
        <f t="shared" si="153"/>
        <v>0.93191692884552069</v>
      </c>
      <c r="DV150" t="e">
        <f t="shared" si="153"/>
        <v>#NUM!</v>
      </c>
      <c r="DW150" t="e">
        <f t="shared" si="153"/>
        <v>#NUM!</v>
      </c>
      <c r="DX150" t="e">
        <f t="shared" si="153"/>
        <v>#NUM!</v>
      </c>
      <c r="DY150" t="e">
        <f t="shared" si="153"/>
        <v>#NUM!</v>
      </c>
      <c r="DZ150" t="e">
        <f t="shared" si="153"/>
        <v>#NUM!</v>
      </c>
      <c r="EA150" t="e">
        <f t="shared" si="153"/>
        <v>#NUM!</v>
      </c>
      <c r="EL150">
        <v>0.32000000000000012</v>
      </c>
      <c r="EN150">
        <f t="shared" ref="EN150" si="197">IF(EN$10&lt;&gt;1,( SQRT(EN$10^2 + 1)/(EN$10-1) * LN( ( 1 - EN44  ) / ( 1 - EN$10 * EN44 ) ) ) /  LN( ((2/EN44) - 1 - EN$10 + SQRT(EN$10^2 + 1 )) / ((2/EN44) - 1 - EN$10 - SQRT(EN$10^2 + 1 )) ), (SQRT($AO44)*EN44/(1-EN44)) / LN(((2/EN44)-1-EN$10+SQRT(EN$10^2+1))/((2/EN44)-1-EN$10-SQRT(EN$10^2+1))))</f>
        <v>0.99985225507591879</v>
      </c>
      <c r="EP150">
        <f t="shared" ref="EP150" si="198">IF(EP$10&lt;&gt;1,( SQRT(EP$10^2 + 1)/(EP$10-1) * LN( ( 1 - EP44  ) / ( 1 - EP$10 * EP44 ) ) ) /  LN( ((2/EP44) - 1 - EP$10 + SQRT(EP$10^2 + 1 )) / ((2/EP44) - 1 - EP$10 - SQRT(EP$10^2 + 1 )) ), (SQRT($AO44)*EP44/(1-EP44)) / LN(((2/EP44)-1-EP$10+SQRT(EP$10^2+1))/((2/EP44)-1-EP$10-SQRT(EP$10^2+1))))</f>
        <v>0.99968173313174702</v>
      </c>
      <c r="ER150">
        <f t="shared" ref="ER150" si="199">IF(ER$10&lt;&gt;1,( SQRT(ER$10^2 + 1)/(ER$10-1) * LN( ( 1 - ER44  ) / ( 1 - ER$10 * ER44 ) ) ) /  LN( ((2/ER44) - 1 - ER$10 + SQRT(ER$10^2 + 1 )) / ((2/ER44) - 1 - ER$10 - SQRT(ER$10^2 + 1 )) ), (SQRT($AO44)*ER44/(1-ER44)) / LN(((2/ER44)-1-ER$10+SQRT(ER$10^2+1))/((2/ER44)-1-ER$10-SQRT(ER$10^2+1))))</f>
        <v>0.99948334765528124</v>
      </c>
      <c r="ET150">
        <f t="shared" ref="ET150" si="200">IF(ET$10&lt;&gt;1,( SQRT(ET$10^2 + 1)/(ET$10-1) * LN( ( 1 - ET44  ) / ( 1 - ET$10 * ET44 ) ) ) /  LN( ((2/ET44) - 1 - ET$10 + SQRT(ET$10^2 + 1 )) / ((2/ET44) - 1 - ET$10 - SQRT(ET$10^2 + 1 )) ), (SQRT($AO44)*ET44/(1-ET44)) / LN(((2/ET44)-1-ET$10+SQRT(ET$10^2+1))/((2/ET44)-1-ET$10-SQRT(ET$10^2+1))))</f>
        <v>0.99925040454666669</v>
      </c>
      <c r="EV150">
        <f t="shared" ref="EV150:FI150" si="201">IF(EV$10&lt;&gt;1,( SQRT(EV$10^2 + 1)/(EV$10-1) * LN( ( 1 - EV44  ) / ( 1 - EV$10 * EV44 ) ) ) /  LN( ((2/EV44) - 1 - EV$10 + SQRT(EV$10^2 + 1 )) / ((2/EV44) - 1 - EV$10 - SQRT(EV$10^2 + 1 )) ), (SQRT($AO44)*EV44/(1-EV44)) / LN(((2/EV44)-1-EV$10+SQRT(EV$10^2+1))/((2/EV44)-1-EV$10-SQRT(EV$10^2+1))))</f>
        <v>0.99897389582451179</v>
      </c>
      <c r="EW150">
        <f t="shared" si="201"/>
        <v>0.99864149143535053</v>
      </c>
      <c r="EX150">
        <f t="shared" si="201"/>
        <v>0.9982356184489759</v>
      </c>
      <c r="EY150">
        <f t="shared" si="201"/>
        <v>0.99773059008314657</v>
      </c>
      <c r="EZ150">
        <f t="shared" si="201"/>
        <v>0.99708705819051202</v>
      </c>
      <c r="FA150">
        <f t="shared" si="201"/>
        <v>0.99624138847734867</v>
      </c>
      <c r="FB150">
        <f t="shared" si="201"/>
        <v>0.9922317693310263</v>
      </c>
      <c r="FC150">
        <f t="shared" si="201"/>
        <v>0.971143824875078</v>
      </c>
      <c r="FD150" t="e">
        <f t="shared" si="201"/>
        <v>#NUM!</v>
      </c>
      <c r="FE150" t="e">
        <f t="shared" si="201"/>
        <v>#NUM!</v>
      </c>
      <c r="FF150" t="e">
        <f t="shared" si="201"/>
        <v>#NUM!</v>
      </c>
      <c r="FG150" t="e">
        <f t="shared" si="201"/>
        <v>#NUM!</v>
      </c>
      <c r="FH150" t="e">
        <f t="shared" si="201"/>
        <v>#NUM!</v>
      </c>
      <c r="FI150" t="e">
        <f t="shared" si="201"/>
        <v>#NUM!</v>
      </c>
    </row>
    <row r="151" spans="41:165" x14ac:dyDescent="0.3">
      <c r="AO151">
        <v>0.33000000000000013</v>
      </c>
      <c r="AP151">
        <f t="shared" si="161"/>
        <v>0.99930590204299985</v>
      </c>
      <c r="AQ151">
        <f t="shared" si="161"/>
        <v>0.99855942743664916</v>
      </c>
      <c r="AR151">
        <f t="shared" si="161"/>
        <v>0.99775496787252349</v>
      </c>
      <c r="AS151">
        <f t="shared" si="161"/>
        <v>0.99688609649902249</v>
      </c>
      <c r="AT151">
        <f t="shared" si="161"/>
        <v>0.99594541281651749</v>
      </c>
      <c r="AU151">
        <f t="shared" si="161"/>
        <v>0.99492435074670638</v>
      </c>
      <c r="AV151">
        <f t="shared" si="161"/>
        <v>0.99381293919670766</v>
      </c>
      <c r="AW151">
        <f t="shared" si="161"/>
        <v>0.99259950072550485</v>
      </c>
      <c r="AX151">
        <f t="shared" si="161"/>
        <v>0.99127026868099133</v>
      </c>
      <c r="AY151">
        <f t="shared" si="161"/>
        <v>0.98980874229238125</v>
      </c>
      <c r="AZ151">
        <f t="shared" si="78"/>
        <v>0.98640740336053312</v>
      </c>
      <c r="BA151">
        <f t="shared" si="161"/>
        <v>0.98218269074884856</v>
      </c>
      <c r="BB151">
        <f t="shared" si="161"/>
        <v>0.97681072843117545</v>
      </c>
      <c r="BC151">
        <f t="shared" si="161"/>
        <v>0.96976991984749528</v>
      </c>
      <c r="BD151">
        <f t="shared" si="161"/>
        <v>0.96015981287939978</v>
      </c>
      <c r="BE151">
        <f t="shared" si="161"/>
        <v>0.90774225263150177</v>
      </c>
      <c r="BF151" t="e">
        <f t="shared" si="161"/>
        <v>#NUM!</v>
      </c>
      <c r="BG151" t="e">
        <f t="shared" si="161"/>
        <v>#NUM!</v>
      </c>
      <c r="BH151" t="e">
        <f t="shared" si="161"/>
        <v>#NUM!</v>
      </c>
      <c r="BI151" t="e">
        <f t="shared" si="161"/>
        <v>#NUM!</v>
      </c>
      <c r="BJ151" t="e">
        <f t="shared" si="161"/>
        <v>#NUM!</v>
      </c>
      <c r="BK151" t="e">
        <f t="shared" si="161"/>
        <v>#NUM!</v>
      </c>
      <c r="BL151" t="e">
        <f t="shared" si="161"/>
        <v>#NUM!</v>
      </c>
      <c r="BV151">
        <v>0.33000000000000013</v>
      </c>
      <c r="BX151">
        <f t="shared" si="162"/>
        <v>0.99936064694104754</v>
      </c>
      <c r="BZ151">
        <f t="shared" si="162"/>
        <v>0.99861860814210368</v>
      </c>
      <c r="CB151">
        <f t="shared" si="162"/>
        <v>0.99774977092514849</v>
      </c>
      <c r="CD151">
        <f t="shared" si="162"/>
        <v>0.99672196420225645</v>
      </c>
      <c r="CF151">
        <f t="shared" si="162"/>
        <v>0.99549120871401553</v>
      </c>
      <c r="CG151">
        <f t="shared" si="80"/>
        <v>0.9939961322091132</v>
      </c>
      <c r="CH151">
        <f t="shared" si="162"/>
        <v>0.99214734669684046</v>
      </c>
      <c r="CI151">
        <f t="shared" si="162"/>
        <v>0.98981050562513284</v>
      </c>
      <c r="CJ151">
        <f t="shared" si="162"/>
        <v>0.98677265426326655</v>
      </c>
      <c r="CK151">
        <f t="shared" si="162"/>
        <v>0.98267380521800507</v>
      </c>
      <c r="CL151">
        <f t="shared" si="162"/>
        <v>0.96133827468141064</v>
      </c>
      <c r="CM151">
        <f t="shared" si="162"/>
        <v>0.58268610467577719</v>
      </c>
      <c r="CN151" t="e">
        <f t="shared" si="162"/>
        <v>#NUM!</v>
      </c>
      <c r="CO151" t="e">
        <f t="shared" si="162"/>
        <v>#NUM!</v>
      </c>
      <c r="CP151" t="e">
        <f t="shared" si="162"/>
        <v>#NUM!</v>
      </c>
      <c r="CQ151" t="e">
        <f t="shared" si="162"/>
        <v>#NUM!</v>
      </c>
      <c r="CR151" t="e">
        <f t="shared" si="162"/>
        <v>#NUM!</v>
      </c>
      <c r="CS151" t="e">
        <f t="shared" si="162"/>
        <v>#NUM!</v>
      </c>
      <c r="DD151">
        <v>0.33000000000000013</v>
      </c>
      <c r="DF151">
        <f t="shared" si="153"/>
        <v>0.99964054094643973</v>
      </c>
      <c r="DH151">
        <f t="shared" si="153"/>
        <v>0.99922347000915557</v>
      </c>
      <c r="DJ151">
        <f t="shared" si="153"/>
        <v>0.998735344698504</v>
      </c>
      <c r="DL151">
        <f t="shared" si="153"/>
        <v>0.9981582660435625</v>
      </c>
      <c r="DN151">
        <f t="shared" si="153"/>
        <v>0.9974678225718292</v>
      </c>
      <c r="DO151">
        <f t="shared" si="153"/>
        <v>0.99663004648908216</v>
      </c>
      <c r="DP151">
        <f t="shared" si="153"/>
        <v>0.99559562622514419</v>
      </c>
      <c r="DQ151">
        <f t="shared" si="153"/>
        <v>0.99429075912007892</v>
      </c>
      <c r="DR151">
        <f t="shared" si="153"/>
        <v>0.99259906389984398</v>
      </c>
      <c r="DS151">
        <f t="shared" si="153"/>
        <v>0.99032511859121364</v>
      </c>
      <c r="DT151">
        <f t="shared" si="153"/>
        <v>0.9786564667434442</v>
      </c>
      <c r="DU151">
        <f t="shared" si="153"/>
        <v>0.83000635055120364</v>
      </c>
      <c r="DV151" t="e">
        <f t="shared" si="153"/>
        <v>#NUM!</v>
      </c>
      <c r="DW151" t="e">
        <f t="shared" si="153"/>
        <v>#NUM!</v>
      </c>
      <c r="DX151" t="e">
        <f t="shared" si="153"/>
        <v>#NUM!</v>
      </c>
      <c r="DY151" t="e">
        <f t="shared" si="153"/>
        <v>#NUM!</v>
      </c>
      <c r="DZ151" t="e">
        <f t="shared" si="153"/>
        <v>#NUM!</v>
      </c>
      <c r="EA151" t="e">
        <f t="shared" si="153"/>
        <v>#NUM!</v>
      </c>
      <c r="EL151">
        <v>0.33000000000000013</v>
      </c>
      <c r="EN151">
        <f t="shared" ref="EN151" si="202">IF(EN$10&lt;&gt;1,( SQRT(EN$10^2 + 1)/(EN$10-1) * LN( ( 1 - EN45  ) / ( 1 - EN$10 * EN45 ) ) ) /  LN( ((2/EN45) - 1 - EN$10 + SQRT(EN$10^2 + 1 )) / ((2/EN45) - 1 - EN$10 - SQRT(EN$10^2 + 1 )) ), (SQRT($AO45)*EN45/(1-EN45)) / LN(((2/EN45)-1-EN$10+SQRT(EN$10^2+1))/((2/EN45)-1-EN$10-SQRT(EN$10^2+1))))</f>
        <v>0.99984029656491424</v>
      </c>
      <c r="EP151">
        <f t="shared" ref="EP151" si="203">IF(EP$10&lt;&gt;1,( SQRT(EP$10^2 + 1)/(EP$10-1) * LN( ( 1 - EP45  ) / ( 1 - EP$10 * EP45 ) ) ) /  LN( ((2/EP45) - 1 - EP$10 + SQRT(EP$10^2 + 1 )) / ((2/EP45) - 1 - EP$10 - SQRT(EP$10^2 + 1 )) ), (SQRT($AO45)*EP45/(1-EP45)) / LN(((2/EP45)-1-EP$10+SQRT(EP$10^2+1))/((2/EP45)-1-EP$10-SQRT(EP$10^2+1))))</f>
        <v>0.99965503492450736</v>
      </c>
      <c r="ER151">
        <f t="shared" ref="ER151" si="204">IF(ER$10&lt;&gt;1,( SQRT(ER$10^2 + 1)/(ER$10-1) * LN( ( 1 - ER45  ) / ( 1 - ER$10 * ER45 ) ) ) /  LN( ((2/ER45) - 1 - ER$10 + SQRT(ER$10^2 + 1 )) / ((2/ER45) - 1 - ER$10 - SQRT(ER$10^2 + 1 )) ), (SQRT($AO45)*ER45/(1-ER45)) / LN(((2/ER45)-1-ER$10+SQRT(ER$10^2+1))/((2/ER45)-1-ER$10-SQRT(ER$10^2+1))))</f>
        <v>0.99943827875846225</v>
      </c>
      <c r="ET151">
        <f t="shared" ref="ET151" si="205">IF(ET$10&lt;&gt;1,( SQRT(ET$10^2 + 1)/(ET$10-1) * LN( ( 1 - ET45  ) / ( 1 - ET$10 * ET45 ) ) ) /  LN( ((2/ET45) - 1 - ET$10 + SQRT(ET$10^2 + 1 )) / ((2/ET45) - 1 - ET$10 - SQRT(ET$10^2 + 1 )) ), (SQRT($AO45)*ET45/(1-ET45)) / LN(((2/ET45)-1-ET$10+SQRT(ET$10^2+1))/((2/ET45)-1-ET$10-SQRT(ET$10^2+1))))</f>
        <v>0.99918213498838804</v>
      </c>
      <c r="EV151">
        <f t="shared" ref="EV151:FI151" si="206">IF(EV$10&lt;&gt;1,( SQRT(EV$10^2 + 1)/(EV$10-1) * LN( ( 1 - EV45  ) / ( 1 - EV$10 * EV45 ) ) ) /  LN( ((2/EV45) - 1 - EV$10 + SQRT(EV$10^2 + 1 )) / ((2/EV45) - 1 - EV$10 - SQRT(EV$10^2 + 1 )) ), (SQRT($AO45)*EV45/(1-EV45)) / LN(((2/EV45)-1-EV$10+SQRT(EV$10^2+1))/((2/EV45)-1-EV$10-SQRT(EV$10^2+1))))</f>
        <v>0.998875856585832</v>
      </c>
      <c r="EW151">
        <f t="shared" si="206"/>
        <v>0.9985045192800045</v>
      </c>
      <c r="EX151">
        <f t="shared" si="206"/>
        <v>0.99804650793240979</v>
      </c>
      <c r="EY151">
        <f t="shared" si="206"/>
        <v>0.99746956618094151</v>
      </c>
      <c r="EZ151">
        <f t="shared" si="206"/>
        <v>0.99672301055024637</v>
      </c>
      <c r="FA151">
        <f t="shared" si="206"/>
        <v>0.99572212601711108</v>
      </c>
      <c r="FB151">
        <f t="shared" si="206"/>
        <v>0.990635469915228</v>
      </c>
      <c r="FC151">
        <f t="shared" si="206"/>
        <v>0.93348173959320013</v>
      </c>
      <c r="FD151" t="e">
        <f t="shared" si="206"/>
        <v>#NUM!</v>
      </c>
      <c r="FE151" t="e">
        <f t="shared" si="206"/>
        <v>#NUM!</v>
      </c>
      <c r="FF151" t="e">
        <f t="shared" si="206"/>
        <v>#NUM!</v>
      </c>
      <c r="FG151" t="e">
        <f t="shared" si="206"/>
        <v>#NUM!</v>
      </c>
      <c r="FH151" t="e">
        <f t="shared" si="206"/>
        <v>#NUM!</v>
      </c>
      <c r="FI151" t="e">
        <f t="shared" si="206"/>
        <v>#NUM!</v>
      </c>
    </row>
    <row r="152" spans="41:165" x14ac:dyDescent="0.3">
      <c r="AO152">
        <v>0.34000000000000014</v>
      </c>
      <c r="AP152">
        <f t="shared" si="161"/>
        <v>0.99925178135086223</v>
      </c>
      <c r="AQ152">
        <f t="shared" si="161"/>
        <v>0.99844511337368724</v>
      </c>
      <c r="AR152">
        <f t="shared" si="161"/>
        <v>0.99757351282581896</v>
      </c>
      <c r="AS152">
        <f t="shared" si="161"/>
        <v>0.99662951523578247</v>
      </c>
      <c r="AT152">
        <f t="shared" si="161"/>
        <v>0.99560448185036832</v>
      </c>
      <c r="AU152">
        <f t="shared" si="161"/>
        <v>0.99448835892060261</v>
      </c>
      <c r="AV152">
        <f t="shared" si="161"/>
        <v>0.99326937493066858</v>
      </c>
      <c r="AW152">
        <f t="shared" si="161"/>
        <v>0.99193365615110063</v>
      </c>
      <c r="AX152">
        <f t="shared" si="161"/>
        <v>0.99046473342996821</v>
      </c>
      <c r="AY152">
        <f t="shared" si="161"/>
        <v>0.98884273180053295</v>
      </c>
      <c r="AZ152">
        <f t="shared" si="78"/>
        <v>0.98504019829205458</v>
      </c>
      <c r="BA152">
        <f t="shared" si="161"/>
        <v>0.98026331528481847</v>
      </c>
      <c r="BB152">
        <f t="shared" si="161"/>
        <v>0.97410258795808013</v>
      </c>
      <c r="BC152">
        <f t="shared" si="161"/>
        <v>0.96587835812389211</v>
      </c>
      <c r="BD152">
        <f t="shared" si="161"/>
        <v>0.95436871636135123</v>
      </c>
      <c r="BE152">
        <f t="shared" si="161"/>
        <v>0.88470883726365368</v>
      </c>
      <c r="BF152" t="e">
        <f t="shared" si="161"/>
        <v>#NUM!</v>
      </c>
      <c r="BG152" t="e">
        <f t="shared" si="161"/>
        <v>#NUM!</v>
      </c>
      <c r="BH152" t="e">
        <f t="shared" si="161"/>
        <v>#NUM!</v>
      </c>
      <c r="BI152" t="e">
        <f t="shared" si="161"/>
        <v>#NUM!</v>
      </c>
      <c r="BJ152" t="e">
        <f t="shared" si="161"/>
        <v>#NUM!</v>
      </c>
      <c r="BK152" t="e">
        <f t="shared" si="161"/>
        <v>#NUM!</v>
      </c>
      <c r="BL152" t="e">
        <f t="shared" si="161"/>
        <v>#NUM!</v>
      </c>
      <c r="BV152">
        <v>0.34000000000000014</v>
      </c>
      <c r="BX152">
        <f t="shared" si="162"/>
        <v>0.99930998938821003</v>
      </c>
      <c r="BZ152">
        <f t="shared" si="162"/>
        <v>0.99850501252583868</v>
      </c>
      <c r="CB152">
        <f t="shared" si="162"/>
        <v>0.99755700461821439</v>
      </c>
      <c r="CD152">
        <f t="shared" si="162"/>
        <v>0.99642812161099137</v>
      </c>
      <c r="CF152">
        <f t="shared" si="162"/>
        <v>0.99506598817819247</v>
      </c>
      <c r="CG152">
        <f t="shared" si="80"/>
        <v>0.99339640457618128</v>
      </c>
      <c r="CH152">
        <f t="shared" si="162"/>
        <v>0.99130941144266937</v>
      </c>
      <c r="CI152">
        <f t="shared" si="162"/>
        <v>0.98863601803927714</v>
      </c>
      <c r="CJ152">
        <f t="shared" si="162"/>
        <v>0.98510074442637896</v>
      </c>
      <c r="CK152">
        <f t="shared" si="162"/>
        <v>0.98022024965981425</v>
      </c>
      <c r="CL152">
        <f t="shared" si="162"/>
        <v>0.95245351452607152</v>
      </c>
      <c r="CM152" t="e">
        <f t="shared" si="162"/>
        <v>#NUM!</v>
      </c>
      <c r="CN152" t="e">
        <f t="shared" si="162"/>
        <v>#NUM!</v>
      </c>
      <c r="CO152" t="e">
        <f t="shared" si="162"/>
        <v>#NUM!</v>
      </c>
      <c r="CP152" t="e">
        <f t="shared" si="162"/>
        <v>#NUM!</v>
      </c>
      <c r="CQ152" t="e">
        <f t="shared" si="162"/>
        <v>#NUM!</v>
      </c>
      <c r="CR152" t="e">
        <f t="shared" si="162"/>
        <v>#NUM!</v>
      </c>
      <c r="CS152" t="e">
        <f t="shared" si="162"/>
        <v>#NUM!</v>
      </c>
      <c r="DD152">
        <v>0.34000000000000014</v>
      </c>
      <c r="DF152">
        <f t="shared" si="153"/>
        <v>0.99961207523871021</v>
      </c>
      <c r="DH152">
        <f t="shared" si="153"/>
        <v>0.99915965863378631</v>
      </c>
      <c r="DJ152">
        <f t="shared" si="153"/>
        <v>0.99862711012858063</v>
      </c>
      <c r="DL152">
        <f t="shared" si="153"/>
        <v>0.99799338504620605</v>
      </c>
      <c r="DN152">
        <f t="shared" si="153"/>
        <v>0.9972294315009741</v>
      </c>
      <c r="DO152">
        <f t="shared" si="153"/>
        <v>0.99629421905879878</v>
      </c>
      <c r="DP152">
        <f t="shared" si="153"/>
        <v>0.99512716338579676</v>
      </c>
      <c r="DQ152">
        <f t="shared" si="153"/>
        <v>0.99363558565310128</v>
      </c>
      <c r="DR152">
        <f t="shared" si="153"/>
        <v>0.99166928247904651</v>
      </c>
      <c r="DS152">
        <f t="shared" si="153"/>
        <v>0.98896672904944205</v>
      </c>
      <c r="DT152">
        <f t="shared" si="153"/>
        <v>0.97386925850743078</v>
      </c>
      <c r="DU152" t="e">
        <f t="shared" si="153"/>
        <v>#NUM!</v>
      </c>
      <c r="DV152" t="e">
        <f t="shared" si="153"/>
        <v>#NUM!</v>
      </c>
      <c r="DW152" t="e">
        <f t="shared" si="153"/>
        <v>#NUM!</v>
      </c>
      <c r="DX152" t="e">
        <f t="shared" si="153"/>
        <v>#NUM!</v>
      </c>
      <c r="DY152" t="e">
        <f t="shared" si="153"/>
        <v>#NUM!</v>
      </c>
      <c r="DZ152" t="e">
        <f t="shared" ref="DF152:EA163" si="207">IF(DZ$10&lt;&gt;1,( SQRT(DZ$10^2 + 1)/(DZ$10-1) * LN( ( 1 - DZ46  ) / ( 1 - DZ$10 * DZ46 ) ) ) /  LN( ((2/DZ46) - 1 - DZ$10 + SQRT(DZ$10^2 + 1 )) / ((2/DZ46) - 1 - DZ$10 - SQRT(DZ$10^2 + 1 )) ), (SQRT($AO46)*DZ46/(1-DZ46)) / LN(((2/DZ46)-1-DZ$10+SQRT(DZ$10^2+1))/((2/DZ46)-1-DZ$10-SQRT(DZ$10^2+1))))</f>
        <v>#NUM!</v>
      </c>
      <c r="EA152" t="e">
        <f t="shared" si="207"/>
        <v>#NUM!</v>
      </c>
      <c r="EL152">
        <v>0.34000000000000014</v>
      </c>
      <c r="EN152">
        <f t="shared" ref="EN152" si="208">IF(EN$10&lt;&gt;1,( SQRT(EN$10^2 + 1)/(EN$10-1) * LN( ( 1 - EN46  ) / ( 1 - EN$10 * EN46 ) ) ) /  LN( ((2/EN46) - 1 - EN$10 + SQRT(EN$10^2 + 1 )) / ((2/EN46) - 1 - EN$10 - SQRT(EN$10^2 + 1 )) ), (SQRT($AO46)*EN46/(1-EN46)) / LN(((2/EN46)-1-EN$10+SQRT(EN$10^2+1))/((2/EN46)-1-EN$10-SQRT(EN$10^2+1))))</f>
        <v>0.99982765438290999</v>
      </c>
      <c r="EP152">
        <f t="shared" ref="EP152" si="209">IF(EP$10&lt;&gt;1,( SQRT(EP$10^2 + 1)/(EP$10-1) * LN( ( 1 - EP46  ) / ( 1 - EP$10 * EP46 ) ) ) /  LN( ((2/EP46) - 1 - EP$10 + SQRT(EP$10^2 + 1 )) / ((2/EP46) - 1 - EP$10 - SQRT(EP$10^2 + 1 )) ), (SQRT($AO46)*EP46/(1-EP46)) / LN(((2/EP46)-1-EP$10+SQRT(EP$10^2+1))/((2/EP46)-1-EP$10-SQRT(EP$10^2+1))))</f>
        <v>0.99962670158621292</v>
      </c>
      <c r="ER152">
        <f t="shared" ref="ER152" si="210">IF(ER$10&lt;&gt;1,( SQRT(ER$10^2 + 1)/(ER$10-1) * LN( ( 1 - ER46  ) / ( 1 - ER$10 * ER46 ) ) ) /  LN( ((2/ER46) - 1 - ER$10 + SQRT(ER$10^2 + 1 )) / ((2/ER46) - 1 - ER$10 - SQRT(ER$10^2 + 1 )) ), (SQRT($AO46)*ER46/(1-ER46)) / LN(((2/ER46)-1-ER$10+SQRT(ER$10^2+1))/((2/ER46)-1-ER$10-SQRT(ER$10^2+1))))</f>
        <v>0.99939023660875048</v>
      </c>
      <c r="ET152">
        <f t="shared" ref="ET152" si="211">IF(ET$10&lt;&gt;1,( SQRT(ET$10^2 + 1)/(ET$10-1) * LN( ( 1 - ET46  ) / ( 1 - ET$10 * ET46 ) ) ) /  LN( ((2/ET46) - 1 - ET$10 + SQRT(ET$10^2 + 1 )) / ((2/ET46) - 1 - ET$10 - SQRT(ET$10^2 + 1 )) ), (SQRT($AO46)*ET46/(1-ET46)) / LN(((2/ET46)-1-ET$10+SQRT(ET$10^2+1))/((2/ET46)-1-ET$10-SQRT(ET$10^2+1))))</f>
        <v>0.99910898247565594</v>
      </c>
      <c r="EV152">
        <f t="shared" ref="EV152:FI152" si="212">IF(EV$10&lt;&gt;1,( SQRT(EV$10^2 + 1)/(EV$10-1) * LN( ( 1 - EV46  ) / ( 1 - EV$10 * EV46 ) ) ) /  LN( ((2/EV46) - 1 - EV$10 + SQRT(EV$10^2 + 1 )) / ((2/EV46) - 1 - EV$10 - SQRT(EV$10^2 + 1 )) ), (SQRT($AO46)*EV46/(1-EV46)) / LN(((2/EV46)-1-EV$10+SQRT(EV$10^2+1))/((2/EV46)-1-EV$10-SQRT(EV$10^2+1))))</f>
        <v>0.9987701551729965</v>
      </c>
      <c r="EW152">
        <f t="shared" si="212"/>
        <v>0.99835573956495083</v>
      </c>
      <c r="EX152">
        <f t="shared" si="212"/>
        <v>0.99783920152047156</v>
      </c>
      <c r="EY152">
        <f t="shared" si="212"/>
        <v>0.99718008187682983</v>
      </c>
      <c r="EZ152">
        <f t="shared" si="212"/>
        <v>0.99631307164750538</v>
      </c>
      <c r="FA152">
        <f t="shared" si="212"/>
        <v>0.9951250522479923</v>
      </c>
      <c r="FB152">
        <f t="shared" si="212"/>
        <v>0.98856881285506626</v>
      </c>
      <c r="FC152" t="e">
        <f t="shared" si="212"/>
        <v>#NUM!</v>
      </c>
      <c r="FD152" t="e">
        <f t="shared" si="212"/>
        <v>#NUM!</v>
      </c>
      <c r="FE152" t="e">
        <f t="shared" si="212"/>
        <v>#NUM!</v>
      </c>
      <c r="FF152" t="e">
        <f t="shared" si="212"/>
        <v>#NUM!</v>
      </c>
      <c r="FG152" t="e">
        <f t="shared" si="212"/>
        <v>#NUM!</v>
      </c>
      <c r="FH152" t="e">
        <f t="shared" si="212"/>
        <v>#NUM!</v>
      </c>
      <c r="FI152" t="e">
        <f t="shared" si="212"/>
        <v>#NUM!</v>
      </c>
    </row>
    <row r="153" spans="41:165" x14ac:dyDescent="0.3">
      <c r="AO153">
        <v>0.35000000000000014</v>
      </c>
      <c r="AP153">
        <f t="shared" si="161"/>
        <v>0.99919468031834913</v>
      </c>
      <c r="AQ153">
        <f t="shared" si="161"/>
        <v>0.99832428750293412</v>
      </c>
      <c r="AR153">
        <f t="shared" si="161"/>
        <v>0.99738135043085696</v>
      </c>
      <c r="AS153">
        <f t="shared" si="161"/>
        <v>0.99635722634419632</v>
      </c>
      <c r="AT153">
        <f t="shared" si="161"/>
        <v>0.99524186168860906</v>
      </c>
      <c r="AU153">
        <f t="shared" si="161"/>
        <v>0.99402349160057579</v>
      </c>
      <c r="AV153">
        <f t="shared" si="161"/>
        <v>0.99268825875556721</v>
      </c>
      <c r="AW153">
        <f t="shared" si="161"/>
        <v>0.99121972499231525</v>
      </c>
      <c r="AX153">
        <f t="shared" si="161"/>
        <v>0.98959823855362572</v>
      </c>
      <c r="AY153">
        <f t="shared" si="161"/>
        <v>0.98779991463201933</v>
      </c>
      <c r="AZ153">
        <f t="shared" si="78"/>
        <v>0.98355188928314474</v>
      </c>
      <c r="BA153">
        <f t="shared" si="161"/>
        <v>0.97815166382309982</v>
      </c>
      <c r="BB153">
        <f t="shared" si="161"/>
        <v>0.97108153127504893</v>
      </c>
      <c r="BC153">
        <f t="shared" si="161"/>
        <v>0.96145400683270899</v>
      </c>
      <c r="BD153">
        <f t="shared" si="161"/>
        <v>0.94760084260752586</v>
      </c>
      <c r="BE153">
        <f t="shared" si="161"/>
        <v>0.8518514081912153</v>
      </c>
      <c r="BF153" t="e">
        <f t="shared" si="161"/>
        <v>#NUM!</v>
      </c>
      <c r="BG153" t="e">
        <f t="shared" si="161"/>
        <v>#NUM!</v>
      </c>
      <c r="BH153" t="e">
        <f t="shared" si="161"/>
        <v>#NUM!</v>
      </c>
      <c r="BI153" t="e">
        <f t="shared" si="161"/>
        <v>#NUM!</v>
      </c>
      <c r="BJ153" t="e">
        <f t="shared" si="161"/>
        <v>#NUM!</v>
      </c>
      <c r="BK153" t="e">
        <f t="shared" si="161"/>
        <v>#NUM!</v>
      </c>
      <c r="BL153" t="e">
        <f t="shared" si="161"/>
        <v>#NUM!</v>
      </c>
      <c r="BV153">
        <v>0.35000000000000014</v>
      </c>
      <c r="BX153">
        <f t="shared" si="162"/>
        <v>0.99925645849682687</v>
      </c>
      <c r="BZ153">
        <f t="shared" si="162"/>
        <v>0.99838450092306419</v>
      </c>
      <c r="CB153">
        <f t="shared" si="162"/>
        <v>0.99735156342184339</v>
      </c>
      <c r="CD153">
        <f t="shared" si="162"/>
        <v>0.99611325943719164</v>
      </c>
      <c r="CF153">
        <f t="shared" si="162"/>
        <v>0.99460738211039001</v>
      </c>
      <c r="CG153">
        <f t="shared" si="80"/>
        <v>0.9927444300310424</v>
      </c>
      <c r="CH153">
        <f t="shared" si="162"/>
        <v>0.99038935646304993</v>
      </c>
      <c r="CI153">
        <f t="shared" si="162"/>
        <v>0.98732971188854279</v>
      </c>
      <c r="CJ153">
        <f t="shared" si="162"/>
        <v>0.98320867937707046</v>
      </c>
      <c r="CK153">
        <f t="shared" si="162"/>
        <v>0.9773743417386378</v>
      </c>
      <c r="CL153">
        <f t="shared" si="162"/>
        <v>0.9403434763292754</v>
      </c>
      <c r="CM153" t="e">
        <f t="shared" si="162"/>
        <v>#NUM!</v>
      </c>
      <c r="CN153" t="e">
        <f t="shared" si="162"/>
        <v>#NUM!</v>
      </c>
      <c r="CO153" t="e">
        <f t="shared" si="162"/>
        <v>#NUM!</v>
      </c>
      <c r="CP153" t="e">
        <f t="shared" si="162"/>
        <v>#NUM!</v>
      </c>
      <c r="CQ153" t="e">
        <f t="shared" si="162"/>
        <v>#NUM!</v>
      </c>
      <c r="CR153" t="e">
        <f t="shared" si="162"/>
        <v>#NUM!</v>
      </c>
      <c r="CS153" t="e">
        <f t="shared" si="162"/>
        <v>#NUM!</v>
      </c>
      <c r="DD153">
        <v>0.35000000000000014</v>
      </c>
      <c r="DF153">
        <f t="shared" si="207"/>
        <v>0.99958199734769715</v>
      </c>
      <c r="DH153">
        <f t="shared" si="207"/>
        <v>0.99909196971218017</v>
      </c>
      <c r="DJ153">
        <f t="shared" si="207"/>
        <v>0.99851177667351543</v>
      </c>
      <c r="DL153">
        <f t="shared" si="207"/>
        <v>0.99781674832860279</v>
      </c>
      <c r="DN153">
        <f t="shared" si="207"/>
        <v>0.99697240419652622</v>
      </c>
      <c r="DO153">
        <f t="shared" si="207"/>
        <v>0.99592930054429463</v>
      </c>
      <c r="DP153">
        <f t="shared" si="207"/>
        <v>0.99461312943150226</v>
      </c>
      <c r="DQ153">
        <f t="shared" si="207"/>
        <v>0.99290759012971364</v>
      </c>
      <c r="DR153">
        <f t="shared" si="207"/>
        <v>0.99061862691634006</v>
      </c>
      <c r="DS153">
        <f t="shared" si="207"/>
        <v>0.98739480453500128</v>
      </c>
      <c r="DT153">
        <f t="shared" si="207"/>
        <v>0.96741789070832473</v>
      </c>
      <c r="DU153" t="e">
        <f t="shared" si="207"/>
        <v>#NUM!</v>
      </c>
      <c r="DV153" t="e">
        <f t="shared" si="207"/>
        <v>#NUM!</v>
      </c>
      <c r="DW153" t="e">
        <f t="shared" si="207"/>
        <v>#NUM!</v>
      </c>
      <c r="DX153" t="e">
        <f t="shared" si="207"/>
        <v>#NUM!</v>
      </c>
      <c r="DY153" t="e">
        <f t="shared" si="207"/>
        <v>#NUM!</v>
      </c>
      <c r="DZ153" t="e">
        <f t="shared" si="207"/>
        <v>#NUM!</v>
      </c>
      <c r="EA153" t="e">
        <f t="shared" si="207"/>
        <v>#NUM!</v>
      </c>
      <c r="EL153">
        <v>0.35000000000000014</v>
      </c>
      <c r="EN153">
        <f t="shared" ref="EN153" si="213">IF(EN$10&lt;&gt;1,( SQRT(EN$10^2 + 1)/(EN$10-1) * LN( ( 1 - EN47  ) / ( 1 - EN$10 * EN47 ) ) ) /  LN( ((2/EN47) - 1 - EN$10 + SQRT(EN$10^2 + 1 )) / ((2/EN47) - 1 - EN$10 - SQRT(EN$10^2 + 1 )) ), (SQRT($AO47)*EN47/(1-EN47)) / LN(((2/EN47)-1-EN$10+SQRT(EN$10^2+1))/((2/EN47)-1-EN$10-SQRT(EN$10^2+1))))</f>
        <v>0.99981429696345492</v>
      </c>
      <c r="EP153">
        <f t="shared" ref="EP153" si="214">IF(EP$10&lt;&gt;1,( SQRT(EP$10^2 + 1)/(EP$10-1) * LN( ( 1 - EP47  ) / ( 1 - EP$10 * EP47 ) ) ) /  LN( ((2/EP47) - 1 - EP$10 + SQRT(EP$10^2 + 1 )) / ((2/EP47) - 1 - EP$10 - SQRT(EP$10^2 + 1 )) ), (SQRT($AO47)*EP47/(1-EP47)) / LN(((2/EP47)-1-EP$10+SQRT(EP$10^2+1))/((2/EP47)-1-EP$10-SQRT(EP$10^2+1))))</f>
        <v>0.99959664890555278</v>
      </c>
      <c r="ER153">
        <f t="shared" ref="ER153" si="215">IF(ER$10&lt;&gt;1,( SQRT(ER$10^2 + 1)/(ER$10-1) * LN( ( 1 - ER47  ) / ( 1 - ER$10 * ER47 ) ) ) /  LN( ((2/ER47) - 1 - ER$10 + SQRT(ER$10^2 + 1 )) / ((2/ER47) - 1 - ER$10 - SQRT(ER$10^2 + 1 )) ), (SQRT($AO47)*ER47/(1-ER47)) / LN(((2/ER47)-1-ER$10+SQRT(ER$10^2+1))/((2/ER47)-1-ER$10-SQRT(ER$10^2+1))))</f>
        <v>0.99933904908894766</v>
      </c>
      <c r="ET153">
        <f t="shared" ref="ET153" si="216">IF(ET$10&lt;&gt;1,( SQRT(ET$10^2 + 1)/(ET$10-1) * LN( ( 1 - ET47  ) / ( 1 - ET$10 * ET47 ) ) ) /  LN( ((2/ET47) - 1 - ET$10 + SQRT(ET$10^2 + 1 )) / ((2/ET47) - 1 - ET$10 - SQRT(ET$10^2 + 1 )) ), (SQRT($AO47)*ET47/(1-ET47)) / LN(((2/ET47)-1-ET$10+SQRT(ET$10^2+1))/((2/ET47)-1-ET$10-SQRT(ET$10^2+1))))</f>
        <v>0.99903062650730434</v>
      </c>
      <c r="EV153">
        <f t="shared" ref="EV153:FI153" si="217">IF(EV$10&lt;&gt;1,( SQRT(EV$10^2 + 1)/(EV$10-1) * LN( ( 1 - EV47  ) / ( 1 - EV$10 * EV47 ) ) ) /  LN( ((2/EV47) - 1 - EV$10 + SQRT(EV$10^2 + 1 )) / ((2/EV47) - 1 - EV$10 - SQRT(EV$10^2 + 1 )) ), (SQRT($AO47)*EV47/(1-EV47)) / LN(((2/EV47)-1-EV$10+SQRT(EV$10^2+1))/((2/EV47)-1-EV$10-SQRT(EV$10^2+1))))</f>
        <v>0.99865621622947776</v>
      </c>
      <c r="EW153">
        <f t="shared" si="217"/>
        <v>0.99819412331428614</v>
      </c>
      <c r="EX153">
        <f t="shared" si="217"/>
        <v>0.99761183378389828</v>
      </c>
      <c r="EY153">
        <f t="shared" si="217"/>
        <v>0.99685863985496592</v>
      </c>
      <c r="EZ153">
        <f t="shared" si="217"/>
        <v>0.99585031227317122</v>
      </c>
      <c r="FA153">
        <f t="shared" si="217"/>
        <v>0.99443522054969891</v>
      </c>
      <c r="FB153">
        <f t="shared" si="217"/>
        <v>0.98580356823053628</v>
      </c>
      <c r="FC153" t="e">
        <f t="shared" si="217"/>
        <v>#NUM!</v>
      </c>
      <c r="FD153" t="e">
        <f t="shared" si="217"/>
        <v>#NUM!</v>
      </c>
      <c r="FE153" t="e">
        <f t="shared" si="217"/>
        <v>#NUM!</v>
      </c>
      <c r="FF153" t="e">
        <f t="shared" si="217"/>
        <v>#NUM!</v>
      </c>
      <c r="FG153" t="e">
        <f t="shared" si="217"/>
        <v>#NUM!</v>
      </c>
      <c r="FH153" t="e">
        <f t="shared" si="217"/>
        <v>#NUM!</v>
      </c>
      <c r="FI153" t="e">
        <f t="shared" si="217"/>
        <v>#NUM!</v>
      </c>
    </row>
    <row r="154" spans="41:165" x14ac:dyDescent="0.3">
      <c r="AO154">
        <v>0.36000000000000015</v>
      </c>
      <c r="AP154">
        <f t="shared" si="161"/>
        <v>0.9991344645652056</v>
      </c>
      <c r="AQ154">
        <f t="shared" si="161"/>
        <v>0.99819664033572875</v>
      </c>
      <c r="AR154">
        <f t="shared" si="161"/>
        <v>0.99717794307764973</v>
      </c>
      <c r="AS154">
        <f t="shared" si="161"/>
        <v>0.99606839469724795</v>
      </c>
      <c r="AT154">
        <f t="shared" si="161"/>
        <v>0.9948563282532733</v>
      </c>
      <c r="AU154">
        <f t="shared" si="161"/>
        <v>0.99352801439323835</v>
      </c>
      <c r="AV154">
        <f t="shared" si="161"/>
        <v>0.99206718351824419</v>
      </c>
      <c r="AW154">
        <f t="shared" si="161"/>
        <v>0.9904544078493317</v>
      </c>
      <c r="AX154">
        <f t="shared" si="161"/>
        <v>0.98866629268297157</v>
      </c>
      <c r="AY154">
        <f t="shared" si="161"/>
        <v>0.98667419338491713</v>
      </c>
      <c r="AZ154">
        <f t="shared" si="78"/>
        <v>0.98193118083357955</v>
      </c>
      <c r="BA154">
        <f t="shared" si="161"/>
        <v>0.97582626660528704</v>
      </c>
      <c r="BB154">
        <f t="shared" si="161"/>
        <v>0.96770470068884007</v>
      </c>
      <c r="BC154">
        <f t="shared" si="161"/>
        <v>0.95640434593838264</v>
      </c>
      <c r="BD154">
        <f t="shared" ref="BD154:BL154" si="218">IF(BD$10&lt;&gt;1,( SQRT(BD$10^2 + 1)/(BD$10-1) * LN( ( 1 - BD48  ) / ( 1 - BD$10 * BD48 ) ) ) /  LN( ((2/BD48) - 1 - BD$10 + SQRT(BD$10^2 + 1 )) / ((2/BD48) - 1 - BD$10 - SQRT(BD$10^2 + 1 )) ), (SQRT($AO48)*BD48/(1-BD48)) / LN(((2/BD48)-1-BD$10+SQRT(BD$10^2+1))/((2/BD48)-1-BD$10-SQRT(BD$10^2+1))))</f>
        <v>0.93963039616585065</v>
      </c>
      <c r="BE154">
        <f t="shared" si="218"/>
        <v>0.80082893098447216</v>
      </c>
      <c r="BF154" t="e">
        <f t="shared" si="218"/>
        <v>#NUM!</v>
      </c>
      <c r="BG154" t="e">
        <f t="shared" si="218"/>
        <v>#NUM!</v>
      </c>
      <c r="BH154" t="e">
        <f t="shared" si="218"/>
        <v>#NUM!</v>
      </c>
      <c r="BI154" t="e">
        <f t="shared" si="218"/>
        <v>#NUM!</v>
      </c>
      <c r="BJ154" t="e">
        <f t="shared" si="218"/>
        <v>#NUM!</v>
      </c>
      <c r="BK154" t="e">
        <f t="shared" si="218"/>
        <v>#NUM!</v>
      </c>
      <c r="BL154" t="e">
        <f t="shared" si="218"/>
        <v>#NUM!</v>
      </c>
      <c r="BV154">
        <v>0.36000000000000015</v>
      </c>
      <c r="BX154">
        <f t="shared" si="162"/>
        <v>0.99919991924779294</v>
      </c>
      <c r="BZ154">
        <f t="shared" si="162"/>
        <v>0.99825671073066147</v>
      </c>
      <c r="CB154">
        <f t="shared" si="162"/>
        <v>0.99713269916577674</v>
      </c>
      <c r="CD154">
        <f t="shared" si="162"/>
        <v>0.99577596651524536</v>
      </c>
      <c r="CF154">
        <f t="shared" si="162"/>
        <v>0.99411281099430326</v>
      </c>
      <c r="CG154">
        <f t="shared" si="80"/>
        <v>0.9920354972724118</v>
      </c>
      <c r="CH154">
        <f t="shared" si="162"/>
        <v>0.98937838855231985</v>
      </c>
      <c r="CI154">
        <f t="shared" si="162"/>
        <v>0.98587445079624791</v>
      </c>
      <c r="CJ154">
        <f t="shared" si="162"/>
        <v>0.98106065936149456</v>
      </c>
      <c r="CK154">
        <f t="shared" ref="CK154:CS154" si="219">IF(CK$10&lt;&gt;1,( SQRT(CK$10^2 + 1)/(CK$10-1) * LN( ( 1 - CK48  ) / ( 1 - CK$10 * CK48 ) ) ) /  LN( ((2/CK48) - 1 - CK$10 + SQRT(CK$10^2 + 1 )) / ((2/CK48) - 1 - CK$10 - SQRT(CK$10^2 + 1 )) ), (SQRT($AO48)*CK48/(1-CK48)) / LN(((2/CK48)-1-CK$10+SQRT(CK$10^2+1))/((2/CK48)-1-CK$10-SQRT(CK$10^2+1))))</f>
        <v>0.97405277024057157</v>
      </c>
      <c r="CL154">
        <f t="shared" si="219"/>
        <v>0.92290803351771367</v>
      </c>
      <c r="CM154" t="e">
        <f t="shared" si="219"/>
        <v>#NUM!</v>
      </c>
      <c r="CN154" t="e">
        <f t="shared" si="219"/>
        <v>#NUM!</v>
      </c>
      <c r="CO154" t="e">
        <f t="shared" si="219"/>
        <v>#NUM!</v>
      </c>
      <c r="CP154" t="e">
        <f t="shared" si="219"/>
        <v>#NUM!</v>
      </c>
      <c r="CQ154" t="e">
        <f t="shared" si="219"/>
        <v>#NUM!</v>
      </c>
      <c r="CR154" t="e">
        <f t="shared" si="219"/>
        <v>#NUM!</v>
      </c>
      <c r="CS154" t="e">
        <f t="shared" si="219"/>
        <v>#NUM!</v>
      </c>
      <c r="DD154">
        <v>0.36000000000000015</v>
      </c>
      <c r="DF154">
        <f t="shared" si="207"/>
        <v>0.99955023181835667</v>
      </c>
      <c r="DH154">
        <f t="shared" si="207"/>
        <v>0.99902020093610422</v>
      </c>
      <c r="DJ154">
        <f t="shared" si="207"/>
        <v>0.9983889278332283</v>
      </c>
      <c r="DL154">
        <f t="shared" si="207"/>
        <v>0.99762757258607315</v>
      </c>
      <c r="DN154">
        <f t="shared" si="207"/>
        <v>0.99669531411782697</v>
      </c>
      <c r="DO154">
        <f t="shared" si="207"/>
        <v>0.9955326977016048</v>
      </c>
      <c r="DP154">
        <f t="shared" si="207"/>
        <v>0.99404871308907516</v>
      </c>
      <c r="DQ154">
        <f t="shared" si="207"/>
        <v>0.99209746795504949</v>
      </c>
      <c r="DR154">
        <f t="shared" si="207"/>
        <v>0.98942785525935495</v>
      </c>
      <c r="DS154">
        <f t="shared" si="207"/>
        <v>0.98556519060364678</v>
      </c>
      <c r="DT154">
        <f t="shared" si="207"/>
        <v>0.95828259230867319</v>
      </c>
      <c r="DU154" t="e">
        <f t="shared" si="207"/>
        <v>#NUM!</v>
      </c>
      <c r="DV154" t="e">
        <f t="shared" si="207"/>
        <v>#NUM!</v>
      </c>
      <c r="DW154" t="e">
        <f t="shared" si="207"/>
        <v>#NUM!</v>
      </c>
      <c r="DX154" t="e">
        <f t="shared" si="207"/>
        <v>#NUM!</v>
      </c>
      <c r="DY154" t="e">
        <f t="shared" si="207"/>
        <v>#NUM!</v>
      </c>
      <c r="DZ154" t="e">
        <f t="shared" si="207"/>
        <v>#NUM!</v>
      </c>
      <c r="EA154" t="e">
        <f t="shared" si="207"/>
        <v>#NUM!</v>
      </c>
      <c r="EL154">
        <v>0.36000000000000015</v>
      </c>
      <c r="EN154">
        <f t="shared" ref="EN154" si="220">IF(EN$10&lt;&gt;1,( SQRT(EN$10^2 + 1)/(EN$10-1) * LN( ( 1 - EN48  ) / ( 1 - EN$10 * EN48 ) ) ) /  LN( ((2/EN48) - 1 - EN$10 + SQRT(EN$10^2 + 1 )) / ((2/EN48) - 1 - EN$10 - SQRT(EN$10^2 + 1 )) ), (SQRT($AO48)*EN48/(1-EN48)) / LN(((2/EN48)-1-EN$10+SQRT(EN$10^2+1))/((2/EN48)-1-EN$10-SQRT(EN$10^2+1))))</f>
        <v>0.99980019092681904</v>
      </c>
      <c r="EP154">
        <f t="shared" ref="EP154" si="221">IF(EP$10&lt;&gt;1,( SQRT(EP$10^2 + 1)/(EP$10-1) * LN( ( 1 - EP48  ) / ( 1 - EP$10 * EP48 ) ) ) /  LN( ((2/EP48) - 1 - EP$10 + SQRT(EP$10^2 + 1 )) / ((2/EP48) - 1 - EP$10 - SQRT(EP$10^2 + 1 )) ), (SQRT($AO48)*EP48/(1-EP48)) / LN(((2/EP48)-1-EP$10+SQRT(EP$10^2+1))/((2/EP48)-1-EP$10-SQRT(EP$10^2+1))))</f>
        <v>0.99956478748929289</v>
      </c>
      <c r="ER154">
        <f t="shared" ref="ER154" si="222">IF(ER$10&lt;&gt;1,( SQRT(ER$10^2 + 1)/(ER$10-1) * LN( ( 1 - ER48  ) / ( 1 - ER$10 * ER48 ) ) ) /  LN( ((2/ER48) - 1 - ER$10 + SQRT(ER$10^2 + 1 )) / ((2/ER48) - 1 - ER$10 - SQRT(ER$10^2 + 1 )) ), (SQRT($AO48)*ER48/(1-ER48)) / LN(((2/ER48)-1-ER$10+SQRT(ER$10^2+1))/((2/ER48)-1-ER$10-SQRT(ER$10^2+1))))</f>
        <v>0.99928453245130922</v>
      </c>
      <c r="ET154">
        <f t="shared" ref="ET154" si="223">IF(ET$10&lt;&gt;1,( SQRT(ET$10^2 + 1)/(ET$10-1) * LN( ( 1 - ET48  ) / ( 1 - ET$10 * ET48 ) ) ) /  LN( ((2/ET48) - 1 - ET$10 + SQRT(ET$10^2 + 1 )) / ((2/ET48) - 1 - ET$10 - SQRT(ET$10^2 + 1 )) ), (SQRT($AO48)*ET48/(1-ET48)) / LN(((2/ET48)-1-ET$10+SQRT(ET$10^2+1))/((2/ET48)-1-ET$10-SQRT(ET$10^2+1))))</f>
        <v>0.99894672221946401</v>
      </c>
      <c r="EV154">
        <f t="shared" ref="EV154:FI154" si="224">IF(EV$10&lt;&gt;1,( SQRT(EV$10^2 + 1)/(EV$10-1) * LN( ( 1 - EV48  ) / ( 1 - EV$10 * EV48 ) ) ) /  LN( ((2/EV48) - 1 - EV$10 + SQRT(EV$10^2 + 1 )) / ((2/EV48) - 1 - EV$10 - SQRT(EV$10^2 + 1 )) ), (SQRT($AO48)*EV48/(1-EV48)) / LN(((2/EV48)-1-EV$10+SQRT(EV$10^2+1))/((2/EV48)-1-EV$10-SQRT(EV$10^2+1))))</f>
        <v>0.99853341278699026</v>
      </c>
      <c r="EW154">
        <f t="shared" si="224"/>
        <v>0.99801853550536357</v>
      </c>
      <c r="EX154">
        <f t="shared" si="224"/>
        <v>0.9973623075905399</v>
      </c>
      <c r="EY154">
        <f t="shared" si="224"/>
        <v>0.99650120575474721</v>
      </c>
      <c r="EZ154">
        <f t="shared" si="224"/>
        <v>0.9953264464966507</v>
      </c>
      <c r="FA154">
        <f t="shared" si="224"/>
        <v>0.99363379364309201</v>
      </c>
      <c r="FB154">
        <f t="shared" si="224"/>
        <v>0.98192721631249869</v>
      </c>
      <c r="FC154" t="e">
        <f t="shared" si="224"/>
        <v>#NUM!</v>
      </c>
      <c r="FD154" t="e">
        <f t="shared" si="224"/>
        <v>#NUM!</v>
      </c>
      <c r="FE154" t="e">
        <f t="shared" si="224"/>
        <v>#NUM!</v>
      </c>
      <c r="FF154" t="e">
        <f t="shared" si="224"/>
        <v>#NUM!</v>
      </c>
      <c r="FG154" t="e">
        <f t="shared" si="224"/>
        <v>#NUM!</v>
      </c>
      <c r="FH154" t="e">
        <f t="shared" si="224"/>
        <v>#NUM!</v>
      </c>
      <c r="FI154" t="e">
        <f t="shared" si="224"/>
        <v>#NUM!</v>
      </c>
    </row>
    <row r="155" spans="41:165" x14ac:dyDescent="0.3">
      <c r="AO155">
        <v>0.37000000000000016</v>
      </c>
      <c r="AP155">
        <f t="shared" ref="AP155:BL166" si="225">IF(AP$10&lt;&gt;1,( SQRT(AP$10^2 + 1)/(AP$10-1) * LN( ( 1 - AP49  ) / ( 1 - AP$10 * AP49 ) ) ) /  LN( ((2/AP49) - 1 - AP$10 + SQRT(AP$10^2 + 1 )) / ((2/AP49) - 1 - AP$10 - SQRT(AP$10^2 + 1 )) ), (SQRT($AO49)*AP49/(1-AP49)) / LN(((2/AP49)-1-AP$10+SQRT(AP$10^2+1))/((2/AP49)-1-AP$10-SQRT(AP$10^2+1))))</f>
        <v>0.99907099189447979</v>
      </c>
      <c r="AQ155">
        <f t="shared" si="225"/>
        <v>0.99806184386931929</v>
      </c>
      <c r="AR155">
        <f t="shared" si="225"/>
        <v>0.99696271986060092</v>
      </c>
      <c r="AS155">
        <f t="shared" si="225"/>
        <v>0.99576213125872604</v>
      </c>
      <c r="AT155">
        <f t="shared" si="225"/>
        <v>0.99444657454929686</v>
      </c>
      <c r="AU155">
        <f t="shared" si="225"/>
        <v>0.99300006879079084</v>
      </c>
      <c r="AV155">
        <f t="shared" si="225"/>
        <v>0.99140355887782283</v>
      </c>
      <c r="AW155">
        <f t="shared" si="225"/>
        <v>0.98963413655282051</v>
      </c>
      <c r="AX155">
        <f t="shared" si="225"/>
        <v>0.98766401029199935</v>
      </c>
      <c r="AY155">
        <f t="shared" si="225"/>
        <v>0.98545888997155873</v>
      </c>
      <c r="AZ155">
        <f t="shared" si="78"/>
        <v>0.98016548960550798</v>
      </c>
      <c r="BA155">
        <f t="shared" si="225"/>
        <v>0.97326264097683479</v>
      </c>
      <c r="BB155">
        <f t="shared" si="225"/>
        <v>0.9639216041575458</v>
      </c>
      <c r="BC155">
        <f t="shared" si="225"/>
        <v>0.95061508676390805</v>
      </c>
      <c r="BD155">
        <f t="shared" si="225"/>
        <v>0.93015716784686897</v>
      </c>
      <c r="BE155">
        <f t="shared" si="225"/>
        <v>0.70734308111111799</v>
      </c>
      <c r="BF155" t="e">
        <f t="shared" si="225"/>
        <v>#NUM!</v>
      </c>
      <c r="BG155" t="e">
        <f t="shared" si="225"/>
        <v>#NUM!</v>
      </c>
      <c r="BH155" t="e">
        <f t="shared" si="225"/>
        <v>#NUM!</v>
      </c>
      <c r="BI155" t="e">
        <f t="shared" si="225"/>
        <v>#NUM!</v>
      </c>
      <c r="BJ155" t="e">
        <f t="shared" si="225"/>
        <v>#NUM!</v>
      </c>
      <c r="BK155" t="e">
        <f t="shared" si="225"/>
        <v>#NUM!</v>
      </c>
      <c r="BL155" t="e">
        <f t="shared" si="225"/>
        <v>#NUM!</v>
      </c>
      <c r="BV155">
        <v>0.37000000000000016</v>
      </c>
      <c r="BX155">
        <f t="shared" ref="BX155:CS166" si="226">IF(BX$10&lt;&gt;1,( SQRT(BX$10^2 + 1)/(BX$10-1) * LN( ( 1 - BX49  ) / ( 1 - BX$10 * BX49 ) ) ) /  LN( ((2/BX49) - 1 - BX$10 + SQRT(BX$10^2 + 1 )) / ((2/BX49) - 1 - BX$10 - SQRT(BX$10^2 + 1 )) ), (SQRT($AO49)*BX49/(1-BX49)) / LN(((2/BX49)-1-BX$10+SQRT(BX$10^2+1))/((2/BX49)-1-BX$10-SQRT(BX$10^2+1))))</f>
        <v>0.99914022867881047</v>
      </c>
      <c r="BZ155">
        <f t="shared" si="226"/>
        <v>0.99812125644624072</v>
      </c>
      <c r="CB155">
        <f t="shared" si="226"/>
        <v>0.99689961163164853</v>
      </c>
      <c r="CD155">
        <f t="shared" si="226"/>
        <v>0.99541472074225146</v>
      </c>
      <c r="CF155">
        <f t="shared" si="226"/>
        <v>0.99357946014886489</v>
      </c>
      <c r="CG155">
        <f t="shared" si="80"/>
        <v>0.99126438544698614</v>
      </c>
      <c r="CH155">
        <f t="shared" si="226"/>
        <v>0.98826655574643263</v>
      </c>
      <c r="CI155">
        <f t="shared" si="226"/>
        <v>0.9842502660666459</v>
      </c>
      <c r="CJ155">
        <f t="shared" si="226"/>
        <v>0.97861318948964693</v>
      </c>
      <c r="CK155">
        <f t="shared" si="226"/>
        <v>0.97014771178967474</v>
      </c>
      <c r="CL155">
        <f t="shared" si="226"/>
        <v>0.89554573372997415</v>
      </c>
      <c r="CM155" t="e">
        <f t="shared" si="226"/>
        <v>#NUM!</v>
      </c>
      <c r="CN155" t="e">
        <f t="shared" si="226"/>
        <v>#NUM!</v>
      </c>
      <c r="CO155" t="e">
        <f t="shared" si="226"/>
        <v>#NUM!</v>
      </c>
      <c r="CP155" t="e">
        <f t="shared" si="226"/>
        <v>#NUM!</v>
      </c>
      <c r="CQ155" t="e">
        <f t="shared" si="226"/>
        <v>#NUM!</v>
      </c>
      <c r="CR155" t="e">
        <f t="shared" si="226"/>
        <v>#NUM!</v>
      </c>
      <c r="CS155" t="e">
        <f t="shared" si="226"/>
        <v>#NUM!</v>
      </c>
      <c r="DD155">
        <v>0.37000000000000016</v>
      </c>
      <c r="DF155">
        <f t="shared" si="207"/>
        <v>0.99951669878278093</v>
      </c>
      <c r="DH155">
        <f t="shared" si="207"/>
        <v>0.99894413731904985</v>
      </c>
      <c r="DJ155">
        <f t="shared" si="207"/>
        <v>0.99825811841716294</v>
      </c>
      <c r="DL155">
        <f t="shared" si="207"/>
        <v>0.9974250136897449</v>
      </c>
      <c r="DN155">
        <f t="shared" si="207"/>
        <v>0.99639660699593924</v>
      </c>
      <c r="DO155">
        <f t="shared" si="207"/>
        <v>0.99510154179359223</v>
      </c>
      <c r="DP155">
        <f t="shared" si="207"/>
        <v>0.9934284822402899</v>
      </c>
      <c r="DQ155">
        <f t="shared" si="207"/>
        <v>0.99119441375904471</v>
      </c>
      <c r="DR155">
        <f t="shared" si="207"/>
        <v>0.98807370553423091</v>
      </c>
      <c r="DS155">
        <f t="shared" si="207"/>
        <v>0.98342117313831101</v>
      </c>
      <c r="DT155">
        <f t="shared" si="207"/>
        <v>0.94432425292625899</v>
      </c>
      <c r="DU155" t="e">
        <f t="shared" si="207"/>
        <v>#NUM!</v>
      </c>
      <c r="DV155" t="e">
        <f t="shared" si="207"/>
        <v>#NUM!</v>
      </c>
      <c r="DW155" t="e">
        <f t="shared" si="207"/>
        <v>#NUM!</v>
      </c>
      <c r="DX155" t="e">
        <f t="shared" si="207"/>
        <v>#NUM!</v>
      </c>
      <c r="DY155" t="e">
        <f t="shared" si="207"/>
        <v>#NUM!</v>
      </c>
      <c r="DZ155" t="e">
        <f t="shared" si="207"/>
        <v>#NUM!</v>
      </c>
      <c r="EA155" t="e">
        <f t="shared" si="207"/>
        <v>#NUM!</v>
      </c>
      <c r="EL155">
        <v>0.37000000000000016</v>
      </c>
      <c r="EN155">
        <f t="shared" ref="EN155" si="227">IF(EN$10&lt;&gt;1,( SQRT(EN$10^2 + 1)/(EN$10-1) * LN( ( 1 - EN49  ) / ( 1 - EN$10 * EN49 ) ) ) /  LN( ((2/EN49) - 1 - EN$10 + SQRT(EN$10^2 + 1 )) / ((2/EN49) - 1 - EN$10 - SQRT(EN$10^2 + 1 )) ), (SQRT($AO49)*EN49/(1-EN49)) / LN(((2/EN49)-1-EN$10+SQRT(EN$10^2+1))/((2/EN49)-1-EN$10-SQRT(EN$10^2+1))))</f>
        <v>0.99978530094938545</v>
      </c>
      <c r="EP155">
        <f t="shared" ref="EP155" si="228">IF(EP$10&lt;&gt;1,( SQRT(EP$10^2 + 1)/(EP$10-1) * LN( ( 1 - EP49  ) / ( 1 - EP$10 * EP49 ) ) ) /  LN( ((2/EP49) - 1 - EP$10 + SQRT(EP$10^2 + 1 )) / ((2/EP49) - 1 - EP$10 - SQRT(EP$10^2 + 1 )) ), (SQRT($AO49)*EP49/(1-EP49)) / LN(((2/EP49)-1-EP$10+SQRT(EP$10^2+1))/((2/EP49)-1-EP$10-SQRT(EP$10^2+1))))</f>
        <v>0.99953102237288227</v>
      </c>
      <c r="ER155">
        <f t="shared" ref="ER155" si="229">IF(ER$10&lt;&gt;1,( SQRT(ER$10^2 + 1)/(ER$10-1) * LN( ( 1 - ER49  ) / ( 1 - ER$10 * ER49 ) ) ) /  LN( ((2/ER49) - 1 - ER$10 + SQRT(ER$10^2 + 1 )) / ((2/ER49) - 1 - ER$10 - SQRT(ER$10^2 + 1 )) ), (SQRT($AO49)*ER49/(1-ER49)) / LN(((2/ER49)-1-ER$10+SQRT(ER$10^2+1))/((2/ER49)-1-ER$10-SQRT(ER$10^2+1))))</f>
        <v>0.99922649037939348</v>
      </c>
      <c r="ET155">
        <f t="shared" ref="ET155" si="230">IF(ET$10&lt;&gt;1,( SQRT(ET$10^2 + 1)/(ET$10-1) * LN( ( 1 - ET49  ) / ( 1 - ET$10 * ET49 ) ) ) /  LN( ((2/ET49) - 1 - ET$10 + SQRT(ET$10^2 + 1 )) / ((2/ET49) - 1 - ET$10 - SQRT(ET$10^2 + 1 )) ), (SQRT($AO49)*ET49/(1-ET49)) / LN(((2/ET49)-1-ET$10+SQRT(ET$10^2+1))/((2/ET49)-1-ET$10-SQRT(ET$10^2+1))))</f>
        <v>0.99885689820309198</v>
      </c>
      <c r="EV155">
        <f t="shared" ref="EV155:FI155" si="231">IF(EV$10&lt;&gt;1,( SQRT(EV$10^2 + 1)/(EV$10-1) * LN( ( 1 - EV49  ) / ( 1 - EV$10 * EV49 ) ) ) /  LN( ((2/EV49) - 1 - EV$10 + SQRT(EV$10^2 + 1 )) / ((2/EV49) - 1 - EV$10 - SQRT(EV$10^2 + 1 )) ), (SQRT($AO49)*EV49/(1-EV49)) / LN(((2/EV49)-1-EV$10+SQRT(EV$10^2+1))/((2/EV49)-1-EV$10-SQRT(EV$10^2+1))))</f>
        <v>0.99840106312083177</v>
      </c>
      <c r="EW155">
        <f t="shared" si="231"/>
        <v>0.99782772204874681</v>
      </c>
      <c r="EX155">
        <f t="shared" si="231"/>
        <v>0.99708825914039234</v>
      </c>
      <c r="EY155">
        <f t="shared" si="231"/>
        <v>0.99610310539567193</v>
      </c>
      <c r="EZ155">
        <f t="shared" si="231"/>
        <v>0.99473149050794596</v>
      </c>
      <c r="FA155">
        <f t="shared" si="231"/>
        <v>0.99269669505111591</v>
      </c>
      <c r="FB155">
        <f t="shared" si="231"/>
        <v>0.9760944440627507</v>
      </c>
      <c r="FC155" t="e">
        <f t="shared" si="231"/>
        <v>#NUM!</v>
      </c>
      <c r="FD155" t="e">
        <f t="shared" si="231"/>
        <v>#NUM!</v>
      </c>
      <c r="FE155" t="e">
        <f t="shared" si="231"/>
        <v>#NUM!</v>
      </c>
      <c r="FF155" t="e">
        <f t="shared" si="231"/>
        <v>#NUM!</v>
      </c>
      <c r="FG155" t="e">
        <f t="shared" si="231"/>
        <v>#NUM!</v>
      </c>
      <c r="FH155" t="e">
        <f t="shared" si="231"/>
        <v>#NUM!</v>
      </c>
      <c r="FI155" t="e">
        <f t="shared" si="231"/>
        <v>#NUM!</v>
      </c>
    </row>
    <row r="156" spans="41:165" x14ac:dyDescent="0.3">
      <c r="AO156">
        <v>0.38000000000000017</v>
      </c>
      <c r="AP156">
        <f t="shared" si="225"/>
        <v>0.99900411171430881</v>
      </c>
      <c r="AQ156">
        <f t="shared" si="225"/>
        <v>0.99791955019194178</v>
      </c>
      <c r="AR156">
        <f t="shared" si="225"/>
        <v>0.99673507400849071</v>
      </c>
      <c r="AS156">
        <f t="shared" si="225"/>
        <v>0.99543748879044558</v>
      </c>
      <c r="AT156">
        <f t="shared" si="225"/>
        <v>0.9940112037982155</v>
      </c>
      <c r="AU156">
        <f t="shared" si="225"/>
        <v>0.99243766138887701</v>
      </c>
      <c r="AV156">
        <f t="shared" si="225"/>
        <v>0.99069459445610297</v>
      </c>
      <c r="AW156">
        <f t="shared" si="225"/>
        <v>0.98875504774212875</v>
      </c>
      <c r="AX156">
        <f t="shared" si="225"/>
        <v>0.98658606989673769</v>
      </c>
      <c r="AY156">
        <f t="shared" si="225"/>
        <v>0.98414667930286459</v>
      </c>
      <c r="AZ156">
        <f t="shared" si="78"/>
        <v>0.97824076359414502</v>
      </c>
      <c r="BA156">
        <f t="shared" si="225"/>
        <v>0.97043275931092043</v>
      </c>
      <c r="BB156">
        <f t="shared" si="225"/>
        <v>0.95967235784558746</v>
      </c>
      <c r="BC156">
        <f t="shared" si="225"/>
        <v>0.94394333570160294</v>
      </c>
      <c r="BD156">
        <f t="shared" si="225"/>
        <v>0.91877233102888278</v>
      </c>
      <c r="BE156" t="e">
        <f t="shared" si="225"/>
        <v>#NUM!</v>
      </c>
      <c r="BF156" t="e">
        <f t="shared" si="225"/>
        <v>#NUM!</v>
      </c>
      <c r="BG156" t="e">
        <f t="shared" si="225"/>
        <v>#NUM!</v>
      </c>
      <c r="BH156" t="e">
        <f t="shared" si="225"/>
        <v>#NUM!</v>
      </c>
      <c r="BI156" t="e">
        <f t="shared" si="225"/>
        <v>#NUM!</v>
      </c>
      <c r="BJ156" t="e">
        <f t="shared" si="225"/>
        <v>#NUM!</v>
      </c>
      <c r="BK156" t="e">
        <f t="shared" si="225"/>
        <v>#NUM!</v>
      </c>
      <c r="BL156" t="e">
        <f t="shared" si="225"/>
        <v>#NUM!</v>
      </c>
      <c r="BV156">
        <v>0.38000000000000017</v>
      </c>
      <c r="BX156">
        <f t="shared" si="226"/>
        <v>0.99907723529698711</v>
      </c>
      <c r="BZ156">
        <f t="shared" si="226"/>
        <v>0.99797772789368355</v>
      </c>
      <c r="CB156">
        <f t="shared" si="226"/>
        <v>0.99665144419953544</v>
      </c>
      <c r="CD156">
        <f t="shared" si="226"/>
        <v>0.99502787870054499</v>
      </c>
      <c r="CF156">
        <f t="shared" si="226"/>
        <v>0.99300425513253887</v>
      </c>
      <c r="CG156">
        <f t="shared" si="80"/>
        <v>0.99042529763401677</v>
      </c>
      <c r="CH156">
        <f t="shared" si="226"/>
        <v>0.98704255922567752</v>
      </c>
      <c r="CI156">
        <f t="shared" si="226"/>
        <v>0.98243376493363532</v>
      </c>
      <c r="CJ156">
        <f t="shared" si="226"/>
        <v>0.9758129235138191</v>
      </c>
      <c r="CK156">
        <f t="shared" si="226"/>
        <v>0.96551705787331499</v>
      </c>
      <c r="CL156">
        <f t="shared" si="226"/>
        <v>0.84529580532453719</v>
      </c>
      <c r="CM156" t="e">
        <f t="shared" si="226"/>
        <v>#NUM!</v>
      </c>
      <c r="CN156" t="e">
        <f t="shared" si="226"/>
        <v>#NUM!</v>
      </c>
      <c r="CO156" t="e">
        <f t="shared" si="226"/>
        <v>#NUM!</v>
      </c>
      <c r="CP156" t="e">
        <f t="shared" si="226"/>
        <v>#NUM!</v>
      </c>
      <c r="CQ156" t="e">
        <f t="shared" si="226"/>
        <v>#NUM!</v>
      </c>
      <c r="CR156" t="e">
        <f t="shared" si="226"/>
        <v>#NUM!</v>
      </c>
      <c r="CS156" t="e">
        <f t="shared" si="226"/>
        <v>#NUM!</v>
      </c>
      <c r="DD156">
        <v>0.38000000000000017</v>
      </c>
      <c r="DF156">
        <f t="shared" si="207"/>
        <v>0.99948131363601389</v>
      </c>
      <c r="DH156">
        <f t="shared" si="207"/>
        <v>0.99886355022312667</v>
      </c>
      <c r="DJ156">
        <f t="shared" si="207"/>
        <v>0.99811887217606254</v>
      </c>
      <c r="DL156">
        <f t="shared" si="207"/>
        <v>0.99720816109392174</v>
      </c>
      <c r="DN156">
        <f t="shared" si="207"/>
        <v>0.99607458659631942</v>
      </c>
      <c r="DO156">
        <f t="shared" si="207"/>
        <v>0.99463265350350827</v>
      </c>
      <c r="DP156">
        <f t="shared" si="207"/>
        <v>0.99274628590599956</v>
      </c>
      <c r="DQ156">
        <f t="shared" si="207"/>
        <v>0.99018581737544709</v>
      </c>
      <c r="DR156">
        <f t="shared" si="207"/>
        <v>0.986527807463218</v>
      </c>
      <c r="DS156">
        <f t="shared" si="207"/>
        <v>0.98088866576853961</v>
      </c>
      <c r="DT156">
        <f t="shared" si="207"/>
        <v>0.91997048875178189</v>
      </c>
      <c r="DU156" t="e">
        <f t="shared" si="207"/>
        <v>#NUM!</v>
      </c>
      <c r="DV156" t="e">
        <f t="shared" si="207"/>
        <v>#NUM!</v>
      </c>
      <c r="DW156" t="e">
        <f t="shared" si="207"/>
        <v>#NUM!</v>
      </c>
      <c r="DX156" t="e">
        <f t="shared" si="207"/>
        <v>#NUM!</v>
      </c>
      <c r="DY156" t="e">
        <f t="shared" si="207"/>
        <v>#NUM!</v>
      </c>
      <c r="DZ156" t="e">
        <f t="shared" si="207"/>
        <v>#NUM!</v>
      </c>
      <c r="EA156" t="e">
        <f t="shared" si="207"/>
        <v>#NUM!</v>
      </c>
      <c r="EL156">
        <v>0.38000000000000017</v>
      </c>
      <c r="EN156">
        <f t="shared" ref="EN156" si="232">IF(EN$10&lt;&gt;1,( SQRT(EN$10^2 + 1)/(EN$10-1) * LN( ( 1 - EN50  ) / ( 1 - EN$10 * EN50 ) ) ) /  LN( ((2/EN50) - 1 - EN$10 + SQRT(EN$10^2 + 1 )) / ((2/EN50) - 1 - EN$10 - SQRT(EN$10^2 + 1 )) ), (SQRT($AO50)*EN50/(1-EN50)) / LN(((2/EN50)-1-EN$10+SQRT(EN$10^2+1))/((2/EN50)-1-EN$10-SQRT(EN$10^2+1))))</f>
        <v>0.99976958962152018</v>
      </c>
      <c r="EP156">
        <f t="shared" ref="EP156" si="233">IF(EP$10&lt;&gt;1,( SQRT(EP$10^2 + 1)/(EP$10-1) * LN( ( 1 - EP50  ) / ( 1 - EP$10 * EP50 ) ) ) /  LN( ((2/EP50) - 1 - EP$10 + SQRT(EP$10^2 + 1 )) / ((2/EP50) - 1 - EP$10 - SQRT(EP$10^2 + 1 )) ), (SQRT($AO50)*EP50/(1-EP50)) / LN(((2/EP50)-1-EP$10+SQRT(EP$10^2+1))/((2/EP50)-1-EP$10-SQRT(EP$10^2+1))))</f>
        <v>0.99949525259571226</v>
      </c>
      <c r="ER156">
        <f t="shared" ref="ER156" si="234">IF(ER$10&lt;&gt;1,( SQRT(ER$10^2 + 1)/(ER$10-1) * LN( ( 1 - ER50  ) / ( 1 - ER$10 * ER50 ) ) ) /  LN( ((2/ER50) - 1 - ER$10 + SQRT(ER$10^2 + 1 )) / ((2/ER50) - 1 - ER$10 - SQRT(ER$10^2 + 1 )) ), (SQRT($AO50)*ER50/(1-ER50)) / LN(((2/ER50)-1-ER$10+SQRT(ER$10^2+1))/((2/ER50)-1-ER$10-SQRT(ER$10^2+1))))</f>
        <v>0.99916471296032594</v>
      </c>
      <c r="ET156">
        <f t="shared" ref="ET156" si="235">IF(ET$10&lt;&gt;1,( SQRT(ET$10^2 + 1)/(ET$10-1) * LN( ( 1 - ET50  ) / ( 1 - ET$10 * ET50 ) ) ) /  LN( ((2/ET50) - 1 - ET$10 + SQRT(ET$10^2 + 1 )) / ((2/ET50) - 1 - ET$10 - SQRT(ET$10^2 + 1 )) ), (SQRT($AO50)*ET50/(1-ET50)) / LN(((2/ET50)-1-ET$10+SQRT(ET$10^2+1))/((2/ET50)-1-ET$10-SQRT(ET$10^2+1))))</f>
        <v>0.99876075409282483</v>
      </c>
      <c r="EV156">
        <f t="shared" ref="EV156:FI156" si="236">IF(EV$10&lt;&gt;1,( SQRT(EV$10^2 + 1)/(EV$10-1) * LN( ( 1 - EV50  ) / ( 1 - EV$10 * EV50 ) ) ) /  LN( ((2/EV50) - 1 - EV$10 + SQRT(EV$10^2 + 1 )) / ((2/EV50) - 1 - EV$10 - SQRT(EV$10^2 + 1 )) ), (SQRT($AO50)*EV50/(1-EV50)) / LN(((2/EV50)-1-EV$10+SQRT(EV$10^2+1))/((2/EV50)-1-EV$10-SQRT(EV$10^2+1))))</f>
        <v>0.99825842345299487</v>
      </c>
      <c r="EW156">
        <f t="shared" si="236"/>
        <v>0.99762029488416615</v>
      </c>
      <c r="EX156">
        <f t="shared" si="236"/>
        <v>0.99678701667004233</v>
      </c>
      <c r="EY156">
        <f t="shared" si="236"/>
        <v>0.99565889786701178</v>
      </c>
      <c r="EZ156">
        <f t="shared" si="236"/>
        <v>0.99405331340043124</v>
      </c>
      <c r="FA156">
        <f t="shared" si="236"/>
        <v>0.99159265212751468</v>
      </c>
      <c r="FB156">
        <f t="shared" si="236"/>
        <v>0.96618398485125989</v>
      </c>
      <c r="FC156" t="e">
        <f t="shared" si="236"/>
        <v>#NUM!</v>
      </c>
      <c r="FD156" t="e">
        <f t="shared" si="236"/>
        <v>#NUM!</v>
      </c>
      <c r="FE156" t="e">
        <f t="shared" si="236"/>
        <v>#NUM!</v>
      </c>
      <c r="FF156" t="e">
        <f t="shared" si="236"/>
        <v>#NUM!</v>
      </c>
      <c r="FG156" t="e">
        <f t="shared" si="236"/>
        <v>#NUM!</v>
      </c>
      <c r="FH156" t="e">
        <f t="shared" si="236"/>
        <v>#NUM!</v>
      </c>
      <c r="FI156" t="e">
        <f t="shared" si="236"/>
        <v>#NUM!</v>
      </c>
    </row>
    <row r="157" spans="41:165" x14ac:dyDescent="0.3">
      <c r="AO157">
        <v>0.39000000000000018</v>
      </c>
      <c r="AP157">
        <f t="shared" si="225"/>
        <v>0.99893366440714604</v>
      </c>
      <c r="AQ157">
        <f t="shared" si="225"/>
        <v>0.99776938995917364</v>
      </c>
      <c r="AR157">
        <f t="shared" si="225"/>
        <v>0.99649436007268066</v>
      </c>
      <c r="AS157">
        <f t="shared" si="225"/>
        <v>0.99509345714499275</v>
      </c>
      <c r="AT157">
        <f t="shared" si="225"/>
        <v>0.99354872188608656</v>
      </c>
      <c r="AU157">
        <f t="shared" si="225"/>
        <v>0.99183865197956822</v>
      </c>
      <c r="AV157">
        <f t="shared" si="225"/>
        <v>0.98993728113184642</v>
      </c>
      <c r="AW157">
        <f t="shared" si="225"/>
        <v>0.98781295333470165</v>
      </c>
      <c r="AX157">
        <f t="shared" si="225"/>
        <v>0.98542666693968284</v>
      </c>
      <c r="AY157">
        <f t="shared" si="225"/>
        <v>0.98272951293617272</v>
      </c>
      <c r="AZ157">
        <f t="shared" si="78"/>
        <v>0.97614127032889231</v>
      </c>
      <c r="BA157">
        <f t="shared" si="225"/>
        <v>0.96730440020810293</v>
      </c>
      <c r="BB157">
        <f t="shared" si="225"/>
        <v>0.95488541482070077</v>
      </c>
      <c r="BC157">
        <f t="shared" si="225"/>
        <v>0.93620795140211244</v>
      </c>
      <c r="BD157">
        <f t="shared" si="225"/>
        <v>0.90490273316821423</v>
      </c>
      <c r="BE157" t="e">
        <f t="shared" si="225"/>
        <v>#NUM!</v>
      </c>
      <c r="BF157" t="e">
        <f t="shared" si="225"/>
        <v>#NUM!</v>
      </c>
      <c r="BG157" t="e">
        <f t="shared" si="225"/>
        <v>#NUM!</v>
      </c>
      <c r="BH157" t="e">
        <f t="shared" si="225"/>
        <v>#NUM!</v>
      </c>
      <c r="BI157" t="e">
        <f t="shared" si="225"/>
        <v>#NUM!</v>
      </c>
      <c r="BJ157" t="e">
        <f t="shared" si="225"/>
        <v>#NUM!</v>
      </c>
      <c r="BK157" t="e">
        <f t="shared" si="225"/>
        <v>#NUM!</v>
      </c>
      <c r="BL157" t="e">
        <f t="shared" si="225"/>
        <v>#NUM!</v>
      </c>
      <c r="BV157">
        <v>0.39000000000000018</v>
      </c>
      <c r="BX157">
        <f t="shared" si="226"/>
        <v>0.99901077843823993</v>
      </c>
      <c r="BZ157">
        <f t="shared" si="226"/>
        <v>0.99782568828252893</v>
      </c>
      <c r="CB157">
        <f t="shared" si="226"/>
        <v>0.99638727906095237</v>
      </c>
      <c r="CD157">
        <f t="shared" si="226"/>
        <v>0.99461366413493502</v>
      </c>
      <c r="CF157">
        <f t="shared" si="226"/>
        <v>0.99238383157670362</v>
      </c>
      <c r="CG157">
        <f t="shared" si="80"/>
        <v>0.98951178396288619</v>
      </c>
      <c r="CH157">
        <f t="shared" si="226"/>
        <v>0.98569352810673438</v>
      </c>
      <c r="CI157">
        <f t="shared" si="226"/>
        <v>0.98039738520607311</v>
      </c>
      <c r="CJ157">
        <f t="shared" si="226"/>
        <v>0.97259373681158545</v>
      </c>
      <c r="CK157">
        <f t="shared" si="226"/>
        <v>0.95996948664176307</v>
      </c>
      <c r="CL157">
        <f t="shared" si="226"/>
        <v>0.70670459750190584</v>
      </c>
      <c r="CM157" t="e">
        <f t="shared" si="226"/>
        <v>#NUM!</v>
      </c>
      <c r="CN157" t="e">
        <f t="shared" si="226"/>
        <v>#NUM!</v>
      </c>
      <c r="CO157" t="e">
        <f t="shared" si="226"/>
        <v>#NUM!</v>
      </c>
      <c r="CP157" t="e">
        <f t="shared" si="226"/>
        <v>#NUM!</v>
      </c>
      <c r="CQ157" t="e">
        <f t="shared" si="226"/>
        <v>#NUM!</v>
      </c>
      <c r="CR157" t="e">
        <f t="shared" si="226"/>
        <v>#NUM!</v>
      </c>
      <c r="CS157" t="e">
        <f t="shared" si="226"/>
        <v>#NUM!</v>
      </c>
      <c r="DD157">
        <v>0.39000000000000018</v>
      </c>
      <c r="DF157">
        <f t="shared" si="207"/>
        <v>0.9994439866827115</v>
      </c>
      <c r="DH157">
        <f t="shared" si="207"/>
        <v>0.99877819629582998</v>
      </c>
      <c r="DJ157">
        <f t="shared" si="207"/>
        <v>0.99797067920161242</v>
      </c>
      <c r="DL157">
        <f t="shared" si="207"/>
        <v>0.99697603163975568</v>
      </c>
      <c r="DN157">
        <f t="shared" si="207"/>
        <v>0.99572739982912284</v>
      </c>
      <c r="DO157">
        <f t="shared" si="207"/>
        <v>0.99412250255073698</v>
      </c>
      <c r="DP157">
        <f t="shared" si="207"/>
        <v>0.9919951375476741</v>
      </c>
      <c r="DQ157">
        <f t="shared" si="207"/>
        <v>0.98905688375421585</v>
      </c>
      <c r="DR157">
        <f t="shared" si="207"/>
        <v>0.98475522032250606</v>
      </c>
      <c r="DS157">
        <f t="shared" si="207"/>
        <v>0.97786897131193062</v>
      </c>
      <c r="DT157">
        <f t="shared" si="207"/>
        <v>0.86262872017527747</v>
      </c>
      <c r="DU157" t="e">
        <f t="shared" si="207"/>
        <v>#NUM!</v>
      </c>
      <c r="DV157" t="e">
        <f t="shared" si="207"/>
        <v>#NUM!</v>
      </c>
      <c r="DW157" t="e">
        <f t="shared" si="207"/>
        <v>#NUM!</v>
      </c>
      <c r="DX157" t="e">
        <f t="shared" si="207"/>
        <v>#NUM!</v>
      </c>
      <c r="DY157" t="e">
        <f t="shared" si="207"/>
        <v>#NUM!</v>
      </c>
      <c r="DZ157" t="e">
        <f t="shared" si="207"/>
        <v>#NUM!</v>
      </c>
      <c r="EA157" t="e">
        <f t="shared" si="207"/>
        <v>#NUM!</v>
      </c>
      <c r="EL157">
        <v>0.39000000000000018</v>
      </c>
      <c r="EN157">
        <f t="shared" ref="EN157" si="237">IF(EN$10&lt;&gt;1,( SQRT(EN$10^2 + 1)/(EN$10-1) * LN( ( 1 - EN51  ) / ( 1 - EN$10 * EN51 ) ) ) /  LN( ((2/EN51) - 1 - EN$10 + SQRT(EN$10^2 + 1 )) / ((2/EN51) - 1 - EN$10 - SQRT(EN$10^2 + 1 )) ), (SQRT($AO51)*EN51/(1-EN51)) / LN(((2/EN51)-1-EN$10+SQRT(EN$10^2+1))/((2/EN51)-1-EN$10-SQRT(EN$10^2+1))))</f>
        <v>0.99975301729271249</v>
      </c>
      <c r="EP157">
        <f t="shared" ref="EP157" si="238">IF(EP$10&lt;&gt;1,( SQRT(EP$10^2 + 1)/(EP$10-1) * LN( ( 1 - EP51  ) / ( 1 - EP$10 * EP51 ) ) ) /  LN( ((2/EP51) - 1 - EP$10 + SQRT(EP$10^2 + 1 )) / ((2/EP51) - 1 - EP$10 - SQRT(EP$10^2 + 1 )) ), (SQRT($AO51)*EP51/(1-EP51)) / LN(((2/EP51)-1-EP$10+SQRT(EP$10^2+1))/((2/EP51)-1-EP$10-SQRT(EP$10^2+1))))</f>
        <v>0.99945737073737773</v>
      </c>
      <c r="ER157">
        <f t="shared" ref="ER157" si="239">IF(ER$10&lt;&gt;1,( SQRT(ER$10^2 + 1)/(ER$10-1) * LN( ( 1 - ER51  ) / ( 1 - ER$10 * ER51 ) ) ) /  LN( ((2/ER51) - 1 - ER$10 + SQRT(ER$10^2 + 1 )) / ((2/ER51) - 1 - ER$10 - SQRT(ER$10^2 + 1 )) ), (SQRT($AO51)*ER51/(1-ER51)) / LN(((2/ER51)-1-ER$10+SQRT(ER$10^2+1))/((2/ER51)-1-ER$10-SQRT(ER$10^2+1))))</f>
        <v>0.99909897555746119</v>
      </c>
      <c r="ET157">
        <f t="shared" ref="ET157" si="240">IF(ET$10&lt;&gt;1,( SQRT(ET$10^2 + 1)/(ET$10-1) * LN( ( 1 - ET51  ) / ( 1 - ET$10 * ET51 ) ) ) /  LN( ((2/ET51) - 1 - ET$10 + SQRT(ET$10^2 + 1 )) / ((2/ET51) - 1 - ET$10 - SQRT(ET$10^2 + 1 )) ), (SQRT($AO51)*ET51/(1-ET51)) / LN(((2/ET51)-1-ET$10+SQRT(ET$10^2+1))/((2/ET51)-1-ET$10-SQRT(ET$10^2+1))))</f>
        <v>0.9986578578997336</v>
      </c>
      <c r="EV157">
        <f t="shared" ref="EV157:FI157" si="241">IF(EV$10&lt;&gt;1,( SQRT(EV$10^2 + 1)/(EV$10-1) * LN( ( 1 - EV51  ) / ( 1 - EV$10 * EV51 ) ) ) /  LN( ((2/EV51) - 1 - EV$10 + SQRT(EV$10^2 + 1 )) / ((2/EV51) - 1 - EV$10 - SQRT(EV$10^2 + 1 )) ), (SQRT($AO51)*EV51/(1-EV51)) / LN(((2/EV51)-1-EV$10+SQRT(EV$10^2+1))/((2/EV51)-1-EV$10-SQRT(EV$10^2+1))))</f>
        <v>0.99810468278525921</v>
      </c>
      <c r="EW157">
        <f t="shared" si="241"/>
        <v>0.99739471487543796</v>
      </c>
      <c r="EX157">
        <f t="shared" si="241"/>
        <v>0.99645555146996656</v>
      </c>
      <c r="EY157">
        <f t="shared" si="241"/>
        <v>0.995162217635855</v>
      </c>
      <c r="EZ157">
        <f t="shared" si="241"/>
        <v>0.99327703754763941</v>
      </c>
      <c r="FA157">
        <f t="shared" si="241"/>
        <v>0.99028027973561283</v>
      </c>
      <c r="FB157">
        <f t="shared" si="241"/>
        <v>0.94424118575437732</v>
      </c>
      <c r="FC157" t="e">
        <f t="shared" si="241"/>
        <v>#NUM!</v>
      </c>
      <c r="FD157" t="e">
        <f t="shared" si="241"/>
        <v>#NUM!</v>
      </c>
      <c r="FE157" t="e">
        <f t="shared" si="241"/>
        <v>#NUM!</v>
      </c>
      <c r="FF157" t="e">
        <f t="shared" si="241"/>
        <v>#NUM!</v>
      </c>
      <c r="FG157" t="e">
        <f t="shared" si="241"/>
        <v>#NUM!</v>
      </c>
      <c r="FH157" t="e">
        <f t="shared" si="241"/>
        <v>#NUM!</v>
      </c>
      <c r="FI157" t="e">
        <f t="shared" si="241"/>
        <v>#NUM!</v>
      </c>
    </row>
    <row r="158" spans="41:165" x14ac:dyDescent="0.3">
      <c r="AO158">
        <v>0.40000000000000019</v>
      </c>
      <c r="AP158">
        <f t="shared" si="225"/>
        <v>0.9988594806406792</v>
      </c>
      <c r="AQ158">
        <f t="shared" si="225"/>
        <v>0.99761097072742433</v>
      </c>
      <c r="AR158">
        <f t="shared" si="225"/>
        <v>0.99623989084641917</v>
      </c>
      <c r="AS158">
        <f t="shared" si="225"/>
        <v>0.99472895809649764</v>
      </c>
      <c r="AT158">
        <f t="shared" si="225"/>
        <v>0.99305752904439404</v>
      </c>
      <c r="AU158">
        <f t="shared" si="225"/>
        <v>0.99120074038065442</v>
      </c>
      <c r="AV158">
        <f t="shared" si="225"/>
        <v>0.98912837023730149</v>
      </c>
      <c r="AW158">
        <f t="shared" si="225"/>
        <v>0.98680330745407141</v>
      </c>
      <c r="AX158">
        <f t="shared" si="225"/>
        <v>0.98417946055810124</v>
      </c>
      <c r="AY158">
        <f t="shared" si="225"/>
        <v>0.98119853149665781</v>
      </c>
      <c r="AZ158">
        <f t="shared" si="78"/>
        <v>0.97384934770835296</v>
      </c>
      <c r="BA158">
        <f t="shared" si="225"/>
        <v>0.96384035159611092</v>
      </c>
      <c r="BB158">
        <f t="shared" si="225"/>
        <v>0.94947459209863405</v>
      </c>
      <c r="BC158">
        <f t="shared" si="225"/>
        <v>0.92717561324229214</v>
      </c>
      <c r="BD158">
        <f t="shared" si="225"/>
        <v>0.88771534087076409</v>
      </c>
      <c r="BE158" t="e">
        <f t="shared" si="225"/>
        <v>#NUM!</v>
      </c>
      <c r="BF158" t="e">
        <f t="shared" si="225"/>
        <v>#NUM!</v>
      </c>
      <c r="BG158" t="e">
        <f t="shared" si="225"/>
        <v>#NUM!</v>
      </c>
      <c r="BH158" t="e">
        <f t="shared" si="225"/>
        <v>#NUM!</v>
      </c>
      <c r="BI158" t="e">
        <f t="shared" si="225"/>
        <v>#NUM!</v>
      </c>
      <c r="BJ158" t="e">
        <f t="shared" si="225"/>
        <v>#NUM!</v>
      </c>
      <c r="BK158" t="e">
        <f t="shared" si="225"/>
        <v>#NUM!</v>
      </c>
      <c r="BL158" t="e">
        <f t="shared" si="225"/>
        <v>#NUM!</v>
      </c>
      <c r="BV158">
        <v>0.40000000000000019</v>
      </c>
      <c r="BX158">
        <f t="shared" si="226"/>
        <v>0.99894068756778986</v>
      </c>
      <c r="BZ158">
        <f t="shared" si="226"/>
        <v>0.99766467208276766</v>
      </c>
      <c r="CB158">
        <f t="shared" si="226"/>
        <v>0.99610613194742348</v>
      </c>
      <c r="CD158">
        <f t="shared" si="226"/>
        <v>0.99417015513726348</v>
      </c>
      <c r="CF158">
        <f t="shared" si="226"/>
        <v>0.99171450368611269</v>
      </c>
      <c r="CG158">
        <f t="shared" si="80"/>
        <v>0.9885166524580139</v>
      </c>
      <c r="CH158">
        <f t="shared" si="226"/>
        <v>0.98420474835044258</v>
      </c>
      <c r="CI158">
        <f t="shared" si="226"/>
        <v>0.97810844759974769</v>
      </c>
      <c r="CJ158">
        <f t="shared" si="226"/>
        <v>0.96887268355145384</v>
      </c>
      <c r="CK158">
        <f t="shared" si="226"/>
        <v>0.95324084184750801</v>
      </c>
      <c r="CL158" t="e">
        <f t="shared" si="226"/>
        <v>#NUM!</v>
      </c>
      <c r="CM158" t="e">
        <f t="shared" si="226"/>
        <v>#NUM!</v>
      </c>
      <c r="CN158" t="e">
        <f t="shared" si="226"/>
        <v>#NUM!</v>
      </c>
      <c r="CO158" t="e">
        <f t="shared" si="226"/>
        <v>#NUM!</v>
      </c>
      <c r="CP158" t="e">
        <f t="shared" si="226"/>
        <v>#NUM!</v>
      </c>
      <c r="CQ158" t="e">
        <f t="shared" si="226"/>
        <v>#NUM!</v>
      </c>
      <c r="CR158" t="e">
        <f t="shared" si="226"/>
        <v>#NUM!</v>
      </c>
      <c r="CS158" t="e">
        <f t="shared" si="226"/>
        <v>#NUM!</v>
      </c>
      <c r="DD158">
        <v>0.40000000000000019</v>
      </c>
      <c r="DF158">
        <f t="shared" si="207"/>
        <v>0.99940462275151865</v>
      </c>
      <c r="DH158">
        <f t="shared" si="207"/>
        <v>0.99868781630675929</v>
      </c>
      <c r="DJ158">
        <f t="shared" si="207"/>
        <v>0.99781299306726168</v>
      </c>
      <c r="DL158">
        <f t="shared" si="207"/>
        <v>0.99672756267959672</v>
      </c>
      <c r="DN158">
        <f t="shared" si="207"/>
        <v>0.99535301996425896</v>
      </c>
      <c r="DO158">
        <f t="shared" si="207"/>
        <v>0.99356716107221688</v>
      </c>
      <c r="DP158">
        <f t="shared" si="207"/>
        <v>0.99116707544708826</v>
      </c>
      <c r="DQ158">
        <f t="shared" si="207"/>
        <v>0.98779015368637313</v>
      </c>
      <c r="DR158">
        <f t="shared" si="207"/>
        <v>0.98271243696107169</v>
      </c>
      <c r="DS158">
        <f t="shared" si="207"/>
        <v>0.97422753646323679</v>
      </c>
      <c r="DT158" t="e">
        <f t="shared" si="207"/>
        <v>#NUM!</v>
      </c>
      <c r="DU158" t="e">
        <f t="shared" si="207"/>
        <v>#NUM!</v>
      </c>
      <c r="DV158" t="e">
        <f t="shared" si="207"/>
        <v>#NUM!</v>
      </c>
      <c r="DW158" t="e">
        <f t="shared" si="207"/>
        <v>#NUM!</v>
      </c>
      <c r="DX158" t="e">
        <f t="shared" si="207"/>
        <v>#NUM!</v>
      </c>
      <c r="DY158" t="e">
        <f t="shared" si="207"/>
        <v>#NUM!</v>
      </c>
      <c r="DZ158" t="e">
        <f t="shared" si="207"/>
        <v>#NUM!</v>
      </c>
      <c r="EA158" t="e">
        <f t="shared" si="207"/>
        <v>#NUM!</v>
      </c>
      <c r="EL158">
        <v>0.40000000000000019</v>
      </c>
      <c r="EN158">
        <f t="shared" ref="EN158" si="242">IF(EN$10&lt;&gt;1,( SQRT(EN$10^2 + 1)/(EN$10-1) * LN( ( 1 - EN52  ) / ( 1 - EN$10 * EN52 ) ) ) /  LN( ((2/EN52) - 1 - EN$10 + SQRT(EN$10^2 + 1 )) / ((2/EN52) - 1 - EN$10 - SQRT(EN$10^2 + 1 )) ), (SQRT($AO52)*EN52/(1-EN52)) / LN(((2/EN52)-1-EN$10+SQRT(EN$10^2+1))/((2/EN52)-1-EN$10-SQRT(EN$10^2+1))))</f>
        <v>0.99973554190266556</v>
      </c>
      <c r="EP158">
        <f t="shared" ref="EP158" si="243">IF(EP$10&lt;&gt;1,( SQRT(EP$10^2 + 1)/(EP$10-1) * LN( ( 1 - EP52  ) / ( 1 - EP$10 * EP52 ) ) ) /  LN( ((2/EP52) - 1 - EP$10 + SQRT(EP$10^2 + 1 )) / ((2/EP52) - 1 - EP$10 - SQRT(EP$10^2 + 1 )) ), (SQRT($AO52)*EP52/(1-EP52)) / LN(((2/EP52)-1-EP$10+SQRT(EP$10^2+1))/((2/EP52)-1-EP$10-SQRT(EP$10^2+1))))</f>
        <v>0.999417262410636</v>
      </c>
      <c r="ER158">
        <f t="shared" ref="ER158" si="244">IF(ER$10&lt;&gt;1,( SQRT(ER$10^2 + 1)/(ER$10-1) * LN( ( 1 - ER52  ) / ( 1 - ER$10 * ER52 ) ) ) /  LN( ((2/ER52) - 1 - ER$10 + SQRT(ER$10^2 + 1 )) / ((2/ER52) - 1 - ER$10 - SQRT(ER$10^2 + 1 )) ), (SQRT($AO52)*ER52/(1-ER52)) / LN(((2/ER52)-1-ER$10+SQRT(ER$10^2+1))/((2/ER52)-1-ER$10-SQRT(ER$10^2+1))))</f>
        <v>0.99902903757214656</v>
      </c>
      <c r="ET158">
        <f t="shared" ref="ET158" si="245">IF(ET$10&lt;&gt;1,( SQRT(ET$10^2 + 1)/(ET$10-1) * LN( ( 1 - ET52  ) / ( 1 - ET$10 * ET52 ) ) ) /  LN( ((2/ET52) - 1 - ET$10 + SQRT(ET$10^2 + 1 )) / ((2/ET52) - 1 - ET$10 - SQRT(ET$10^2 + 1 )) ), (SQRT($AO52)*ET52/(1-ET52)) / LN(((2/ET52)-1-ET$10+SQRT(ET$10^2+1))/((2/ET52)-1-ET$10-SQRT(ET$10^2+1))))</f>
        <v>0.99854774305629257</v>
      </c>
      <c r="EV158">
        <f t="shared" ref="EV158:FI158" si="246">IF(EV$10&lt;&gt;1,( SQRT(EV$10^2 + 1)/(EV$10-1) * LN( ( 1 - EV52  ) / ( 1 - EV$10 * EV52 ) ) ) /  LN( ((2/EV52) - 1 - EV$10 + SQRT(EV$10^2 + 1 )) / ((2/EV52) - 1 - EV$10 - SQRT(EV$10^2 + 1 )) ), (SQRT($AO52)*EV52/(1-EV52)) / LN(((2/EV52)-1-EV$10+SQRT(EV$10^2+1))/((2/EV52)-1-EV$10-SQRT(EV$10^2+1))))</f>
        <v>0.99793895440364233</v>
      </c>
      <c r="EW158">
        <f t="shared" si="246"/>
        <v>0.99714927212552962</v>
      </c>
      <c r="EX158">
        <f t="shared" si="246"/>
        <v>0.99609041951813959</v>
      </c>
      <c r="EY158">
        <f t="shared" si="246"/>
        <v>0.9946055765132561</v>
      </c>
      <c r="EZ158">
        <f t="shared" si="246"/>
        <v>0.99238422599081766</v>
      </c>
      <c r="FA158">
        <f t="shared" si="246"/>
        <v>0.98870359806477193</v>
      </c>
      <c r="FB158" t="e">
        <f t="shared" si="246"/>
        <v>#NUM!</v>
      </c>
      <c r="FC158" t="e">
        <f t="shared" si="246"/>
        <v>#NUM!</v>
      </c>
      <c r="FD158" t="e">
        <f t="shared" si="246"/>
        <v>#NUM!</v>
      </c>
      <c r="FE158" t="e">
        <f t="shared" si="246"/>
        <v>#NUM!</v>
      </c>
      <c r="FF158" t="e">
        <f t="shared" si="246"/>
        <v>#NUM!</v>
      </c>
      <c r="FG158" t="e">
        <f t="shared" si="246"/>
        <v>#NUM!</v>
      </c>
      <c r="FH158" t="e">
        <f t="shared" si="246"/>
        <v>#NUM!</v>
      </c>
      <c r="FI158" t="e">
        <f t="shared" si="246"/>
        <v>#NUM!</v>
      </c>
    </row>
    <row r="159" spans="41:165" x14ac:dyDescent="0.3">
      <c r="AO159">
        <v>0.4100000000000002</v>
      </c>
      <c r="AP159">
        <f t="shared" si="225"/>
        <v>0.99878138061401911</v>
      </c>
      <c r="AQ159">
        <f t="shared" si="225"/>
        <v>0.9974438751285345</v>
      </c>
      <c r="AR159">
        <f t="shared" si="225"/>
        <v>0.99597093398465619</v>
      </c>
      <c r="AS159">
        <f t="shared" si="225"/>
        <v>0.99434283965549797</v>
      </c>
      <c r="AT159">
        <f t="shared" si="225"/>
        <v>0.9925359106715963</v>
      </c>
      <c r="AU159">
        <f t="shared" si="225"/>
        <v>0.99052145184244023</v>
      </c>
      <c r="AV159">
        <f t="shared" si="225"/>
        <v>0.988264350378532</v>
      </c>
      <c r="AW159">
        <f t="shared" si="225"/>
        <v>0.9857211693132899</v>
      </c>
      <c r="AX159">
        <f t="shared" si="225"/>
        <v>0.98283751329303282</v>
      </c>
      <c r="AY159">
        <f t="shared" si="225"/>
        <v>0.97954396545062161</v>
      </c>
      <c r="AZ159">
        <f t="shared" si="78"/>
        <v>0.97134510949591013</v>
      </c>
      <c r="BA159">
        <f t="shared" si="225"/>
        <v>0.95999742414336464</v>
      </c>
      <c r="BB159">
        <f t="shared" si="225"/>
        <v>0.9433351235375439</v>
      </c>
      <c r="BC159">
        <f t="shared" si="225"/>
        <v>0.9165401217277438</v>
      </c>
      <c r="BD159">
        <f t="shared" si="225"/>
        <v>0.86594218107074994</v>
      </c>
      <c r="BE159" t="e">
        <f t="shared" si="225"/>
        <v>#NUM!</v>
      </c>
      <c r="BF159" t="e">
        <f t="shared" si="225"/>
        <v>#NUM!</v>
      </c>
      <c r="BG159" t="e">
        <f t="shared" si="225"/>
        <v>#NUM!</v>
      </c>
      <c r="BH159" t="e">
        <f t="shared" si="225"/>
        <v>#NUM!</v>
      </c>
      <c r="BI159" t="e">
        <f t="shared" si="225"/>
        <v>#NUM!</v>
      </c>
      <c r="BJ159" t="e">
        <f t="shared" si="225"/>
        <v>#NUM!</v>
      </c>
      <c r="BK159" t="e">
        <f t="shared" si="225"/>
        <v>#NUM!</v>
      </c>
      <c r="BL159" t="e">
        <f t="shared" si="225"/>
        <v>#NUM!</v>
      </c>
      <c r="BV159">
        <v>0.4100000000000002</v>
      </c>
      <c r="BX159">
        <f t="shared" si="226"/>
        <v>0.99886678151525143</v>
      </c>
      <c r="BZ159">
        <f t="shared" si="226"/>
        <v>0.99749418269422341</v>
      </c>
      <c r="CB159">
        <f t="shared" si="226"/>
        <v>0.99580694631722722</v>
      </c>
      <c r="CD159">
        <f t="shared" si="226"/>
        <v>0.99369526986906598</v>
      </c>
      <c r="CF159">
        <f t="shared" si="226"/>
        <v>0.99099222715378377</v>
      </c>
      <c r="CG159">
        <f t="shared" si="80"/>
        <v>0.98743186529668192</v>
      </c>
      <c r="CH159">
        <f t="shared" si="226"/>
        <v>0.98255933455701439</v>
      </c>
      <c r="CI159">
        <f t="shared" si="226"/>
        <v>0.97552793843995944</v>
      </c>
      <c r="CJ159">
        <f t="shared" si="226"/>
        <v>0.96454430233799271</v>
      </c>
      <c r="CK159">
        <f t="shared" si="226"/>
        <v>0.94495515145862174</v>
      </c>
      <c r="CL159" t="e">
        <f t="shared" si="226"/>
        <v>#NUM!</v>
      </c>
      <c r="CM159" t="e">
        <f t="shared" si="226"/>
        <v>#NUM!</v>
      </c>
      <c r="CN159" t="e">
        <f t="shared" si="226"/>
        <v>#NUM!</v>
      </c>
      <c r="CO159" t="e">
        <f t="shared" si="226"/>
        <v>#NUM!</v>
      </c>
      <c r="CP159" t="e">
        <f t="shared" si="226"/>
        <v>#NUM!</v>
      </c>
      <c r="CQ159" t="e">
        <f t="shared" si="226"/>
        <v>#NUM!</v>
      </c>
      <c r="CR159" t="e">
        <f t="shared" si="226"/>
        <v>#NUM!</v>
      </c>
      <c r="CS159" t="e">
        <f t="shared" si="226"/>
        <v>#NUM!</v>
      </c>
      <c r="DD159">
        <v>0.4100000000000002</v>
      </c>
      <c r="DF159">
        <f t="shared" si="207"/>
        <v>0.9993631207736533</v>
      </c>
      <c r="DH159">
        <f t="shared" si="207"/>
        <v>0.9985921338731284</v>
      </c>
      <c r="DJ159">
        <f t="shared" si="207"/>
        <v>0.99764522768013664</v>
      </c>
      <c r="DL159">
        <f t="shared" si="207"/>
        <v>0.99646160443556242</v>
      </c>
      <c r="DN159">
        <f t="shared" si="207"/>
        <v>0.99494922597365554</v>
      </c>
      <c r="DO159">
        <f t="shared" si="207"/>
        <v>0.99296224964115343</v>
      </c>
      <c r="DP159">
        <f t="shared" si="207"/>
        <v>0.9902529947942964</v>
      </c>
      <c r="DQ159">
        <f t="shared" si="207"/>
        <v>0.98636489380256887</v>
      </c>
      <c r="DR159">
        <f t="shared" si="207"/>
        <v>0.98034460995433981</v>
      </c>
      <c r="DS159">
        <f t="shared" si="207"/>
        <v>0.96977580141447339</v>
      </c>
      <c r="DT159" t="e">
        <f t="shared" si="207"/>
        <v>#NUM!</v>
      </c>
      <c r="DU159" t="e">
        <f t="shared" si="207"/>
        <v>#NUM!</v>
      </c>
      <c r="DV159" t="e">
        <f t="shared" si="207"/>
        <v>#NUM!</v>
      </c>
      <c r="DW159" t="e">
        <f t="shared" si="207"/>
        <v>#NUM!</v>
      </c>
      <c r="DX159" t="e">
        <f t="shared" si="207"/>
        <v>#NUM!</v>
      </c>
      <c r="DY159" t="e">
        <f t="shared" si="207"/>
        <v>#NUM!</v>
      </c>
      <c r="DZ159" t="e">
        <f t="shared" si="207"/>
        <v>#NUM!</v>
      </c>
      <c r="EA159" t="e">
        <f t="shared" si="207"/>
        <v>#NUM!</v>
      </c>
      <c r="EL159">
        <v>0.4100000000000002</v>
      </c>
      <c r="EN159">
        <f t="shared" ref="EN159" si="247">IF(EN$10&lt;&gt;1,( SQRT(EN$10^2 + 1)/(EN$10-1) * LN( ( 1 - EN53  ) / ( 1 - EN$10 * EN53 ) ) ) /  LN( ((2/EN53) - 1 - EN$10 + SQRT(EN$10^2 + 1 )) / ((2/EN53) - 1 - EN$10 - SQRT(EN$10^2 + 1 )) ), (SQRT($AO53)*EN53/(1-EN53)) / LN(((2/EN53)-1-EN$10+SQRT(EN$10^2+1))/((2/EN53)-1-EN$10-SQRT(EN$10^2+1))))</f>
        <v>0.99971711879673519</v>
      </c>
      <c r="EP159">
        <f t="shared" ref="EP159" si="248">IF(EP$10&lt;&gt;1,( SQRT(EP$10^2 + 1)/(EP$10-1) * LN( ( 1 - EP53  ) / ( 1 - EP$10 * EP53 ) ) ) /  LN( ((2/EP53) - 1 - EP$10 + SQRT(EP$10^2 + 1 )) / ((2/EP53) - 1 - EP$10 - SQRT(EP$10^2 + 1 )) ), (SQRT($AO53)*EP53/(1-EP53)) / LN(((2/EP53)-1-EP$10+SQRT(EP$10^2+1))/((2/EP53)-1-EP$10-SQRT(EP$10^2+1))))</f>
        <v>0.99937480570625559</v>
      </c>
      <c r="ER159">
        <f t="shared" ref="ER159" si="249">IF(ER$10&lt;&gt;1,( SQRT(ER$10^2 + 1)/(ER$10-1) * LN( ( 1 - ER53  ) / ( 1 - ER$10 * ER53 ) ) ) /  LN( ((2/ER53) - 1 - ER$10 + SQRT(ER$10^2 + 1 )) / ((2/ER53) - 1 - ER$10 - SQRT(ER$10^2 + 1 )) ), (SQRT($AO53)*ER53/(1-ER53)) / LN(((2/ER53)-1-ER$10+SQRT(ER$10^2+1))/((2/ER53)-1-ER$10-SQRT(ER$10^2+1))))</f>
        <v>0.99895464108185306</v>
      </c>
      <c r="ET159">
        <f t="shared" ref="ET159" si="250">IF(ET$10&lt;&gt;1,( SQRT(ET$10^2 + 1)/(ET$10-1) * LN( ( 1 - ET53  ) / ( 1 - ET$10 * ET53 ) ) ) /  LN( ((2/ET53) - 1 - ET$10 + SQRT(ET$10^2 + 1 )) / ((2/ET53) - 1 - ET$10 - SQRT(ET$10^2 + 1 )) ), (SQRT($AO53)*ET53/(1-ET53)) / LN(((2/ET53)-1-ET$10+SQRT(ET$10^2+1))/((2/ET53)-1-ET$10-SQRT(ET$10^2+1))))</f>
        <v>0.99842990513778973</v>
      </c>
      <c r="EV159">
        <f t="shared" ref="EV159:FI159" si="251">IF(EV$10&lt;&gt;1,( SQRT(EV$10^2 + 1)/(EV$10-1) * LN( ( 1 - EV53  ) / ( 1 - EV$10 * EV53 ) ) ) /  LN( ((2/EV53) - 1 - EV$10 + SQRT(EV$10^2 + 1 )) / ((2/EV53) - 1 - EV$10 - SQRT(EV$10^2 + 1 )) ), (SQRT($AO53)*EV53/(1-EV53)) / LN(((2/EV53)-1-EV$10+SQRT(EV$10^2+1))/((2/EV53)-1-EV$10-SQRT(EV$10^2+1))))</f>
        <v>0.99776026767270898</v>
      </c>
      <c r="EW159">
        <f t="shared" si="251"/>
        <v>0.99688206325818685</v>
      </c>
      <c r="EX159">
        <f t="shared" si="251"/>
        <v>0.99568769159519888</v>
      </c>
      <c r="EY159">
        <f t="shared" si="251"/>
        <v>0.993980113082785</v>
      </c>
      <c r="EZ159">
        <f t="shared" si="251"/>
        <v>0.99135176235353972</v>
      </c>
      <c r="FA159">
        <f t="shared" si="251"/>
        <v>0.98678488890172766</v>
      </c>
      <c r="FB159" t="e">
        <f t="shared" si="251"/>
        <v>#NUM!</v>
      </c>
      <c r="FC159" t="e">
        <f t="shared" si="251"/>
        <v>#NUM!</v>
      </c>
      <c r="FD159" t="e">
        <f t="shared" si="251"/>
        <v>#NUM!</v>
      </c>
      <c r="FE159" t="e">
        <f t="shared" si="251"/>
        <v>#NUM!</v>
      </c>
      <c r="FF159" t="e">
        <f t="shared" si="251"/>
        <v>#NUM!</v>
      </c>
      <c r="FG159" t="e">
        <f t="shared" si="251"/>
        <v>#NUM!</v>
      </c>
      <c r="FH159" t="e">
        <f t="shared" si="251"/>
        <v>#NUM!</v>
      </c>
      <c r="FI159" t="e">
        <f t="shared" si="251"/>
        <v>#NUM!</v>
      </c>
    </row>
    <row r="160" spans="41:165" x14ac:dyDescent="0.3">
      <c r="AO160">
        <v>0.42000000000000021</v>
      </c>
      <c r="AP160">
        <f t="shared" si="225"/>
        <v>0.99869917323187252</v>
      </c>
      <c r="AQ160">
        <f t="shared" si="225"/>
        <v>0.99726765886740543</v>
      </c>
      <c r="AR160">
        <f t="shared" si="225"/>
        <v>0.99568670828960526</v>
      </c>
      <c r="AS160">
        <f t="shared" si="225"/>
        <v>0.99393386980667686</v>
      </c>
      <c r="AT160">
        <f t="shared" si="225"/>
        <v>0.99198202718989881</v>
      </c>
      <c r="AU160">
        <f t="shared" si="225"/>
        <v>0.98979812084995422</v>
      </c>
      <c r="AV160">
        <f t="shared" si="225"/>
        <v>0.98734142155800664</v>
      </c>
      <c r="AW160">
        <f t="shared" si="225"/>
        <v>0.98456116146692441</v>
      </c>
      <c r="AX160">
        <f t="shared" si="225"/>
        <v>0.98139322262468942</v>
      </c>
      <c r="AY160">
        <f t="shared" si="225"/>
        <v>0.9777550200166305</v>
      </c>
      <c r="AZ160">
        <f t="shared" si="78"/>
        <v>0.96860609546595167</v>
      </c>
      <c r="BA160">
        <f t="shared" si="225"/>
        <v>0.95572521920623965</v>
      </c>
      <c r="BB160">
        <f t="shared" si="225"/>
        <v>0.93633833465886551</v>
      </c>
      <c r="BC160">
        <f t="shared" si="225"/>
        <v>0.90389060314299519</v>
      </c>
      <c r="BD160">
        <f t="shared" si="225"/>
        <v>0.83753039013862152</v>
      </c>
      <c r="BE160" t="e">
        <f t="shared" si="225"/>
        <v>#NUM!</v>
      </c>
      <c r="BF160" t="e">
        <f t="shared" si="225"/>
        <v>#NUM!</v>
      </c>
      <c r="BG160" t="e">
        <f t="shared" si="225"/>
        <v>#NUM!</v>
      </c>
      <c r="BH160" t="e">
        <f t="shared" si="225"/>
        <v>#NUM!</v>
      </c>
      <c r="BI160" t="e">
        <f t="shared" si="225"/>
        <v>#NUM!</v>
      </c>
      <c r="BJ160" t="e">
        <f t="shared" si="225"/>
        <v>#NUM!</v>
      </c>
      <c r="BK160" t="e">
        <f t="shared" si="225"/>
        <v>#NUM!</v>
      </c>
      <c r="BL160" t="e">
        <f t="shared" si="225"/>
        <v>#NUM!</v>
      </c>
      <c r="BV160">
        <v>0.42000000000000021</v>
      </c>
      <c r="BX160">
        <f t="shared" si="226"/>
        <v>0.99878886763703589</v>
      </c>
      <c r="BZ160">
        <f t="shared" si="226"/>
        <v>0.99731368988693814</v>
      </c>
      <c r="CB160">
        <f t="shared" si="226"/>
        <v>0.99548858693463882</v>
      </c>
      <c r="CD160">
        <f t="shared" si="226"/>
        <v>0.99318675062757855</v>
      </c>
      <c r="CF160">
        <f t="shared" si="226"/>
        <v>0.99021255707899958</v>
      </c>
      <c r="CG160">
        <f t="shared" si="80"/>
        <v>0.98624841765535565</v>
      </c>
      <c r="CH160">
        <f t="shared" si="226"/>
        <v>0.98073783016150251</v>
      </c>
      <c r="CI160">
        <f t="shared" si="226"/>
        <v>0.97260892834701973</v>
      </c>
      <c r="CJ160">
        <f t="shared" si="226"/>
        <v>0.95947241508117986</v>
      </c>
      <c r="CK160">
        <f t="shared" si="226"/>
        <v>0.93455692315206829</v>
      </c>
      <c r="CL160" t="e">
        <f t="shared" si="226"/>
        <v>#NUM!</v>
      </c>
      <c r="CM160" t="e">
        <f t="shared" si="226"/>
        <v>#NUM!</v>
      </c>
      <c r="CN160" t="e">
        <f t="shared" si="226"/>
        <v>#NUM!</v>
      </c>
      <c r="CO160" t="e">
        <f t="shared" si="226"/>
        <v>#NUM!</v>
      </c>
      <c r="CP160" t="e">
        <f t="shared" si="226"/>
        <v>#NUM!</v>
      </c>
      <c r="CQ160" t="e">
        <f t="shared" si="226"/>
        <v>#NUM!</v>
      </c>
      <c r="CR160" t="e">
        <f t="shared" si="226"/>
        <v>#NUM!</v>
      </c>
      <c r="CS160" t="e">
        <f t="shared" si="226"/>
        <v>#NUM!</v>
      </c>
      <c r="DD160">
        <v>0.42000000000000021</v>
      </c>
      <c r="DF160">
        <f t="shared" si="207"/>
        <v>0.99931937332170762</v>
      </c>
      <c r="DH160">
        <f t="shared" si="207"/>
        <v>0.99849085406145799</v>
      </c>
      <c r="DJ160">
        <f t="shared" si="207"/>
        <v>0.99746675380967309</v>
      </c>
      <c r="DL160">
        <f t="shared" si="207"/>
        <v>0.99617691149326271</v>
      </c>
      <c r="DN160">
        <f t="shared" si="207"/>
        <v>0.99451358166796322</v>
      </c>
      <c r="DO160">
        <f t="shared" si="207"/>
        <v>0.99230287455849564</v>
      </c>
      <c r="DP160">
        <f t="shared" si="207"/>
        <v>0.98924244463222244</v>
      </c>
      <c r="DQ160">
        <f t="shared" si="207"/>
        <v>0.98475631225976135</v>
      </c>
      <c r="DR160">
        <f t="shared" si="207"/>
        <v>0.97758161817184408</v>
      </c>
      <c r="DS160">
        <f t="shared" si="207"/>
        <v>0.96424052911172298</v>
      </c>
      <c r="DT160" t="e">
        <f t="shared" si="207"/>
        <v>#NUM!</v>
      </c>
      <c r="DU160" t="e">
        <f t="shared" si="207"/>
        <v>#NUM!</v>
      </c>
      <c r="DV160" t="e">
        <f t="shared" si="207"/>
        <v>#NUM!</v>
      </c>
      <c r="DW160" t="e">
        <f t="shared" si="207"/>
        <v>#NUM!</v>
      </c>
      <c r="DX160" t="e">
        <f t="shared" si="207"/>
        <v>#NUM!</v>
      </c>
      <c r="DY160" t="e">
        <f t="shared" si="207"/>
        <v>#NUM!</v>
      </c>
      <c r="DZ160" t="e">
        <f t="shared" si="207"/>
        <v>#NUM!</v>
      </c>
      <c r="EA160" t="e">
        <f t="shared" si="207"/>
        <v>#NUM!</v>
      </c>
      <c r="EL160">
        <v>0.42000000000000021</v>
      </c>
      <c r="EN160">
        <f t="shared" ref="EN160" si="252">IF(EN$10&lt;&gt;1,( SQRT(EN$10^2 + 1)/(EN$10-1) * LN( ( 1 - EN54  ) / ( 1 - EN$10 * EN54 ) ) ) /  LN( ((2/EN54) - 1 - EN$10 + SQRT(EN$10^2 + 1 )) / ((2/EN54) - 1 - EN$10 - SQRT(EN$10^2 + 1 )) ), (SQRT($AO54)*EN54/(1-EN54)) / LN(((2/EN54)-1-EN$10+SQRT(EN$10^2+1))/((2/EN54)-1-EN$10-SQRT(EN$10^2+1))))</f>
        <v>0.99969770052410123</v>
      </c>
      <c r="EP160">
        <f t="shared" ref="EP160" si="253">IF(EP$10&lt;&gt;1,( SQRT(EP$10^2 + 1)/(EP$10-1) * LN( ( 1 - EP54  ) / ( 1 - EP$10 * EP54 ) ) ) /  LN( ((2/EP54) - 1 - EP$10 + SQRT(EP$10^2 + 1 )) / ((2/EP54) - 1 - EP$10 - SQRT(EP$10^2 + 1 )) ), (SQRT($AO54)*EP54/(1-EP54)) / LN(((2/EP54)-1-EP$10+SQRT(EP$10^2+1))/((2/EP54)-1-EP$10-SQRT(EP$10^2+1))))</f>
        <v>0.9993298705843825</v>
      </c>
      <c r="ER160">
        <f t="shared" ref="ER160" si="254">IF(ER$10&lt;&gt;1,( SQRT(ER$10^2 + 1)/(ER$10-1) * LN( ( 1 - ER54  ) / ( 1 - ER$10 * ER54 ) ) ) /  LN( ((2/ER54) - 1 - ER$10 + SQRT(ER$10^2 + 1 )) / ((2/ER54) - 1 - ER$10 - SQRT(ER$10^2 + 1 )) ), (SQRT($AO54)*ER54/(1-ER54)) / LN(((2/ER54)-1-ER$10+SQRT(ER$10^2+1))/((2/ER54)-1-ER$10-SQRT(ER$10^2+1))))</f>
        <v>0.99887550934019476</v>
      </c>
      <c r="ET160">
        <f t="shared" ref="ET160" si="255">IF(ET$10&lt;&gt;1,( SQRT(ET$10^2 + 1)/(ET$10-1) * LN( ( 1 - ET54  ) / ( 1 - ET$10 * ET54 ) ) ) /  LN( ((2/ET54) - 1 - ET$10 + SQRT(ET$10^2 + 1 )) / ((2/ET54) - 1 - ET$10 - SQRT(ET$10^2 + 1 )) ), (SQRT($AO54)*ET54/(1-ET54)) / LN(((2/ET54)-1-ET$10+SQRT(ET$10^2+1))/((2/ET54)-1-ET$10-SQRT(ET$10^2+1))))</f>
        <v>0.99830379821917359</v>
      </c>
      <c r="EV160">
        <f t="shared" ref="EV160:FI160" si="256">IF(EV$10&lt;&gt;1,( SQRT(EV$10^2 + 1)/(EV$10-1) * LN( ( 1 - EV54  ) / ( 1 - EV$10 * EV54 ) ) ) /  LN( ((2/EV54) - 1 - EV$10 + SQRT(EV$10^2 + 1 )) / ((2/EV54) - 1 - EV$10 - SQRT(EV$10^2 + 1 )) ), (SQRT($AO54)*EV54/(1-EV54)) / LN(((2/EV54)-1-EV$10+SQRT(EV$10^2+1))/((2/EV54)-1-EV$10-SQRT(EV$10^2+1))))</f>
        <v>0.99756755949305598</v>
      </c>
      <c r="EW160">
        <f t="shared" si="256"/>
        <v>0.99659096512022571</v>
      </c>
      <c r="EX160">
        <f t="shared" si="256"/>
        <v>0.99524286917652538</v>
      </c>
      <c r="EY160">
        <f t="shared" si="256"/>
        <v>0.99327527261105863</v>
      </c>
      <c r="EZ160">
        <f t="shared" si="256"/>
        <v>0.99015027718820703</v>
      </c>
      <c r="FA160">
        <f t="shared" si="256"/>
        <v>0.9844128044104955</v>
      </c>
      <c r="FB160" t="e">
        <f t="shared" si="256"/>
        <v>#NUM!</v>
      </c>
      <c r="FC160" t="e">
        <f t="shared" si="256"/>
        <v>#NUM!</v>
      </c>
      <c r="FD160" t="e">
        <f t="shared" si="256"/>
        <v>#NUM!</v>
      </c>
      <c r="FE160" t="e">
        <f t="shared" si="256"/>
        <v>#NUM!</v>
      </c>
      <c r="FF160" t="e">
        <f t="shared" si="256"/>
        <v>#NUM!</v>
      </c>
      <c r="FG160" t="e">
        <f t="shared" si="256"/>
        <v>#NUM!</v>
      </c>
      <c r="FH160" t="e">
        <f t="shared" si="256"/>
        <v>#NUM!</v>
      </c>
      <c r="FI160" t="e">
        <f t="shared" si="256"/>
        <v>#NUM!</v>
      </c>
    </row>
    <row r="161" spans="41:165" x14ac:dyDescent="0.3">
      <c r="AO161">
        <v>0.43000000000000022</v>
      </c>
      <c r="AP161">
        <f t="shared" si="225"/>
        <v>0.99861265519846554</v>
      </c>
      <c r="AQ161">
        <f t="shared" si="225"/>
        <v>0.99708184852215564</v>
      </c>
      <c r="AR161">
        <f t="shared" si="225"/>
        <v>0.99538637962267407</v>
      </c>
      <c r="AS161">
        <f t="shared" si="225"/>
        <v>0.99350072959971747</v>
      </c>
      <c r="AT161">
        <f t="shared" si="225"/>
        <v>0.99139390281681439</v>
      </c>
      <c r="AU161">
        <f t="shared" si="225"/>
        <v>0.98902787311125517</v>
      </c>
      <c r="AV161">
        <f t="shared" si="225"/>
        <v>0.98635546622691683</v>
      </c>
      <c r="AW161">
        <f t="shared" si="225"/>
        <v>0.98331742274487433</v>
      </c>
      <c r="AX161">
        <f t="shared" si="225"/>
        <v>0.97983824301245492</v>
      </c>
      <c r="AY161">
        <f t="shared" si="225"/>
        <v>0.97581974289861473</v>
      </c>
      <c r="AZ161">
        <f t="shared" si="78"/>
        <v>0.96560685353753328</v>
      </c>
      <c r="BA161">
        <f t="shared" si="225"/>
        <v>0.95096457550644153</v>
      </c>
      <c r="BB161">
        <f t="shared" si="225"/>
        <v>0.92832432600062331</v>
      </c>
      <c r="BC161">
        <f t="shared" si="225"/>
        <v>0.88866066756861917</v>
      </c>
      <c r="BD161">
        <f t="shared" si="225"/>
        <v>0.79885142277604781</v>
      </c>
      <c r="BE161" t="e">
        <f t="shared" si="225"/>
        <v>#NUM!</v>
      </c>
      <c r="BF161" t="e">
        <f t="shared" si="225"/>
        <v>#NUM!</v>
      </c>
      <c r="BG161" t="e">
        <f t="shared" si="225"/>
        <v>#NUM!</v>
      </c>
      <c r="BH161" t="e">
        <f t="shared" si="225"/>
        <v>#NUM!</v>
      </c>
      <c r="BI161" t="e">
        <f t="shared" si="225"/>
        <v>#NUM!</v>
      </c>
      <c r="BJ161" t="e">
        <f t="shared" si="225"/>
        <v>#NUM!</v>
      </c>
      <c r="BK161" t="e">
        <f t="shared" si="225"/>
        <v>#NUM!</v>
      </c>
      <c r="BL161" t="e">
        <f t="shared" si="225"/>
        <v>#NUM!</v>
      </c>
      <c r="BV161">
        <v>0.43000000000000022</v>
      </c>
      <c r="BX161">
        <f t="shared" si="226"/>
        <v>0.99870674089778289</v>
      </c>
      <c r="BZ161">
        <f t="shared" si="226"/>
        <v>0.99712262698586029</v>
      </c>
      <c r="CB161">
        <f t="shared" si="226"/>
        <v>0.99514983276707725</v>
      </c>
      <c r="CD161">
        <f t="shared" si="226"/>
        <v>0.9926421460302679</v>
      </c>
      <c r="CF161">
        <f t="shared" si="226"/>
        <v>0.98937060024622014</v>
      </c>
      <c r="CG161">
        <f t="shared" si="80"/>
        <v>0.98495619568001647</v>
      </c>
      <c r="CH161">
        <f t="shared" si="226"/>
        <v>0.97871771717334988</v>
      </c>
      <c r="CI161">
        <f t="shared" si="226"/>
        <v>0.96929449243056254</v>
      </c>
      <c r="CJ161">
        <f t="shared" si="226"/>
        <v>0.9534780094984121</v>
      </c>
      <c r="CK161">
        <f t="shared" si="226"/>
        <v>0.92118582682950345</v>
      </c>
      <c r="CL161" t="e">
        <f t="shared" si="226"/>
        <v>#NUM!</v>
      </c>
      <c r="CM161" t="e">
        <f t="shared" si="226"/>
        <v>#NUM!</v>
      </c>
      <c r="CN161" t="e">
        <f t="shared" si="226"/>
        <v>#NUM!</v>
      </c>
      <c r="CO161" t="e">
        <f t="shared" si="226"/>
        <v>#NUM!</v>
      </c>
      <c r="CP161" t="e">
        <f t="shared" si="226"/>
        <v>#NUM!</v>
      </c>
      <c r="CQ161" t="e">
        <f t="shared" si="226"/>
        <v>#NUM!</v>
      </c>
      <c r="CR161" t="e">
        <f t="shared" si="226"/>
        <v>#NUM!</v>
      </c>
      <c r="CS161" t="e">
        <f t="shared" si="226"/>
        <v>#NUM!</v>
      </c>
      <c r="DD161">
        <v>0.43000000000000022</v>
      </c>
      <c r="DF161">
        <f t="shared" si="207"/>
        <v>0.99927326610418232</v>
      </c>
      <c r="DH161">
        <f t="shared" si="207"/>
        <v>0.99838366185120331</v>
      </c>
      <c r="DJ161">
        <f t="shared" si="207"/>
        <v>0.99727689525406094</v>
      </c>
      <c r="DL161">
        <f t="shared" si="207"/>
        <v>0.99587213331676561</v>
      </c>
      <c r="DN161">
        <f t="shared" si="207"/>
        <v>0.99404340996510154</v>
      </c>
      <c r="DO161">
        <f t="shared" si="207"/>
        <v>0.99158355475843618</v>
      </c>
      <c r="DP161">
        <f t="shared" si="207"/>
        <v>0.98812338084820961</v>
      </c>
      <c r="DQ161">
        <f t="shared" si="207"/>
        <v>0.98293453901870886</v>
      </c>
      <c r="DR161">
        <f t="shared" si="207"/>
        <v>0.97433235937378648</v>
      </c>
      <c r="DS161">
        <f t="shared" si="207"/>
        <v>0.95720898241269314</v>
      </c>
      <c r="DT161" t="e">
        <f t="shared" si="207"/>
        <v>#NUM!</v>
      </c>
      <c r="DU161" t="e">
        <f t="shared" si="207"/>
        <v>#NUM!</v>
      </c>
      <c r="DV161" t="e">
        <f t="shared" si="207"/>
        <v>#NUM!</v>
      </c>
      <c r="DW161" t="e">
        <f t="shared" si="207"/>
        <v>#NUM!</v>
      </c>
      <c r="DX161" t="e">
        <f t="shared" si="207"/>
        <v>#NUM!</v>
      </c>
      <c r="DY161" t="e">
        <f t="shared" si="207"/>
        <v>#NUM!</v>
      </c>
      <c r="DZ161" t="e">
        <f t="shared" si="207"/>
        <v>#NUM!</v>
      </c>
      <c r="EA161" t="e">
        <f t="shared" si="207"/>
        <v>#NUM!</v>
      </c>
      <c r="EL161">
        <v>0.43000000000000022</v>
      </c>
      <c r="EN161">
        <f t="shared" ref="EN161" si="257">IF(EN$10&lt;&gt;1,( SQRT(EN$10^2 + 1)/(EN$10-1) * LN( ( 1 - EN55  ) / ( 1 - EN$10 * EN55 ) ) ) /  LN( ((2/EN55) - 1 - EN$10 + SQRT(EN$10^2 + 1 )) / ((2/EN55) - 1 - EN$10 - SQRT(EN$10^2 + 1 )) ), (SQRT($AO55)*EN55/(1-EN55)) / LN(((2/EN55)-1-EN$10+SQRT(EN$10^2+1))/((2/EN55)-1-EN$10-SQRT(EN$10^2+1))))</f>
        <v>0.99967723661659535</v>
      </c>
      <c r="EP161">
        <f t="shared" ref="EP161" si="258">IF(EP$10&lt;&gt;1,( SQRT(EP$10^2 + 1)/(EP$10-1) * LN( ( 1 - EP55  ) / ( 1 - EP$10 * EP55 ) ) ) /  LN( ((2/EP55) - 1 - EP$10 + SQRT(EP$10^2 + 1 )) / ((2/EP55) - 1 - EP$10 - SQRT(EP$10^2 + 1 )) ), (SQRT($AO55)*EP55/(1-EP55)) / LN(((2/EP55)-1-EP$10+SQRT(EP$10^2+1))/((2/EP55)-1-EP$10-SQRT(EP$10^2+1))))</f>
        <v>0.99928231820627822</v>
      </c>
      <c r="ER161">
        <f t="shared" ref="ER161" si="259">IF(ER$10&lt;&gt;1,( SQRT(ER$10^2 + 1)/(ER$10-1) * LN( ( 1 - ER55  ) / ( 1 - ER$10 * ER55 ) ) ) /  LN( ((2/ER55) - 1 - ER$10 + SQRT(ER$10^2 + 1 )) / ((2/ER55) - 1 - ER$10 - SQRT(ER$10^2 + 1 )) ), (SQRT($AO55)*ER55/(1-ER55)) / LN(((2/ER55)-1-ER$10+SQRT(ER$10^2+1))/((2/ER55)-1-ER$10-SQRT(ER$10^2+1))))</f>
        <v>0.99879134512243095</v>
      </c>
      <c r="ET161">
        <f t="shared" ref="ET161" si="260">IF(ET$10&lt;&gt;1,( SQRT(ET$10^2 + 1)/(ET$10-1) * LN( ( 1 - ET55  ) / ( 1 - ET$10 * ET55 ) ) ) /  LN( ((2/ET55) - 1 - ET$10 + SQRT(ET$10^2 + 1 )) / ((2/ET55) - 1 - ET$10 - SQRT(ET$10^2 + 1 )) ), (SQRT($AO55)*ET55/(1-ET55)) / LN(((2/ET55)-1-ET$10+SQRT(ET$10^2+1))/((2/ET55)-1-ET$10-SQRT(ET$10^2+1))))</f>
        <v>0.99816883082019647</v>
      </c>
      <c r="EV161">
        <f t="shared" ref="EV161:FI161" si="261">IF(EV$10&lt;&gt;1,( SQRT(EV$10^2 + 1)/(EV$10-1) * LN( ( 1 - EV55  ) / ( 1 - EV$10 * EV55 ) ) ) /  LN( ((2/EV55) - 1 - EV$10 + SQRT(EV$10^2 + 1 )) / ((2/EV55) - 1 - EV$10 - SQRT(EV$10^2 + 1 )) ), (SQRT($AO55)*EV55/(1-EV55)) / LN(((2/EV55)-1-EV$10+SQRT(EV$10^2+1))/((2/EV55)-1-EV$10-SQRT(EV$10^2+1))))</f>
        <v>0.99735966319775327</v>
      </c>
      <c r="EW161">
        <f t="shared" si="261"/>
        <v>0.99627360424564126</v>
      </c>
      <c r="EX161">
        <f t="shared" si="261"/>
        <v>0.9947507826505485</v>
      </c>
      <c r="EY161">
        <f t="shared" si="261"/>
        <v>0.99247839386665349</v>
      </c>
      <c r="EZ161">
        <f t="shared" si="261"/>
        <v>0.98874188868044555</v>
      </c>
      <c r="FA161">
        <f t="shared" si="261"/>
        <v>0.98142149789112831</v>
      </c>
      <c r="FB161" t="e">
        <f t="shared" si="261"/>
        <v>#NUM!</v>
      </c>
      <c r="FC161" t="e">
        <f t="shared" si="261"/>
        <v>#NUM!</v>
      </c>
      <c r="FD161" t="e">
        <f t="shared" si="261"/>
        <v>#NUM!</v>
      </c>
      <c r="FE161" t="e">
        <f t="shared" si="261"/>
        <v>#NUM!</v>
      </c>
      <c r="FF161" t="e">
        <f t="shared" si="261"/>
        <v>#NUM!</v>
      </c>
      <c r="FG161" t="e">
        <f t="shared" si="261"/>
        <v>#NUM!</v>
      </c>
      <c r="FH161" t="e">
        <f t="shared" si="261"/>
        <v>#NUM!</v>
      </c>
      <c r="FI161" t="e">
        <f t="shared" si="261"/>
        <v>#NUM!</v>
      </c>
    </row>
    <row r="162" spans="41:165" x14ac:dyDescent="0.3">
      <c r="AO162">
        <v>0.44000000000000022</v>
      </c>
      <c r="AP162">
        <f t="shared" si="225"/>
        <v>0.99852161002188411</v>
      </c>
      <c r="AQ162">
        <f t="shared" si="225"/>
        <v>0.99688593912351708</v>
      </c>
      <c r="AR162">
        <f t="shared" si="225"/>
        <v>0.99506905639787824</v>
      </c>
      <c r="AS162">
        <f t="shared" si="225"/>
        <v>0.99304200551369814</v>
      </c>
      <c r="AT162">
        <f t="shared" si="225"/>
        <v>0.9907694131134579</v>
      </c>
      <c r="AU162">
        <f t="shared" si="225"/>
        <v>0.98820760549056763</v>
      </c>
      <c r="AV162">
        <f t="shared" si="225"/>
        <v>0.98530201683456031</v>
      </c>
      <c r="AW162">
        <f t="shared" si="225"/>
        <v>0.98198355506153001</v>
      </c>
      <c r="AX162">
        <f t="shared" si="225"/>
        <v>0.97816339686574516</v>
      </c>
      <c r="AY162">
        <f t="shared" si="225"/>
        <v>0.97372487146859188</v>
      </c>
      <c r="AZ162">
        <f t="shared" si="78"/>
        <v>0.9623184377422157</v>
      </c>
      <c r="BA162">
        <f t="shared" si="225"/>
        <v>0.94564559002293835</v>
      </c>
      <c r="BB162">
        <f t="shared" si="225"/>
        <v>0.9190917073268422</v>
      </c>
      <c r="BC162">
        <f t="shared" si="225"/>
        <v>0.87004296359660205</v>
      </c>
      <c r="BD162">
        <f t="shared" si="225"/>
        <v>0.74254277194983975</v>
      </c>
      <c r="BE162" t="e">
        <f t="shared" si="225"/>
        <v>#NUM!</v>
      </c>
      <c r="BF162" t="e">
        <f t="shared" si="225"/>
        <v>#NUM!</v>
      </c>
      <c r="BG162" t="e">
        <f t="shared" si="225"/>
        <v>#NUM!</v>
      </c>
      <c r="BH162" t="e">
        <f t="shared" si="225"/>
        <v>#NUM!</v>
      </c>
      <c r="BI162" t="e">
        <f t="shared" si="225"/>
        <v>#NUM!</v>
      </c>
      <c r="BJ162" t="e">
        <f t="shared" si="225"/>
        <v>#NUM!</v>
      </c>
      <c r="BK162" t="e">
        <f t="shared" si="225"/>
        <v>#NUM!</v>
      </c>
      <c r="BL162" t="e">
        <f t="shared" si="225"/>
        <v>#NUM!</v>
      </c>
      <c r="BV162">
        <v>0.44000000000000022</v>
      </c>
      <c r="BX162">
        <f t="shared" si="226"/>
        <v>0.9986201828614808</v>
      </c>
      <c r="BZ162">
        <f t="shared" si="226"/>
        <v>0.99692038776947944</v>
      </c>
      <c r="CB162">
        <f t="shared" si="226"/>
        <v>0.99478936911474225</v>
      </c>
      <c r="CD162">
        <f t="shared" si="226"/>
        <v>0.99205879105793959</v>
      </c>
      <c r="CF162">
        <f t="shared" si="226"/>
        <v>0.98846096114296134</v>
      </c>
      <c r="CG162">
        <f t="shared" si="80"/>
        <v>0.98354380930757523</v>
      </c>
      <c r="CH162">
        <f t="shared" si="226"/>
        <v>0.97647281068461289</v>
      </c>
      <c r="CI162">
        <f t="shared" si="226"/>
        <v>0.96551493699847968</v>
      </c>
      <c r="CJ162">
        <f t="shared" si="226"/>
        <v>0.94632079496889199</v>
      </c>
      <c r="CK162">
        <f t="shared" si="226"/>
        <v>0.9034249924752995</v>
      </c>
      <c r="CL162" t="e">
        <f t="shared" si="226"/>
        <v>#NUM!</v>
      </c>
      <c r="CM162" t="e">
        <f t="shared" si="226"/>
        <v>#NUM!</v>
      </c>
      <c r="CN162" t="e">
        <f t="shared" si="226"/>
        <v>#NUM!</v>
      </c>
      <c r="CO162" t="e">
        <f t="shared" si="226"/>
        <v>#NUM!</v>
      </c>
      <c r="CP162" t="e">
        <f t="shared" si="226"/>
        <v>#NUM!</v>
      </c>
      <c r="CQ162" t="e">
        <f t="shared" si="226"/>
        <v>#NUM!</v>
      </c>
      <c r="CR162" t="e">
        <f t="shared" si="226"/>
        <v>#NUM!</v>
      </c>
      <c r="CS162" t="e">
        <f t="shared" si="226"/>
        <v>#NUM!</v>
      </c>
      <c r="DD162">
        <v>0.44000000000000022</v>
      </c>
      <c r="DF162">
        <f t="shared" si="207"/>
        <v>0.99922467741069532</v>
      </c>
      <c r="DH162">
        <f t="shared" si="207"/>
        <v>0.99827022044407576</v>
      </c>
      <c r="DJ162">
        <f t="shared" si="207"/>
        <v>0.99707492460009972</v>
      </c>
      <c r="DL162">
        <f t="shared" si="207"/>
        <v>0.99554580365389422</v>
      </c>
      <c r="DN162">
        <f t="shared" si="207"/>
        <v>0.99353576498743046</v>
      </c>
      <c r="DO162">
        <f t="shared" si="207"/>
        <v>0.99079813630350988</v>
      </c>
      <c r="DP162">
        <f t="shared" si="207"/>
        <v>0.98688186379158771</v>
      </c>
      <c r="DQ162">
        <f t="shared" si="207"/>
        <v>0.98086328371983345</v>
      </c>
      <c r="DR162">
        <f t="shared" si="207"/>
        <v>0.9704762472276578</v>
      </c>
      <c r="DS162">
        <f t="shared" si="207"/>
        <v>0.94802376846805725</v>
      </c>
      <c r="DT162" t="e">
        <f t="shared" si="207"/>
        <v>#NUM!</v>
      </c>
      <c r="DU162" t="e">
        <f t="shared" si="207"/>
        <v>#NUM!</v>
      </c>
      <c r="DV162" t="e">
        <f t="shared" si="207"/>
        <v>#NUM!</v>
      </c>
      <c r="DW162" t="e">
        <f t="shared" si="207"/>
        <v>#NUM!</v>
      </c>
      <c r="DX162" t="e">
        <f t="shared" si="207"/>
        <v>#NUM!</v>
      </c>
      <c r="DY162" t="e">
        <f t="shared" si="207"/>
        <v>#NUM!</v>
      </c>
      <c r="DZ162" t="e">
        <f t="shared" si="207"/>
        <v>#NUM!</v>
      </c>
      <c r="EA162" t="e">
        <f t="shared" si="207"/>
        <v>#NUM!</v>
      </c>
      <c r="EL162">
        <v>0.44000000000000022</v>
      </c>
      <c r="EN162">
        <f t="shared" ref="EN162" si="262">IF(EN$10&lt;&gt;1,( SQRT(EN$10^2 + 1)/(EN$10-1) * LN( ( 1 - EN56  ) / ( 1 - EN$10 * EN56 ) ) ) /  LN( ((2/EN56) - 1 - EN$10 + SQRT(EN$10^2 + 1 )) / ((2/EN56) - 1 - EN$10 - SQRT(EN$10^2 + 1 )) ), (SQRT($AO56)*EN56/(1-EN56)) / LN(((2/EN56)-1-EN$10+SQRT(EN$10^2+1))/((2/EN56)-1-EN$10-SQRT(EN$10^2+1))))</f>
        <v>0.99965567334610883</v>
      </c>
      <c r="EP162">
        <f t="shared" ref="EP162" si="263">IF(EP$10&lt;&gt;1,( SQRT(EP$10^2 + 1)/(EP$10-1) * LN( ( 1 - EP56  ) / ( 1 - EP$10 * EP56 ) ) ) /  LN( ((2/EP56) - 1 - EP$10 + SQRT(EP$10^2 + 1 )) / ((2/EP56) - 1 - EP$10 - SQRT(EP$10^2 + 1 )) ), (SQRT($AO56)*EP56/(1-EP56)) / LN(((2/EP56)-1-EP$10+SQRT(EP$10^2+1))/((2/EP56)-1-EP$10-SQRT(EP$10^2+1))))</f>
        <v>0.9992320001995243</v>
      </c>
      <c r="ER162">
        <f t="shared" ref="ER162" si="264">IF(ER$10&lt;&gt;1,( SQRT(ER$10^2 + 1)/(ER$10-1) * LN( ( 1 - ER56  ) / ( 1 - ER$10 * ER56 ) ) ) /  LN( ((2/ER56) - 1 - ER$10 + SQRT(ER$10^2 + 1 )) / ((2/ER56) - 1 - ER$10 - SQRT(ER$10^2 + 1 )) ), (SQRT($AO56)*ER56/(1-ER56)) / LN(((2/ER56)-1-ER$10+SQRT(ER$10^2+1))/((2/ER56)-1-ER$10-SQRT(ER$10^2+1))))</f>
        <v>0.99870182889776993</v>
      </c>
      <c r="ET162">
        <f t="shared" ref="ET162" si="265">IF(ET$10&lt;&gt;1,( SQRT(ET$10^2 + 1)/(ET$10-1) * LN( ( 1 - ET56  ) / ( 1 - ET$10 * ET56 ) ) ) /  LN( ((2/ET56) - 1 - ET$10 + SQRT(ET$10^2 + 1 )) / ((2/ET56) - 1 - ET$10 - SQRT(ET$10^2 + 1 )) ), (SQRT($AO56)*ET56/(1-ET56)) / LN(((2/ET56)-1-ET$10+SQRT(ET$10^2+1))/((2/ET56)-1-ET$10-SQRT(ET$10^2+1))))</f>
        <v>0.99802436138516515</v>
      </c>
      <c r="EV162">
        <f t="shared" ref="EV162:FI162" si="266">IF(EV$10&lt;&gt;1,( SQRT(EV$10^2 + 1)/(EV$10-1) * LN( ( 1 - EV56  ) / ( 1 - EV$10 * EV56 ) ) ) /  LN( ((2/EV56) - 1 - EV$10 + SQRT(EV$10^2 + 1 )) / ((2/EV56) - 1 - EV$10 - SQRT(EV$10^2 + 1 )) ), (SQRT($AO56)*EV56/(1-EV56)) / LN(((2/EV56)-1-EV$10+SQRT(EV$10^2+1))/((2/EV56)-1-EV$10-SQRT(EV$10^2+1))))</f>
        <v>0.99713529667369216</v>
      </c>
      <c r="EW162">
        <f t="shared" si="266"/>
        <v>0.99592732128238193</v>
      </c>
      <c r="EX162">
        <f t="shared" si="266"/>
        <v>0.99420546742708327</v>
      </c>
      <c r="EY162">
        <f t="shared" si="266"/>
        <v>0.99157416963987477</v>
      </c>
      <c r="EZ162">
        <f t="shared" si="266"/>
        <v>0.9870768775701495</v>
      </c>
      <c r="FA162">
        <f t="shared" si="266"/>
        <v>0.9775515003947628</v>
      </c>
      <c r="FB162" t="e">
        <f t="shared" si="266"/>
        <v>#NUM!</v>
      </c>
      <c r="FC162" t="e">
        <f t="shared" si="266"/>
        <v>#NUM!</v>
      </c>
      <c r="FD162" t="e">
        <f t="shared" si="266"/>
        <v>#NUM!</v>
      </c>
      <c r="FE162" t="e">
        <f t="shared" si="266"/>
        <v>#NUM!</v>
      </c>
      <c r="FF162" t="e">
        <f t="shared" si="266"/>
        <v>#NUM!</v>
      </c>
      <c r="FG162" t="e">
        <f t="shared" si="266"/>
        <v>#NUM!</v>
      </c>
      <c r="FH162" t="e">
        <f t="shared" si="266"/>
        <v>#NUM!</v>
      </c>
      <c r="FI162" t="e">
        <f t="shared" si="266"/>
        <v>#NUM!</v>
      </c>
    </row>
    <row r="163" spans="41:165" x14ac:dyDescent="0.3">
      <c r="AO163">
        <v>0.45000000000000023</v>
      </c>
      <c r="AP163">
        <f t="shared" si="225"/>
        <v>0.99842580691821026</v>
      </c>
      <c r="AQ163">
        <f t="shared" si="225"/>
        <v>0.99667939148696505</v>
      </c>
      <c r="AR163">
        <f t="shared" si="225"/>
        <v>0.99473378460559458</v>
      </c>
      <c r="AS163">
        <f t="shared" si="225"/>
        <v>0.99255618100399823</v>
      </c>
      <c r="AT163">
        <f t="shared" si="225"/>
        <v>0.99010627115099992</v>
      </c>
      <c r="AU163">
        <f t="shared" si="225"/>
        <v>0.9873339636075088</v>
      </c>
      <c r="AV163">
        <f t="shared" si="225"/>
        <v>0.98417621937047195</v>
      </c>
      <c r="AW163">
        <f t="shared" si="225"/>
        <v>0.98055256314999861</v>
      </c>
      <c r="AX163">
        <f t="shared" si="225"/>
        <v>0.97635857256318537</v>
      </c>
      <c r="AY163">
        <f t="shared" si="225"/>
        <v>0.97145565435889014</v>
      </c>
      <c r="AZ163">
        <f t="shared" si="78"/>
        <v>0.9587078012351381</v>
      </c>
      <c r="BA163">
        <f t="shared" si="225"/>
        <v>0.9396850666613954</v>
      </c>
      <c r="BB163">
        <f t="shared" si="225"/>
        <v>0.90838283870306369</v>
      </c>
      <c r="BC163">
        <f t="shared" si="225"/>
        <v>0.84683617074790696</v>
      </c>
      <c r="BD163">
        <f t="shared" si="225"/>
        <v>0.64918403851363804</v>
      </c>
      <c r="BE163" t="e">
        <f t="shared" si="225"/>
        <v>#NUM!</v>
      </c>
      <c r="BF163" t="e">
        <f t="shared" si="225"/>
        <v>#NUM!</v>
      </c>
      <c r="BG163" t="e">
        <f t="shared" si="225"/>
        <v>#NUM!</v>
      </c>
      <c r="BH163" t="e">
        <f t="shared" si="225"/>
        <v>#NUM!</v>
      </c>
      <c r="BI163" t="e">
        <f t="shared" si="225"/>
        <v>#NUM!</v>
      </c>
      <c r="BJ163" t="e">
        <f t="shared" si="225"/>
        <v>#NUM!</v>
      </c>
      <c r="BK163" t="e">
        <f t="shared" si="225"/>
        <v>#NUM!</v>
      </c>
      <c r="BL163" t="e">
        <f t="shared" si="225"/>
        <v>#NUM!</v>
      </c>
      <c r="BV163">
        <v>0.45000000000000023</v>
      </c>
      <c r="BX163">
        <f t="shared" si="226"/>
        <v>0.99852896058164897</v>
      </c>
      <c r="BZ163">
        <f t="shared" si="226"/>
        <v>0.99670632304782059</v>
      </c>
      <c r="CB163">
        <f t="shared" si="226"/>
        <v>0.99440577887497184</v>
      </c>
      <c r="CD163">
        <f t="shared" si="226"/>
        <v>0.99143378465475829</v>
      </c>
      <c r="CF163">
        <f t="shared" si="226"/>
        <v>0.98747767897189875</v>
      </c>
      <c r="CG163">
        <f t="shared" si="80"/>
        <v>0.98199839463788607</v>
      </c>
      <c r="CH163">
        <f t="shared" si="226"/>
        <v>0.97397250526012502</v>
      </c>
      <c r="CI163">
        <f t="shared" si="226"/>
        <v>0.96118404442720962</v>
      </c>
      <c r="CJ163">
        <f t="shared" si="226"/>
        <v>0.93767012904712865</v>
      </c>
      <c r="CK163">
        <f t="shared" si="226"/>
        <v>0.87873694546243619</v>
      </c>
      <c r="CL163" t="e">
        <f t="shared" si="226"/>
        <v>#NUM!</v>
      </c>
      <c r="CM163" t="e">
        <f t="shared" si="226"/>
        <v>#NUM!</v>
      </c>
      <c r="CN163" t="e">
        <f t="shared" si="226"/>
        <v>#NUM!</v>
      </c>
      <c r="CO163" t="e">
        <f t="shared" si="226"/>
        <v>#NUM!</v>
      </c>
      <c r="CP163" t="e">
        <f t="shared" si="226"/>
        <v>#NUM!</v>
      </c>
      <c r="CQ163" t="e">
        <f t="shared" si="226"/>
        <v>#NUM!</v>
      </c>
      <c r="CR163" t="e">
        <f t="shared" si="226"/>
        <v>#NUM!</v>
      </c>
      <c r="CS163" t="e">
        <f t="shared" si="226"/>
        <v>#NUM!</v>
      </c>
      <c r="DD163">
        <v>0.45000000000000023</v>
      </c>
      <c r="DF163">
        <f t="shared" si="207"/>
        <v>0.99917347750205876</v>
      </c>
      <c r="DH163">
        <f t="shared" si="207"/>
        <v>0.99815016940068679</v>
      </c>
      <c r="DJ163">
        <f t="shared" si="207"/>
        <v>0.99686005852571047</v>
      </c>
      <c r="DL163">
        <f t="shared" si="207"/>
        <v>0.99519632868043717</v>
      </c>
      <c r="DN163">
        <f t="shared" si="207"/>
        <v>0.99298739943568637</v>
      </c>
      <c r="DO163">
        <f t="shared" si="207"/>
        <v>0.98993969198509868</v>
      </c>
      <c r="DP163">
        <f t="shared" si="207"/>
        <v>0.98550168557949114</v>
      </c>
      <c r="DQ163">
        <f t="shared" si="207"/>
        <v>0.9784980451457822</v>
      </c>
      <c r="DR163">
        <f t="shared" si="207"/>
        <v>0.96585014890800847</v>
      </c>
      <c r="DS163">
        <f t="shared" si="207"/>
        <v>0.93556180968074143</v>
      </c>
      <c r="DT163" t="e">
        <f t="shared" si="207"/>
        <v>#NUM!</v>
      </c>
      <c r="DU163" t="e">
        <f t="shared" si="207"/>
        <v>#NUM!</v>
      </c>
      <c r="DV163" t="e">
        <f t="shared" si="207"/>
        <v>#NUM!</v>
      </c>
      <c r="DW163" t="e">
        <f t="shared" si="207"/>
        <v>#NUM!</v>
      </c>
      <c r="DX163" t="e">
        <f t="shared" si="207"/>
        <v>#NUM!</v>
      </c>
      <c r="DY163" t="e">
        <f t="shared" si="207"/>
        <v>#NUM!</v>
      </c>
      <c r="DZ163" t="e">
        <f t="shared" si="207"/>
        <v>#NUM!</v>
      </c>
      <c r="EA163" t="e">
        <f t="shared" si="207"/>
        <v>#NUM!</v>
      </c>
      <c r="EL163">
        <v>0.45000000000000023</v>
      </c>
      <c r="EN163">
        <f t="shared" ref="EN163:FI178" si="267">IF(EN$10&lt;&gt;1,( SQRT(EN$10^2 + 1)/(EN$10-1) * LN( ( 1 - EN57  ) / ( 1 - EN$10 * EN57 ) ) ) /  LN( ((2/EN57) - 1 - EN$10 + SQRT(EN$10^2 + 1 )) / ((2/EN57) - 1 - EN$10 - SQRT(EN$10^2 + 1 )) ), (SQRT($AO57)*EN57/(1-EN57)) / LN(((2/EN57)-1-EN$10+SQRT(EN$10^2+1))/((2/EN57)-1-EN$10-SQRT(EN$10^2+1))))</f>
        <v>0.99963295345798397</v>
      </c>
      <c r="EP163">
        <f t="shared" ref="EP163" si="268">IF(EP$10&lt;&gt;1,( SQRT(EP$10^2 + 1)/(EP$10-1) * LN( ( 1 - EP57  ) / ( 1 - EP$10 * EP57 ) ) ) /  LN( ((2/EP57) - 1 - EP$10 + SQRT(EP$10^2 + 1 )) / ((2/EP57) - 1 - EP$10 - SQRT(EP$10^2 + 1 )) ), (SQRT($AO57)*EP57/(1-EP57)) / LN(((2/EP57)-1-EP$10+SQRT(EP$10^2+1))/((2/EP57)-1-EP$10-SQRT(EP$10^2+1))))</f>
        <v>0.99917875784878551</v>
      </c>
      <c r="ER163">
        <f t="shared" ref="ER163" si="269">IF(ER$10&lt;&gt;1,( SQRT(ER$10^2 + 1)/(ER$10-1) * LN( ( 1 - ER57  ) / ( 1 - ER$10 * ER57 ) ) ) /  LN( ((2/ER57) - 1 - ER$10 + SQRT(ER$10^2 + 1 )) / ((2/ER57) - 1 - ER$10 - SQRT(ER$10^2 + 1 )) ), (SQRT($AO57)*ER57/(1-ER57)) / LN(((2/ER57)-1-ER$10+SQRT(ER$10^2+1))/((2/ER57)-1-ER$10-SQRT(ER$10^2+1))))</f>
        <v>0.99860661680716178</v>
      </c>
      <c r="ET163">
        <f t="shared" ref="ET163" si="270">IF(ET$10&lt;&gt;1,( SQRT(ET$10^2 + 1)/(ET$10-1) * LN( ( 1 - ET57  ) / ( 1 - ET$10 * ET57 ) ) ) /  LN( ((2/ET57) - 1 - ET$10 + SQRT(ET$10^2 + 1 )) / ((2/ET57) - 1 - ET$10 - SQRT(ET$10^2 + 1 )) ), (SQRT($AO57)*ET57/(1-ET57)) / LN(((2/ET57)-1-ET$10+SQRT(ET$10^2+1))/((2/ET57)-1-ET$10-SQRT(ET$10^2+1))))</f>
        <v>0.99786969323515229</v>
      </c>
      <c r="EV163">
        <f t="shared" ref="EV163:FI163" si="271">IF(EV$10&lt;&gt;1,( SQRT(EV$10^2 + 1)/(EV$10-1) * LN( ( 1 - EV57  ) / ( 1 - EV$10 * EV57 ) ) ) /  LN( ((2/EV57) - 1 - EV$10 + SQRT(EV$10^2 + 1 )) / ((2/EV57) - 1 - EV$10 - SQRT(EV$10^2 + 1 )) ), (SQRT($AO57)*EV57/(1-EV57)) / LN(((2/EV57)-1-EV$10+SQRT(EV$10^2+1))/((2/EV57)-1-EV$10-SQRT(EV$10^2+1))))</f>
        <v>0.99689304826059677</v>
      </c>
      <c r="EW163">
        <f t="shared" si="271"/>
        <v>0.99554912940826479</v>
      </c>
      <c r="EX163">
        <f t="shared" si="271"/>
        <v>0.99360001218631422</v>
      </c>
      <c r="EY163">
        <f t="shared" si="271"/>
        <v>0.99054393342946978</v>
      </c>
      <c r="EZ163">
        <f t="shared" si="271"/>
        <v>0.98508865127191336</v>
      </c>
      <c r="FA163">
        <f t="shared" si="271"/>
        <v>0.97236988734221486</v>
      </c>
      <c r="FB163" t="e">
        <f t="shared" si="271"/>
        <v>#NUM!</v>
      </c>
      <c r="FC163" t="e">
        <f t="shared" si="271"/>
        <v>#NUM!</v>
      </c>
      <c r="FD163" t="e">
        <f t="shared" si="271"/>
        <v>#NUM!</v>
      </c>
      <c r="FE163" t="e">
        <f t="shared" si="271"/>
        <v>#NUM!</v>
      </c>
      <c r="FF163" t="e">
        <f t="shared" si="271"/>
        <v>#NUM!</v>
      </c>
      <c r="FG163" t="e">
        <f t="shared" si="271"/>
        <v>#NUM!</v>
      </c>
      <c r="FH163" t="e">
        <f t="shared" si="271"/>
        <v>#NUM!</v>
      </c>
      <c r="FI163" t="e">
        <f t="shared" si="271"/>
        <v>#NUM!</v>
      </c>
    </row>
    <row r="164" spans="41:165" x14ac:dyDescent="0.3">
      <c r="AO164">
        <v>0.46000000000000024</v>
      </c>
      <c r="AP164">
        <f t="shared" si="225"/>
        <v>0.99832499960337673</v>
      </c>
      <c r="AQ164">
        <f t="shared" si="225"/>
        <v>0.9964616292673677</v>
      </c>
      <c r="AR164">
        <f t="shared" si="225"/>
        <v>0.99437954230818448</v>
      </c>
      <c r="AS164">
        <f t="shared" si="225"/>
        <v>0.99204162712731248</v>
      </c>
      <c r="AT164">
        <f t="shared" si="225"/>
        <v>0.98940201211266288</v>
      </c>
      <c r="AU164">
        <f t="shared" si="225"/>
        <v>0.98640331677927251</v>
      </c>
      <c r="AV164">
        <f t="shared" si="225"/>
        <v>0.98297279230995271</v>
      </c>
      <c r="AW164">
        <f t="shared" si="225"/>
        <v>0.97901678609719944</v>
      </c>
      <c r="AX164">
        <f t="shared" si="225"/>
        <v>0.9744126072579935</v>
      </c>
      <c r="AY164">
        <f t="shared" si="225"/>
        <v>0.96899564463552101</v>
      </c>
      <c r="AZ164">
        <f t="shared" si="78"/>
        <v>0.95473705732653935</v>
      </c>
      <c r="BA164">
        <f t="shared" si="225"/>
        <v>0.93298318380896816</v>
      </c>
      <c r="BB164">
        <f t="shared" si="225"/>
        <v>0.89586199359590923</v>
      </c>
      <c r="BC164">
        <f t="shared" si="225"/>
        <v>0.81714692527369515</v>
      </c>
      <c r="BD164">
        <f t="shared" si="225"/>
        <v>0.37637789555648615</v>
      </c>
      <c r="BE164" t="e">
        <f t="shared" si="225"/>
        <v>#NUM!</v>
      </c>
      <c r="BF164" t="e">
        <f t="shared" si="225"/>
        <v>#NUM!</v>
      </c>
      <c r="BG164" t="e">
        <f t="shared" si="225"/>
        <v>#NUM!</v>
      </c>
      <c r="BH164" t="e">
        <f t="shared" si="225"/>
        <v>#NUM!</v>
      </c>
      <c r="BI164" t="e">
        <f t="shared" si="225"/>
        <v>#NUM!</v>
      </c>
      <c r="BJ164" t="e">
        <f t="shared" si="225"/>
        <v>#NUM!</v>
      </c>
      <c r="BK164" t="e">
        <f t="shared" si="225"/>
        <v>#NUM!</v>
      </c>
      <c r="BL164" t="e">
        <f t="shared" si="225"/>
        <v>#NUM!</v>
      </c>
      <c r="BV164">
        <v>0.46000000000000024</v>
      </c>
      <c r="BX164">
        <f t="shared" si="226"/>
        <v>0.99843282537848865</v>
      </c>
      <c r="BZ164">
        <f t="shared" si="226"/>
        <v>0.99647973688039082</v>
      </c>
      <c r="CB164">
        <f t="shared" si="226"/>
        <v>0.9939975328290801</v>
      </c>
      <c r="CD164">
        <f t="shared" si="226"/>
        <v>0.99076396453454862</v>
      </c>
      <c r="CF164">
        <f t="shared" si="226"/>
        <v>0.98641415697797175</v>
      </c>
      <c r="CG164">
        <f t="shared" si="80"/>
        <v>0.98030537924059269</v>
      </c>
      <c r="CH164">
        <f t="shared" si="226"/>
        <v>0.97118082907001924</v>
      </c>
      <c r="CI164">
        <f t="shared" si="226"/>
        <v>0.95619390031224927</v>
      </c>
      <c r="CJ164">
        <f t="shared" si="226"/>
        <v>0.92705723039037835</v>
      </c>
      <c r="CK164">
        <f t="shared" si="226"/>
        <v>0.84198510855779696</v>
      </c>
      <c r="CL164" t="e">
        <f t="shared" si="226"/>
        <v>#NUM!</v>
      </c>
      <c r="CM164" t="e">
        <f t="shared" si="226"/>
        <v>#NUM!</v>
      </c>
      <c r="CN164" t="e">
        <f t="shared" si="226"/>
        <v>#NUM!</v>
      </c>
      <c r="CO164" t="e">
        <f t="shared" si="226"/>
        <v>#NUM!</v>
      </c>
      <c r="CP164" t="e">
        <f t="shared" si="226"/>
        <v>#NUM!</v>
      </c>
      <c r="CQ164" t="e">
        <f t="shared" si="226"/>
        <v>#NUM!</v>
      </c>
      <c r="CR164" t="e">
        <f t="shared" si="226"/>
        <v>#NUM!</v>
      </c>
      <c r="CS164" t="e">
        <f t="shared" si="226"/>
        <v>#NUM!</v>
      </c>
      <c r="DD164">
        <v>0.46000000000000024</v>
      </c>
      <c r="DF164">
        <f t="shared" ref="DF164:EA175" si="272">IF(DF$10&lt;&gt;1,( SQRT(DF$10^2 + 1)/(DF$10-1) * LN( ( 1 - DF58  ) / ( 1 - DF$10 * DF58 ) ) ) /  LN( ((2/DF58) - 1 - DF$10 + SQRT(DF$10^2 + 1 )) / ((2/DF58) - 1 - DF$10 - SQRT(DF$10^2 + 1 )) ), (SQRT($AO58)*DF58/(1-DF58)) / LN(((2/DF58)-1-DF$10+SQRT(DF$10^2+1))/((2/DF58)-1-DF$10-SQRT(DF$10^2+1))))</f>
        <v>0.99911952793871817</v>
      </c>
      <c r="DH164">
        <f t="shared" si="272"/>
        <v>0.99802312258349934</v>
      </c>
      <c r="DJ164">
        <f t="shared" si="272"/>
        <v>0.99663145258711994</v>
      </c>
      <c r="DL164">
        <f t="shared" si="272"/>
        <v>0.99482197370849934</v>
      </c>
      <c r="DN164">
        <f t="shared" si="272"/>
        <v>0.99239472742085455</v>
      </c>
      <c r="DO164">
        <f t="shared" si="272"/>
        <v>0.98900040296616565</v>
      </c>
      <c r="DP164">
        <f t="shared" si="272"/>
        <v>0.9839639073667481</v>
      </c>
      <c r="DQ164">
        <f t="shared" si="272"/>
        <v>0.97578368622725797</v>
      </c>
      <c r="DR164">
        <f t="shared" si="272"/>
        <v>0.96022758123485452</v>
      </c>
      <c r="DS164">
        <f t="shared" si="272"/>
        <v>0.91770828263201809</v>
      </c>
      <c r="DT164" t="e">
        <f t="shared" si="272"/>
        <v>#NUM!</v>
      </c>
      <c r="DU164" t="e">
        <f t="shared" si="272"/>
        <v>#NUM!</v>
      </c>
      <c r="DV164" t="e">
        <f t="shared" si="272"/>
        <v>#NUM!</v>
      </c>
      <c r="DW164" t="e">
        <f t="shared" si="272"/>
        <v>#NUM!</v>
      </c>
      <c r="DX164" t="e">
        <f t="shared" si="272"/>
        <v>#NUM!</v>
      </c>
      <c r="DY164" t="e">
        <f t="shared" si="272"/>
        <v>#NUM!</v>
      </c>
      <c r="DZ164" t="e">
        <f t="shared" si="272"/>
        <v>#NUM!</v>
      </c>
      <c r="EA164" t="e">
        <f t="shared" si="272"/>
        <v>#NUM!</v>
      </c>
      <c r="EL164">
        <v>0.46000000000000024</v>
      </c>
      <c r="EN164">
        <f t="shared" si="267"/>
        <v>0.99960901587762829</v>
      </c>
      <c r="EP164">
        <f t="shared" si="267"/>
        <v>0.99912242120321193</v>
      </c>
      <c r="ER164">
        <f t="shared" si="267"/>
        <v>0.99850533842233968</v>
      </c>
      <c r="ET164">
        <f t="shared" si="267"/>
        <v>0.99770406892125607</v>
      </c>
      <c r="EV164">
        <f t="shared" si="267"/>
        <v>0.99663136244739836</v>
      </c>
      <c r="EW164">
        <f t="shared" si="267"/>
        <v>0.99513566554493016</v>
      </c>
      <c r="EX164">
        <f t="shared" si="267"/>
        <v>0.9929263717520348</v>
      </c>
      <c r="EY164">
        <f t="shared" si="267"/>
        <v>0.98936470304344615</v>
      </c>
      <c r="EZ164">
        <f t="shared" si="267"/>
        <v>0.98268585701026179</v>
      </c>
      <c r="FA164">
        <f t="shared" si="267"/>
        <v>0.96508778941116646</v>
      </c>
      <c r="FB164" t="e">
        <f t="shared" si="267"/>
        <v>#NUM!</v>
      </c>
      <c r="FC164" t="e">
        <f t="shared" si="267"/>
        <v>#NUM!</v>
      </c>
      <c r="FD164" t="e">
        <f t="shared" si="267"/>
        <v>#NUM!</v>
      </c>
      <c r="FE164" t="e">
        <f t="shared" si="267"/>
        <v>#NUM!</v>
      </c>
      <c r="FF164" t="e">
        <f t="shared" si="267"/>
        <v>#NUM!</v>
      </c>
      <c r="FG164" t="e">
        <f t="shared" si="267"/>
        <v>#NUM!</v>
      </c>
      <c r="FH164" t="e">
        <f t="shared" si="267"/>
        <v>#NUM!</v>
      </c>
      <c r="FI164" t="e">
        <f t="shared" si="267"/>
        <v>#NUM!</v>
      </c>
    </row>
    <row r="165" spans="41:165" x14ac:dyDescent="0.3">
      <c r="AO165">
        <v>0.47000000000000025</v>
      </c>
      <c r="AP165">
        <f t="shared" si="225"/>
        <v>0.99821892495893827</v>
      </c>
      <c r="AQ165">
        <f t="shared" si="225"/>
        <v>0.99623203570159136</v>
      </c>
      <c r="AR165">
        <f t="shared" si="225"/>
        <v>0.99400523354046544</v>
      </c>
      <c r="AS165">
        <f t="shared" si="225"/>
        <v>0.99149659212481922</v>
      </c>
      <c r="AT165">
        <f t="shared" si="225"/>
        <v>0.98865397612037276</v>
      </c>
      <c r="AU165">
        <f t="shared" si="225"/>
        <v>0.98541172993031523</v>
      </c>
      <c r="AV165">
        <f t="shared" si="225"/>
        <v>0.98168598027155873</v>
      </c>
      <c r="AW165">
        <f t="shared" si="225"/>
        <v>0.97736781934478267</v>
      </c>
      <c r="AX165">
        <f t="shared" si="225"/>
        <v>0.97231315173836785</v>
      </c>
      <c r="AY165">
        <f t="shared" si="225"/>
        <v>0.96632645660021843</v>
      </c>
      <c r="AZ165">
        <f t="shared" si="78"/>
        <v>0.95036257303422578</v>
      </c>
      <c r="BA165">
        <f t="shared" si="225"/>
        <v>0.92541907670350088</v>
      </c>
      <c r="BB165">
        <f t="shared" si="225"/>
        <v>0.88108191800128677</v>
      </c>
      <c r="BC165">
        <f t="shared" si="225"/>
        <v>0.77773623040836803</v>
      </c>
      <c r="BD165" t="e">
        <f t="shared" si="225"/>
        <v>#NUM!</v>
      </c>
      <c r="BE165" t="e">
        <f t="shared" si="225"/>
        <v>#NUM!</v>
      </c>
      <c r="BF165" t="e">
        <f t="shared" si="225"/>
        <v>#NUM!</v>
      </c>
      <c r="BG165" t="e">
        <f t="shared" si="225"/>
        <v>#NUM!</v>
      </c>
      <c r="BH165" t="e">
        <f t="shared" si="225"/>
        <v>#NUM!</v>
      </c>
      <c r="BI165" t="e">
        <f t="shared" si="225"/>
        <v>#NUM!</v>
      </c>
      <c r="BJ165" t="e">
        <f t="shared" si="225"/>
        <v>#NUM!</v>
      </c>
      <c r="BK165" t="e">
        <f t="shared" si="225"/>
        <v>#NUM!</v>
      </c>
      <c r="BL165" t="e">
        <f t="shared" si="225"/>
        <v>#NUM!</v>
      </c>
      <c r="BV165">
        <v>0.47000000000000025</v>
      </c>
      <c r="BX165">
        <f t="shared" si="226"/>
        <v>0.99833151148920307</v>
      </c>
      <c r="BZ165">
        <f t="shared" si="226"/>
        <v>0.99623988238895222</v>
      </c>
      <c r="CB165">
        <f t="shared" si="226"/>
        <v>0.99356297882251576</v>
      </c>
      <c r="CD165">
        <f t="shared" si="226"/>
        <v>0.99004587878404648</v>
      </c>
      <c r="CF165">
        <f t="shared" si="226"/>
        <v>0.98526307919447165</v>
      </c>
      <c r="CG165">
        <f t="shared" si="80"/>
        <v>0.97844820208499261</v>
      </c>
      <c r="CH165">
        <f t="shared" si="226"/>
        <v>0.96805524580258795</v>
      </c>
      <c r="CI165">
        <f t="shared" si="226"/>
        <v>0.95040762747916541</v>
      </c>
      <c r="CJ165">
        <f t="shared" si="226"/>
        <v>0.9137925169108696</v>
      </c>
      <c r="CK165">
        <f t="shared" si="226"/>
        <v>0.78045347524829767</v>
      </c>
      <c r="CL165" t="e">
        <f t="shared" si="226"/>
        <v>#NUM!</v>
      </c>
      <c r="CM165" t="e">
        <f t="shared" si="226"/>
        <v>#NUM!</v>
      </c>
      <c r="CN165" t="e">
        <f t="shared" si="226"/>
        <v>#NUM!</v>
      </c>
      <c r="CO165" t="e">
        <f t="shared" si="226"/>
        <v>#NUM!</v>
      </c>
      <c r="CP165" t="e">
        <f t="shared" si="226"/>
        <v>#NUM!</v>
      </c>
      <c r="CQ165" t="e">
        <f t="shared" si="226"/>
        <v>#NUM!</v>
      </c>
      <c r="CR165" t="e">
        <f t="shared" si="226"/>
        <v>#NUM!</v>
      </c>
      <c r="CS165" t="e">
        <f t="shared" si="226"/>
        <v>#NUM!</v>
      </c>
      <c r="DD165">
        <v>0.47000000000000025</v>
      </c>
      <c r="DF165">
        <f t="shared" si="272"/>
        <v>0.99906268084003313</v>
      </c>
      <c r="DH165">
        <f t="shared" si="272"/>
        <v>0.99788866588216385</v>
      </c>
      <c r="DJ165">
        <f t="shared" si="272"/>
        <v>0.9963881954240521</v>
      </c>
      <c r="DL165">
        <f t="shared" si="272"/>
        <v>0.99442084825590737</v>
      </c>
      <c r="DN165">
        <f t="shared" si="272"/>
        <v>0.99175378272455283</v>
      </c>
      <c r="DO165">
        <f t="shared" si="272"/>
        <v>0.98797141866732729</v>
      </c>
      <c r="DP165">
        <f t="shared" si="272"/>
        <v>0.98224628026688754</v>
      </c>
      <c r="DQ165">
        <f t="shared" si="272"/>
        <v>0.97265109402620831</v>
      </c>
      <c r="DR165">
        <f t="shared" si="272"/>
        <v>0.95328411810834424</v>
      </c>
      <c r="DS165">
        <f t="shared" si="272"/>
        <v>0.88985658897338671</v>
      </c>
      <c r="DT165" t="e">
        <f t="shared" si="272"/>
        <v>#NUM!</v>
      </c>
      <c r="DU165" t="e">
        <f t="shared" si="272"/>
        <v>#NUM!</v>
      </c>
      <c r="DV165" t="e">
        <f t="shared" si="272"/>
        <v>#NUM!</v>
      </c>
      <c r="DW165" t="e">
        <f t="shared" si="272"/>
        <v>#NUM!</v>
      </c>
      <c r="DX165" t="e">
        <f t="shared" si="272"/>
        <v>#NUM!</v>
      </c>
      <c r="DY165" t="e">
        <f t="shared" si="272"/>
        <v>#NUM!</v>
      </c>
      <c r="DZ165" t="e">
        <f t="shared" si="272"/>
        <v>#NUM!</v>
      </c>
      <c r="EA165" t="e">
        <f t="shared" si="272"/>
        <v>#NUM!</v>
      </c>
      <c r="EL165">
        <v>0.47000000000000025</v>
      </c>
      <c r="EN165">
        <f t="shared" si="267"/>
        <v>0.99958379538705056</v>
      </c>
      <c r="EP165">
        <f t="shared" si="267"/>
        <v>0.99906280809021031</v>
      </c>
      <c r="ER165">
        <f t="shared" si="267"/>
        <v>0.99839759425818675</v>
      </c>
      <c r="ET165">
        <f t="shared" si="267"/>
        <v>0.99752666389632649</v>
      </c>
      <c r="EV165">
        <f t="shared" si="267"/>
        <v>0.99634852109403826</v>
      </c>
      <c r="EW165">
        <f t="shared" si="267"/>
        <v>0.99468313290496335</v>
      </c>
      <c r="EX165">
        <f t="shared" si="267"/>
        <v>0.99217513467115592</v>
      </c>
      <c r="EY165">
        <f t="shared" si="267"/>
        <v>0.98800787822374891</v>
      </c>
      <c r="EZ165">
        <f t="shared" si="267"/>
        <v>0.9797395290391232</v>
      </c>
      <c r="FA165">
        <f t="shared" si="267"/>
        <v>0.95407017286100826</v>
      </c>
      <c r="FB165" t="e">
        <f t="shared" si="267"/>
        <v>#NUM!</v>
      </c>
      <c r="FC165" t="e">
        <f t="shared" si="267"/>
        <v>#NUM!</v>
      </c>
      <c r="FD165" t="e">
        <f t="shared" si="267"/>
        <v>#NUM!</v>
      </c>
      <c r="FE165" t="e">
        <f t="shared" si="267"/>
        <v>#NUM!</v>
      </c>
      <c r="FF165" t="e">
        <f t="shared" si="267"/>
        <v>#NUM!</v>
      </c>
      <c r="FG165" t="e">
        <f t="shared" si="267"/>
        <v>#NUM!</v>
      </c>
      <c r="FH165" t="e">
        <f t="shared" si="267"/>
        <v>#NUM!</v>
      </c>
      <c r="FI165" t="e">
        <f t="shared" si="267"/>
        <v>#NUM!</v>
      </c>
    </row>
    <row r="166" spans="41:165" x14ac:dyDescent="0.3">
      <c r="AO166">
        <v>0.48000000000000026</v>
      </c>
      <c r="AP166">
        <f t="shared" si="225"/>
        <v>0.99810730155598182</v>
      </c>
      <c r="AQ166">
        <f t="shared" si="225"/>
        <v>0.99598994999945667</v>
      </c>
      <c r="AR166">
        <f t="shared" si="225"/>
        <v>0.99360968153808449</v>
      </c>
      <c r="AS166">
        <f t="shared" si="225"/>
        <v>0.99091918982519744</v>
      </c>
      <c r="AT166">
        <f t="shared" si="225"/>
        <v>0.98785928904189224</v>
      </c>
      <c r="AU166">
        <f t="shared" si="225"/>
        <v>0.98435493203173396</v>
      </c>
      <c r="AV166">
        <f t="shared" si="225"/>
        <v>0.98030950157277841</v>
      </c>
      <c r="AW166">
        <f t="shared" si="225"/>
        <v>0.97559642556362935</v>
      </c>
      <c r="AX166">
        <f t="shared" si="225"/>
        <v>0.97004651402733333</v>
      </c>
      <c r="AY166">
        <f t="shared" si="225"/>
        <v>0.96342747978014853</v>
      </c>
      <c r="AZ166">
        <f t="shared" si="78"/>
        <v>0.94553384797354667</v>
      </c>
      <c r="BA166">
        <f t="shared" si="225"/>
        <v>0.91684488173253786</v>
      </c>
      <c r="BB166">
        <f t="shared" si="225"/>
        <v>0.86343041741002324</v>
      </c>
      <c r="BC166">
        <f t="shared" si="225"/>
        <v>0.72230219727090805</v>
      </c>
      <c r="BD166" t="e">
        <f t="shared" ref="BD166:BL166" si="273">IF(BD$10&lt;&gt;1,( SQRT(BD$10^2 + 1)/(BD$10-1) * LN( ( 1 - BD60  ) / ( 1 - BD$10 * BD60 ) ) ) /  LN( ((2/BD60) - 1 - BD$10 + SQRT(BD$10^2 + 1 )) / ((2/BD60) - 1 - BD$10 - SQRT(BD$10^2 + 1 )) ), (SQRT($AO60)*BD60/(1-BD60)) / LN(((2/BD60)-1-BD$10+SQRT(BD$10^2+1))/((2/BD60)-1-BD$10-SQRT(BD$10^2+1))))</f>
        <v>#NUM!</v>
      </c>
      <c r="BE166" t="e">
        <f t="shared" si="273"/>
        <v>#NUM!</v>
      </c>
      <c r="BF166" t="e">
        <f t="shared" si="273"/>
        <v>#NUM!</v>
      </c>
      <c r="BG166" t="e">
        <f t="shared" si="273"/>
        <v>#NUM!</v>
      </c>
      <c r="BH166" t="e">
        <f t="shared" si="273"/>
        <v>#NUM!</v>
      </c>
      <c r="BI166" t="e">
        <f t="shared" si="273"/>
        <v>#NUM!</v>
      </c>
      <c r="BJ166" t="e">
        <f t="shared" si="273"/>
        <v>#NUM!</v>
      </c>
      <c r="BK166" t="e">
        <f t="shared" si="273"/>
        <v>#NUM!</v>
      </c>
      <c r="BL166" t="e">
        <f t="shared" si="273"/>
        <v>#NUM!</v>
      </c>
      <c r="BV166">
        <v>0.48000000000000026</v>
      </c>
      <c r="BX166">
        <f t="shared" si="226"/>
        <v>0.99822473457575744</v>
      </c>
      <c r="BZ166">
        <f t="shared" si="226"/>
        <v>0.99598595711339022</v>
      </c>
      <c r="CB166">
        <f t="shared" si="226"/>
        <v>0.99310032968926354</v>
      </c>
      <c r="CD166">
        <f t="shared" si="226"/>
        <v>0.98927575378456634</v>
      </c>
      <c r="CF166">
        <f t="shared" si="226"/>
        <v>0.98401631618221708</v>
      </c>
      <c r="CG166">
        <f t="shared" si="80"/>
        <v>0.97640797757644948</v>
      </c>
      <c r="CH166">
        <f t="shared" si="226"/>
        <v>0.96454512181855001</v>
      </c>
      <c r="CI166">
        <f t="shared" si="226"/>
        <v>0.94364895032144736</v>
      </c>
      <c r="CJ166">
        <f t="shared" si="226"/>
        <v>0.89681317369398361</v>
      </c>
      <c r="CK166">
        <f t="shared" ref="CK166:CS166" si="274">IF(CK$10&lt;&gt;1,( SQRT(CK$10^2 + 1)/(CK$10-1) * LN( ( 1 - CK60  ) / ( 1 - CK$10 * CK60 ) ) ) /  LN( ((2/CK60) - 1 - CK$10 + SQRT(CK$10^2 + 1 )) / ((2/CK60) - 1 - CK$10 - SQRT(CK$10^2 + 1 )) ), (SQRT($AO60)*CK60/(1-CK60)) / LN(((2/CK60)-1-CK$10+SQRT(CK$10^2+1))/((2/CK60)-1-CK$10-SQRT(CK$10^2+1))))</f>
        <v>0.64549248686441474</v>
      </c>
      <c r="CL166" t="e">
        <f t="shared" si="274"/>
        <v>#NUM!</v>
      </c>
      <c r="CM166" t="e">
        <f t="shared" si="274"/>
        <v>#NUM!</v>
      </c>
      <c r="CN166" t="e">
        <f t="shared" si="274"/>
        <v>#NUM!</v>
      </c>
      <c r="CO166" t="e">
        <f t="shared" si="274"/>
        <v>#NUM!</v>
      </c>
      <c r="CP166" t="e">
        <f t="shared" si="274"/>
        <v>#NUM!</v>
      </c>
      <c r="CQ166" t="e">
        <f t="shared" si="274"/>
        <v>#NUM!</v>
      </c>
      <c r="CR166" t="e">
        <f t="shared" si="274"/>
        <v>#NUM!</v>
      </c>
      <c r="CS166" t="e">
        <f t="shared" si="274"/>
        <v>#NUM!</v>
      </c>
      <c r="DD166">
        <v>0.48000000000000026</v>
      </c>
      <c r="DF166">
        <f>IF(DF$10&lt;&gt;1,( SQRT(DF$10^2 + 1)/(DF$10-1) * LN( ( 1 - DF60  ) / ( 1 - DF$10 * DF60 ) ) ) /  LN( ((2/DF60) - 1 - DF$10 + SQRT(DF$10^2 + 1 )) / ((2/DF60) - 1 - DF$10 - SQRT(DF$10^2 + 1 )) ), (SQRT($AO60)*DF60/(1-DF60)) / LN(((2/DF60)-1-DF$10+SQRT(DF$10^2+1))/((2/DF60)-1-DF$10-SQRT(DF$10^2+1))))</f>
        <v>0.99900277806593574</v>
      </c>
      <c r="DH166">
        <f t="shared" si="272"/>
        <v>0.99774635469379458</v>
      </c>
      <c r="DJ166">
        <f t="shared" si="272"/>
        <v>0.99612930230638363</v>
      </c>
      <c r="DL166">
        <f t="shared" si="272"/>
        <v>0.99399088924076839</v>
      </c>
      <c r="DN166">
        <f t="shared" si="272"/>
        <v>0.99106016970191191</v>
      </c>
      <c r="DO166">
        <f t="shared" si="272"/>
        <v>0.98684269015787329</v>
      </c>
      <c r="DP166">
        <f t="shared" si="272"/>
        <v>0.9803225144296156</v>
      </c>
      <c r="DQ166">
        <f t="shared" si="272"/>
        <v>0.96901249139474821</v>
      </c>
      <c r="DR166">
        <f t="shared" si="272"/>
        <v>0.9445367723135446</v>
      </c>
      <c r="DS166">
        <f t="shared" si="272"/>
        <v>0.83915831258152085</v>
      </c>
      <c r="DT166" t="e">
        <f t="shared" si="272"/>
        <v>#NUM!</v>
      </c>
      <c r="DU166" t="e">
        <f t="shared" si="272"/>
        <v>#NUM!</v>
      </c>
      <c r="DV166" t="e">
        <f t="shared" si="272"/>
        <v>#NUM!</v>
      </c>
      <c r="DW166" t="e">
        <f t="shared" si="272"/>
        <v>#NUM!</v>
      </c>
      <c r="DX166" t="e">
        <f t="shared" si="272"/>
        <v>#NUM!</v>
      </c>
      <c r="DY166" t="e">
        <f t="shared" si="272"/>
        <v>#NUM!</v>
      </c>
      <c r="DZ166" t="e">
        <f t="shared" si="272"/>
        <v>#NUM!</v>
      </c>
      <c r="EA166" t="e">
        <f t="shared" si="272"/>
        <v>#NUM!</v>
      </c>
      <c r="EL166">
        <v>0.48000000000000026</v>
      </c>
      <c r="EN166">
        <f>IF(EN$10&lt;&gt;1,( SQRT(EN$10^2 + 1)/(EN$10-1) * LN( ( 1 - EN60  ) / ( 1 - EN$10 * EN60 ) ) ) /  LN( ((2/EN60) - 1 - EN$10 + SQRT(EN$10^2 + 1 )) / ((2/EN60) - 1 - EN$10 - SQRT(EN$10^2 + 1 )) ), (SQRT($AO60)*EN60/(1-EN60)) / LN(((2/EN60)-1-EN$10+SQRT(EN$10^2+1))/((2/EN60)-1-EN$10-SQRT(EN$10^2+1))))</f>
        <v>0.99955722226771382</v>
      </c>
      <c r="EP166">
        <f t="shared" si="267"/>
        <v>0.99899972302393369</v>
      </c>
      <c r="ER166">
        <f t="shared" si="267"/>
        <v>0.99828295300656489</v>
      </c>
      <c r="ET166">
        <f t="shared" si="267"/>
        <v>0.99733657940952691</v>
      </c>
      <c r="EV166">
        <f t="shared" si="267"/>
        <v>0.99604262365073315</v>
      </c>
      <c r="EW166">
        <f t="shared" si="267"/>
        <v>0.99418723306167733</v>
      </c>
      <c r="EX166">
        <f t="shared" si="267"/>
        <v>0.99133523228033227</v>
      </c>
      <c r="EY166">
        <f t="shared" si="267"/>
        <v>0.98643743605646905</v>
      </c>
      <c r="EZ166">
        <f t="shared" si="267"/>
        <v>0.97606111447905464</v>
      </c>
      <c r="FA166">
        <f t="shared" si="267"/>
        <v>0.93513976900789697</v>
      </c>
      <c r="FB166" t="e">
        <f t="shared" si="267"/>
        <v>#NUM!</v>
      </c>
      <c r="FC166" t="e">
        <f t="shared" si="267"/>
        <v>#NUM!</v>
      </c>
      <c r="FD166" t="e">
        <f t="shared" si="267"/>
        <v>#NUM!</v>
      </c>
      <c r="FE166" t="e">
        <f t="shared" si="267"/>
        <v>#NUM!</v>
      </c>
      <c r="FF166" t="e">
        <f t="shared" si="267"/>
        <v>#NUM!</v>
      </c>
      <c r="FG166" t="e">
        <f t="shared" si="267"/>
        <v>#NUM!</v>
      </c>
      <c r="FH166" t="e">
        <f t="shared" si="267"/>
        <v>#NUM!</v>
      </c>
      <c r="FI166" t="e">
        <f t="shared" si="267"/>
        <v>#NUM!</v>
      </c>
    </row>
    <row r="167" spans="41:165" x14ac:dyDescent="0.3">
      <c r="AO167">
        <v>0.49000000000000027</v>
      </c>
      <c r="AP167">
        <f t="shared" ref="AP167:BL178" si="275">IF(AP$10&lt;&gt;1,( SQRT(AP$10^2 + 1)/(AP$10-1) * LN( ( 1 - AP61  ) / ( 1 - AP$10 * AP61 ) ) ) /  LN( ((2/AP61) - 1 - AP$10 + SQRT(AP$10^2 + 1 )) / ((2/AP61) - 1 - AP$10 - SQRT(AP$10^2 + 1 )) ), (SQRT($AO61)*AP61/(1-AP61)) / LN(((2/AP61)-1-AP$10+SQRT(AP$10^2+1))/((2/AP61)-1-AP$10-SQRT(AP$10^2+1))))</f>
        <v>0.99798982801906233</v>
      </c>
      <c r="AQ167">
        <f t="shared" si="275"/>
        <v>0.99573466333755145</v>
      </c>
      <c r="AR167">
        <f t="shared" si="275"/>
        <v>0.9931916212051537</v>
      </c>
      <c r="AS167">
        <f t="shared" si="275"/>
        <v>0.99030738670772733</v>
      </c>
      <c r="AT167">
        <f t="shared" si="275"/>
        <v>0.98701484099484127</v>
      </c>
      <c r="AU167">
        <f t="shared" si="275"/>
        <v>0.9832282805583229</v>
      </c>
      <c r="AV167">
        <f t="shared" si="275"/>
        <v>0.97883648872253848</v>
      </c>
      <c r="AW167">
        <f t="shared" si="275"/>
        <v>0.97369243249446824</v>
      </c>
      <c r="AX167">
        <f t="shared" si="275"/>
        <v>0.96759747767546778</v>
      </c>
      <c r="AY167">
        <f t="shared" si="275"/>
        <v>0.96027554103552837</v>
      </c>
      <c r="AZ167">
        <f t="shared" si="78"/>
        <v>0.9401921150584841</v>
      </c>
      <c r="BA167">
        <f t="shared" si="275"/>
        <v>0.9070775502037044</v>
      </c>
      <c r="BB167">
        <f t="shared" si="275"/>
        <v>0.84204041932236862</v>
      </c>
      <c r="BC167">
        <f t="shared" si="275"/>
        <v>0.63525041625424661</v>
      </c>
      <c r="BD167" t="e">
        <f t="shared" si="275"/>
        <v>#NUM!</v>
      </c>
      <c r="BE167" t="e">
        <f t="shared" si="275"/>
        <v>#NUM!</v>
      </c>
      <c r="BF167" t="e">
        <f t="shared" si="275"/>
        <v>#NUM!</v>
      </c>
      <c r="BG167" t="e">
        <f t="shared" si="275"/>
        <v>#NUM!</v>
      </c>
      <c r="BH167" t="e">
        <f t="shared" si="275"/>
        <v>#NUM!</v>
      </c>
      <c r="BI167" t="e">
        <f t="shared" si="275"/>
        <v>#NUM!</v>
      </c>
      <c r="BJ167" t="e">
        <f t="shared" si="275"/>
        <v>#NUM!</v>
      </c>
      <c r="BK167" t="e">
        <f t="shared" si="275"/>
        <v>#NUM!</v>
      </c>
      <c r="BL167" t="e">
        <f t="shared" si="275"/>
        <v>#NUM!</v>
      </c>
      <c r="BV167">
        <v>0.49000000000000027</v>
      </c>
      <c r="BX167">
        <f t="shared" ref="BX167:CS178" si="276">IF(BX$10&lt;&gt;1,( SQRT(BX$10^2 + 1)/(BX$10-1) * LN( ( 1 - BX61  ) / ( 1 - BX$10 * BX61 ) ) ) /  LN( ((2/BX61) - 1 - BX$10 + SQRT(BX$10^2 + 1 )) / ((2/BX61) - 1 - BX$10 - SQRT(BX$10^2 + 1 )) ), (SQRT($AO61)*BX61/(1-BX61)) / LN(((2/BX61)-1-BX$10+SQRT(BX$10^2+1))/((2/BX61)-1-BX$10-SQRT(BX$10^2+1))))</f>
        <v>0.99811219007197949</v>
      </c>
      <c r="BZ167">
        <f t="shared" si="276"/>
        <v>0.99571709785127371</v>
      </c>
      <c r="CB167">
        <f t="shared" si="276"/>
        <v>0.99260764974808535</v>
      </c>
      <c r="CD167">
        <f t="shared" si="276"/>
        <v>0.98844945789010941</v>
      </c>
      <c r="CF167">
        <f t="shared" si="276"/>
        <v>0.9826648143017167</v>
      </c>
      <c r="CG167">
        <f t="shared" si="80"/>
        <v>0.97416309029297476</v>
      </c>
      <c r="CH167">
        <f t="shared" si="276"/>
        <v>0.9605897432694015</v>
      </c>
      <c r="CI167">
        <f t="shared" si="276"/>
        <v>0.93568681706021883</v>
      </c>
      <c r="CJ167">
        <f t="shared" si="276"/>
        <v>0.87437776609339979</v>
      </c>
      <c r="CK167" t="e">
        <f t="shared" si="276"/>
        <v>#NUM!</v>
      </c>
      <c r="CL167" t="e">
        <f t="shared" si="276"/>
        <v>#NUM!</v>
      </c>
      <c r="CM167" t="e">
        <f t="shared" si="276"/>
        <v>#NUM!</v>
      </c>
      <c r="CN167" t="e">
        <f t="shared" si="276"/>
        <v>#NUM!</v>
      </c>
      <c r="CO167" t="e">
        <f t="shared" si="276"/>
        <v>#NUM!</v>
      </c>
      <c r="CP167" t="e">
        <f t="shared" si="276"/>
        <v>#NUM!</v>
      </c>
      <c r="CQ167" t="e">
        <f t="shared" si="276"/>
        <v>#NUM!</v>
      </c>
      <c r="CR167" t="e">
        <f t="shared" si="276"/>
        <v>#NUM!</v>
      </c>
      <c r="CS167" t="e">
        <f t="shared" si="276"/>
        <v>#NUM!</v>
      </c>
      <c r="DD167">
        <v>0.49000000000000027</v>
      </c>
      <c r="DF167">
        <f t="shared" si="272"/>
        <v>0.99893965031112919</v>
      </c>
      <c r="DH167">
        <f t="shared" si="272"/>
        <v>0.99759571112673628</v>
      </c>
      <c r="DJ167">
        <f t="shared" si="272"/>
        <v>0.99585370793394112</v>
      </c>
      <c r="DL167">
        <f t="shared" si="272"/>
        <v>0.99352984202587702</v>
      </c>
      <c r="DN167">
        <f t="shared" si="272"/>
        <v>0.99030900752092932</v>
      </c>
      <c r="DO167">
        <f t="shared" si="272"/>
        <v>0.98560277110485606</v>
      </c>
      <c r="DP167">
        <f t="shared" si="272"/>
        <v>0.97816134781317232</v>
      </c>
      <c r="DQ167">
        <f t="shared" si="272"/>
        <v>0.96475471289367642</v>
      </c>
      <c r="DR167">
        <f t="shared" si="272"/>
        <v>0.93323059602643399</v>
      </c>
      <c r="DS167">
        <f t="shared" si="272"/>
        <v>0.70236135369324693</v>
      </c>
      <c r="DT167" t="e">
        <f t="shared" si="272"/>
        <v>#NUM!</v>
      </c>
      <c r="DU167" t="e">
        <f t="shared" si="272"/>
        <v>#NUM!</v>
      </c>
      <c r="DV167" t="e">
        <f t="shared" si="272"/>
        <v>#NUM!</v>
      </c>
      <c r="DW167" t="e">
        <f t="shared" si="272"/>
        <v>#NUM!</v>
      </c>
      <c r="DX167" t="e">
        <f t="shared" si="272"/>
        <v>#NUM!</v>
      </c>
      <c r="DY167" t="e">
        <f t="shared" si="272"/>
        <v>#NUM!</v>
      </c>
      <c r="DZ167" t="e">
        <f t="shared" si="272"/>
        <v>#NUM!</v>
      </c>
      <c r="EA167" t="e">
        <f t="shared" si="272"/>
        <v>#NUM!</v>
      </c>
      <c r="EL167">
        <v>0.49000000000000027</v>
      </c>
      <c r="EN167">
        <f t="shared" si="267"/>
        <v>0.99952922190538784</v>
      </c>
      <c r="EP167">
        <f t="shared" si="267"/>
        <v>0.99893295599509646</v>
      </c>
      <c r="ER167">
        <f t="shared" si="267"/>
        <v>0.99816094845475956</v>
      </c>
      <c r="ET167">
        <f t="shared" si="267"/>
        <v>0.99713283451264823</v>
      </c>
      <c r="EV167">
        <f t="shared" si="267"/>
        <v>0.99571156418305951</v>
      </c>
      <c r="EW167">
        <f t="shared" si="267"/>
        <v>0.99364308529118961</v>
      </c>
      <c r="EX167">
        <f t="shared" si="267"/>
        <v>0.9903935714490677</v>
      </c>
      <c r="EY167">
        <f t="shared" si="267"/>
        <v>0.98460738103848133</v>
      </c>
      <c r="EZ167">
        <f t="shared" si="267"/>
        <v>0.97136261946952485</v>
      </c>
      <c r="FA167">
        <f t="shared" si="267"/>
        <v>0.89205050194842228</v>
      </c>
      <c r="FB167" t="e">
        <f t="shared" si="267"/>
        <v>#NUM!</v>
      </c>
      <c r="FC167" t="e">
        <f t="shared" si="267"/>
        <v>#NUM!</v>
      </c>
      <c r="FD167" t="e">
        <f t="shared" si="267"/>
        <v>#NUM!</v>
      </c>
      <c r="FE167" t="e">
        <f t="shared" si="267"/>
        <v>#NUM!</v>
      </c>
      <c r="FF167" t="e">
        <f t="shared" si="267"/>
        <v>#NUM!</v>
      </c>
      <c r="FG167" t="e">
        <f t="shared" si="267"/>
        <v>#NUM!</v>
      </c>
      <c r="FH167" t="e">
        <f t="shared" si="267"/>
        <v>#NUM!</v>
      </c>
      <c r="FI167" t="e">
        <f t="shared" si="267"/>
        <v>#NUM!</v>
      </c>
    </row>
    <row r="168" spans="41:165" x14ac:dyDescent="0.3">
      <c r="AO168" s="3">
        <v>0.50000000000000022</v>
      </c>
      <c r="AP168" s="3">
        <f t="shared" si="275"/>
        <v>0.99786618120935111</v>
      </c>
      <c r="AQ168" s="3">
        <f t="shared" si="275"/>
        <v>0.99546541440348812</v>
      </c>
      <c r="AR168" s="3">
        <f t="shared" si="275"/>
        <v>0.99274969071880059</v>
      </c>
      <c r="AS168" s="3">
        <f t="shared" si="275"/>
        <v>0.98965898744030434</v>
      </c>
      <c r="AT168" s="3">
        <f t="shared" si="275"/>
        <v>0.98611726221732399</v>
      </c>
      <c r="AU168" s="3">
        <f t="shared" si="275"/>
        <v>0.98202672136247038</v>
      </c>
      <c r="AV168" s="3">
        <f t="shared" si="275"/>
        <v>0.9772594207102544</v>
      </c>
      <c r="AW168" s="3">
        <f t="shared" si="275"/>
        <v>0.97164461545893532</v>
      </c>
      <c r="AX168" s="3">
        <f t="shared" si="275"/>
        <v>0.96494908977780003</v>
      </c>
      <c r="AY168" s="3">
        <f t="shared" si="275"/>
        <v>0.95684450229298079</v>
      </c>
      <c r="AZ168" s="3">
        <f t="shared" si="78"/>
        <v>0.93426857625703297</v>
      </c>
      <c r="BA168" s="3">
        <f t="shared" si="275"/>
        <v>0.89588734024509276</v>
      </c>
      <c r="BB168" s="3">
        <f t="shared" si="275"/>
        <v>0.81562782825271196</v>
      </c>
      <c r="BC168" s="3">
        <f t="shared" si="275"/>
        <v>0.43442901278304197</v>
      </c>
      <c r="BD168" s="3" t="e">
        <f t="shared" si="275"/>
        <v>#NUM!</v>
      </c>
      <c r="BE168" s="3" t="e">
        <f t="shared" si="275"/>
        <v>#NUM!</v>
      </c>
      <c r="BF168" s="3" t="e">
        <f t="shared" si="275"/>
        <v>#NUM!</v>
      </c>
      <c r="BG168" s="3" t="e">
        <f t="shared" si="275"/>
        <v>#NUM!</v>
      </c>
      <c r="BH168" s="3" t="e">
        <f t="shared" si="275"/>
        <v>#NUM!</v>
      </c>
      <c r="BI168" s="3" t="e">
        <f t="shared" si="275"/>
        <v>#NUM!</v>
      </c>
      <c r="BJ168" s="3" t="e">
        <f t="shared" si="275"/>
        <v>#NUM!</v>
      </c>
      <c r="BK168" s="3" t="e">
        <f t="shared" si="275"/>
        <v>#NUM!</v>
      </c>
      <c r="BL168" s="3" t="e">
        <f t="shared" si="275"/>
        <v>#NUM!</v>
      </c>
      <c r="BV168" s="3">
        <v>0.50000000000000022</v>
      </c>
      <c r="BW168" s="3"/>
      <c r="BX168" s="3">
        <f t="shared" si="276"/>
        <v>0.99799355134928946</v>
      </c>
      <c r="BY168" s="3"/>
      <c r="BZ168" s="3">
        <f t="shared" si="276"/>
        <v>0.99543237491256942</v>
      </c>
      <c r="CA168" s="3"/>
      <c r="CB168" s="3">
        <f t="shared" si="276"/>
        <v>0.99208283967056476</v>
      </c>
      <c r="CC168" s="3"/>
      <c r="CD168" s="3">
        <f t="shared" si="276"/>
        <v>0.9875624602005324</v>
      </c>
      <c r="CE168" s="3"/>
      <c r="CF168" s="3">
        <f t="shared" si="276"/>
        <v>0.98119846784334097</v>
      </c>
      <c r="CG168" s="3">
        <f t="shared" si="80"/>
        <v>0.97168870319212353</v>
      </c>
      <c r="CH168" s="3">
        <f t="shared" si="276"/>
        <v>0.9561157195747273</v>
      </c>
      <c r="CI168" s="3">
        <f t="shared" si="276"/>
        <v>0.92621204963448778</v>
      </c>
      <c r="CJ168" s="3">
        <f t="shared" si="276"/>
        <v>0.84338133179869335</v>
      </c>
      <c r="CK168" s="3" t="e">
        <f t="shared" si="276"/>
        <v>#NUM!</v>
      </c>
      <c r="CL168" s="3" t="e">
        <f t="shared" si="276"/>
        <v>#NUM!</v>
      </c>
      <c r="CM168" s="3" t="e">
        <f t="shared" si="276"/>
        <v>#NUM!</v>
      </c>
      <c r="CN168" s="3" t="e">
        <f t="shared" si="276"/>
        <v>#NUM!</v>
      </c>
      <c r="CO168" s="3" t="e">
        <f t="shared" si="276"/>
        <v>#NUM!</v>
      </c>
      <c r="CP168" s="3" t="e">
        <f t="shared" si="276"/>
        <v>#NUM!</v>
      </c>
      <c r="CQ168" s="3" t="e">
        <f t="shared" si="276"/>
        <v>#NUM!</v>
      </c>
      <c r="CR168" s="3" t="e">
        <f t="shared" si="276"/>
        <v>#NUM!</v>
      </c>
      <c r="CS168" s="3" t="e">
        <f t="shared" si="276"/>
        <v>#NUM!</v>
      </c>
      <c r="DD168" s="3">
        <v>0.50000000000000022</v>
      </c>
      <c r="DE168" s="3"/>
      <c r="DF168" s="3">
        <f t="shared" si="272"/>
        <v>0.99887311610067786</v>
      </c>
      <c r="DG168" s="3"/>
      <c r="DH168" s="3">
        <f t="shared" si="272"/>
        <v>0.99743622089164941</v>
      </c>
      <c r="DI168" s="3"/>
      <c r="DJ168" s="3">
        <f t="shared" si="272"/>
        <v>0.9955602583873826</v>
      </c>
      <c r="DK168" s="3"/>
      <c r="DL168" s="3">
        <f t="shared" si="272"/>
        <v>0.99303523899111401</v>
      </c>
      <c r="DM168" s="3"/>
      <c r="DN168" s="3">
        <f t="shared" si="272"/>
        <v>0.98949486551676957</v>
      </c>
      <c r="DO168" s="3">
        <f t="shared" si="272"/>
        <v>0.98423857876682463</v>
      </c>
      <c r="DP168" s="3">
        <f t="shared" si="272"/>
        <v>0.97572534761008101</v>
      </c>
      <c r="DQ168" s="3">
        <f t="shared" si="272"/>
        <v>0.9597293204982853</v>
      </c>
      <c r="DR168" s="3">
        <f t="shared" si="272"/>
        <v>0.91810795376961218</v>
      </c>
      <c r="DS168" s="3" t="e">
        <f t="shared" si="272"/>
        <v>#NUM!</v>
      </c>
      <c r="DT168" s="3" t="e">
        <f t="shared" si="272"/>
        <v>#NUM!</v>
      </c>
      <c r="DU168" s="3" t="e">
        <f t="shared" si="272"/>
        <v>#NUM!</v>
      </c>
      <c r="DV168" s="3" t="e">
        <f t="shared" si="272"/>
        <v>#NUM!</v>
      </c>
      <c r="DW168" s="3" t="e">
        <f t="shared" si="272"/>
        <v>#NUM!</v>
      </c>
      <c r="DX168" s="3" t="e">
        <f t="shared" si="272"/>
        <v>#NUM!</v>
      </c>
      <c r="DY168" s="3" t="e">
        <f t="shared" si="272"/>
        <v>#NUM!</v>
      </c>
      <c r="DZ168" s="3" t="e">
        <f t="shared" si="272"/>
        <v>#NUM!</v>
      </c>
      <c r="EA168" s="3" t="e">
        <f t="shared" si="272"/>
        <v>#NUM!</v>
      </c>
      <c r="EL168" s="3">
        <v>0.50000000000000022</v>
      </c>
      <c r="EM168" s="3"/>
      <c r="EN168" s="3">
        <f t="shared" si="267"/>
        <v>0.9994997143522597</v>
      </c>
      <c r="EO168" s="3"/>
      <c r="EP168" s="3">
        <f t="shared" si="267"/>
        <v>0.99886228112668207</v>
      </c>
      <c r="EQ168" s="3"/>
      <c r="ER168" s="3">
        <f t="shared" si="267"/>
        <v>0.99803107604629271</v>
      </c>
      <c r="ES168" s="3"/>
      <c r="ET168" s="3">
        <f t="shared" si="267"/>
        <v>0.99691435704881692</v>
      </c>
      <c r="EU168" s="3"/>
      <c r="EV168" s="3">
        <f t="shared" si="267"/>
        <v>0.99535300441080599</v>
      </c>
      <c r="EW168" s="3">
        <f t="shared" si="267"/>
        <v>0.99304513037440068</v>
      </c>
      <c r="EX168" s="3">
        <f t="shared" si="267"/>
        <v>0.98933456671952402</v>
      </c>
      <c r="EY168" s="3">
        <f t="shared" si="267"/>
        <v>0.98245806083802023</v>
      </c>
      <c r="EZ168" s="3">
        <f t="shared" si="267"/>
        <v>0.96517872419553963</v>
      </c>
      <c r="FA168" s="3" t="e">
        <f t="shared" si="267"/>
        <v>#NUM!</v>
      </c>
      <c r="FB168" s="3" t="e">
        <f t="shared" si="267"/>
        <v>#NUM!</v>
      </c>
      <c r="FC168" s="3" t="e">
        <f t="shared" si="267"/>
        <v>#NUM!</v>
      </c>
      <c r="FD168" s="3" t="e">
        <f t="shared" si="267"/>
        <v>#NUM!</v>
      </c>
      <c r="FE168" s="3" t="e">
        <f t="shared" si="267"/>
        <v>#NUM!</v>
      </c>
      <c r="FF168" s="3" t="e">
        <f t="shared" si="267"/>
        <v>#NUM!</v>
      </c>
      <c r="FG168" s="3" t="e">
        <f t="shared" si="267"/>
        <v>#NUM!</v>
      </c>
      <c r="FH168" s="3" t="e">
        <f t="shared" si="267"/>
        <v>#NUM!</v>
      </c>
      <c r="FI168" s="3" t="e">
        <f t="shared" si="267"/>
        <v>#NUM!</v>
      </c>
    </row>
    <row r="169" spans="41:165" x14ac:dyDescent="0.3">
      <c r="AO169">
        <v>0.51000000000000023</v>
      </c>
      <c r="AP169">
        <f t="shared" si="275"/>
        <v>0.99773601420299396</v>
      </c>
      <c r="AQ169">
        <f t="shared" si="275"/>
        <v>0.99518138443008308</v>
      </c>
      <c r="AR169">
        <f t="shared" si="275"/>
        <v>0.99228242215215867</v>
      </c>
      <c r="AS169">
        <f t="shared" si="275"/>
        <v>0.98897161867720496</v>
      </c>
      <c r="AT169">
        <f t="shared" si="275"/>
        <v>0.98516289591922956</v>
      </c>
      <c r="AU169">
        <f t="shared" si="275"/>
        <v>0.98074474325730476</v>
      </c>
      <c r="AV169">
        <f t="shared" si="275"/>
        <v>0.97557004573360784</v>
      </c>
      <c r="AW169">
        <f t="shared" si="275"/>
        <v>0.9694405617639209</v>
      </c>
      <c r="AX169">
        <f t="shared" si="275"/>
        <v>0.96208241257523708</v>
      </c>
      <c r="AY169">
        <f t="shared" si="275"/>
        <v>0.95310477984940467</v>
      </c>
      <c r="AZ169">
        <f t="shared" si="78"/>
        <v>0.92768215302626111</v>
      </c>
      <c r="BA169">
        <f t="shared" si="275"/>
        <v>0.88298120486761333</v>
      </c>
      <c r="BB169">
        <f t="shared" si="275"/>
        <v>0.78217096503633621</v>
      </c>
      <c r="BC169" t="e">
        <f t="shared" si="275"/>
        <v>#NUM!</v>
      </c>
      <c r="BD169" t="e">
        <f t="shared" si="275"/>
        <v>#NUM!</v>
      </c>
      <c r="BE169" t="e">
        <f t="shared" si="275"/>
        <v>#NUM!</v>
      </c>
      <c r="BF169" t="e">
        <f t="shared" si="275"/>
        <v>#NUM!</v>
      </c>
      <c r="BG169" t="e">
        <f t="shared" si="275"/>
        <v>#NUM!</v>
      </c>
      <c r="BH169" t="e">
        <f t="shared" si="275"/>
        <v>#NUM!</v>
      </c>
      <c r="BI169" t="e">
        <f t="shared" si="275"/>
        <v>#NUM!</v>
      </c>
      <c r="BJ169" t="e">
        <f t="shared" si="275"/>
        <v>#NUM!</v>
      </c>
      <c r="BK169" t="e">
        <f t="shared" si="275"/>
        <v>#NUM!</v>
      </c>
      <c r="BL169" t="e">
        <f t="shared" si="275"/>
        <v>#NUM!</v>
      </c>
      <c r="BV169">
        <v>0.51000000000000023</v>
      </c>
      <c r="BX169">
        <f t="shared" si="276"/>
        <v>0.9978684676771522</v>
      </c>
      <c r="BZ169">
        <f t="shared" si="276"/>
        <v>0.99513078571041724</v>
      </c>
      <c r="CB169">
        <f t="shared" si="276"/>
        <v>0.99152361948828127</v>
      </c>
      <c r="CD169">
        <f t="shared" si="276"/>
        <v>0.98660978364803187</v>
      </c>
      <c r="CF169">
        <f t="shared" si="276"/>
        <v>0.97960596964279045</v>
      </c>
      <c r="CG169">
        <f t="shared" si="80"/>
        <v>0.96895615694958181</v>
      </c>
      <c r="CH169">
        <f t="shared" si="276"/>
        <v>0.95103353688698433</v>
      </c>
      <c r="CI169">
        <f t="shared" si="276"/>
        <v>0.91480060429118559</v>
      </c>
      <c r="CJ169">
        <f t="shared" si="276"/>
        <v>0.79754236493932595</v>
      </c>
      <c r="CK169" t="e">
        <f t="shared" si="276"/>
        <v>#NUM!</v>
      </c>
      <c r="CL169" t="e">
        <f t="shared" si="276"/>
        <v>#NUM!</v>
      </c>
      <c r="CM169" t="e">
        <f t="shared" si="276"/>
        <v>#NUM!</v>
      </c>
      <c r="CN169" t="e">
        <f t="shared" si="276"/>
        <v>#NUM!</v>
      </c>
      <c r="CO169" t="e">
        <f t="shared" si="276"/>
        <v>#NUM!</v>
      </c>
      <c r="CP169" t="e">
        <f t="shared" si="276"/>
        <v>#NUM!</v>
      </c>
      <c r="CQ169" t="e">
        <f t="shared" si="276"/>
        <v>#NUM!</v>
      </c>
      <c r="CR169" t="e">
        <f t="shared" si="276"/>
        <v>#NUM!</v>
      </c>
      <c r="CS169" t="e">
        <f t="shared" si="276"/>
        <v>#NUM!</v>
      </c>
      <c r="DD169">
        <v>0.51000000000000023</v>
      </c>
      <c r="DF169">
        <f>IF(DF$10&lt;&gt;1,( SQRT(DF$10^2 + 1)/(DF$10-1) * LN( ( 1 - DF63  ) / ( 1 - DF$10 * DF63 ) ) ) /  LN( ((2/DF63) - 1 - DF$10 + SQRT(DF$10^2 + 1 )) / ((2/DF63) - 1 - DF$10 - SQRT(DF$10^2 + 1 )) ), (SQRT($AO63)*DF63/(1-DF63)) / LN(((2/DF63)-1-DF$10+SQRT(DF$10^2+1))/((2/DF63)-1-DF$10-SQRT(DF$10^2+1))))</f>
        <v>0.99880298067407436</v>
      </c>
      <c r="DH169">
        <f t="shared" si="272"/>
        <v>0.99726732983814437</v>
      </c>
      <c r="DJ169">
        <f t="shared" si="272"/>
        <v>0.99524770211182623</v>
      </c>
      <c r="DL169">
        <f t="shared" si="272"/>
        <v>0.99250437525622326</v>
      </c>
      <c r="DN169">
        <f t="shared" si="272"/>
        <v>0.98861168821637135</v>
      </c>
      <c r="DO169">
        <f t="shared" si="272"/>
        <v>0.98273510547281506</v>
      </c>
      <c r="DP169">
        <f t="shared" si="272"/>
        <v>0.97296935023597297</v>
      </c>
      <c r="DQ169">
        <f t="shared" si="272"/>
        <v>0.95373765371692287</v>
      </c>
      <c r="DR169">
        <f t="shared" si="272"/>
        <v>0.89688312433914896</v>
      </c>
      <c r="DS169" t="e">
        <f t="shared" si="272"/>
        <v>#NUM!</v>
      </c>
      <c r="DT169" t="e">
        <f t="shared" si="272"/>
        <v>#NUM!</v>
      </c>
      <c r="DU169" t="e">
        <f t="shared" si="272"/>
        <v>#NUM!</v>
      </c>
      <c r="DV169" t="e">
        <f t="shared" si="272"/>
        <v>#NUM!</v>
      </c>
      <c r="DW169" t="e">
        <f t="shared" si="272"/>
        <v>#NUM!</v>
      </c>
      <c r="DX169" t="e">
        <f t="shared" si="272"/>
        <v>#NUM!</v>
      </c>
      <c r="DY169" t="e">
        <f t="shared" si="272"/>
        <v>#NUM!</v>
      </c>
      <c r="DZ169" t="e">
        <f t="shared" si="272"/>
        <v>#NUM!</v>
      </c>
      <c r="EA169" t="e">
        <f t="shared" si="272"/>
        <v>#NUM!</v>
      </c>
      <c r="EL169">
        <v>0.51000000000000023</v>
      </c>
      <c r="EN169">
        <f>IF(EN$10&lt;&gt;1,( SQRT(EN$10^2 + 1)/(EN$10-1) * LN( ( 1 - EN63  ) / ( 1 - EN$10 * EN63 ) ) ) /  LN( ((2/EN63) - 1 - EN$10 + SQRT(EN$10^2 + 1 )) / ((2/EN63) - 1 - EN$10 - SQRT(EN$10^2 + 1 )) ), (SQRT($AO63)*EN63/(1-EN63)) / LN(((2/EN63)-1-EN$10+SQRT(EN$10^2+1))/((2/EN63)-1-EN$10-SQRT(EN$10^2+1))))</f>
        <v>0.99946861384067587</v>
      </c>
      <c r="EP169">
        <f t="shared" si="267"/>
        <v>0.9987874551778978</v>
      </c>
      <c r="ER169">
        <f t="shared" si="267"/>
        <v>0.99789278903500911</v>
      </c>
      <c r="ET169">
        <f t="shared" si="267"/>
        <v>0.99667997347269299</v>
      </c>
      <c r="EV169">
        <f t="shared" si="267"/>
        <v>0.9949643428650351</v>
      </c>
      <c r="EW169">
        <f t="shared" si="267"/>
        <v>0.99238701532172147</v>
      </c>
      <c r="EX169">
        <f t="shared" si="267"/>
        <v>0.98813953831968671</v>
      </c>
      <c r="EY169">
        <f t="shared" si="267"/>
        <v>0.97991070553058246</v>
      </c>
      <c r="EZ169">
        <f t="shared" si="267"/>
        <v>0.95669894015551127</v>
      </c>
      <c r="FA169" t="e">
        <f t="shared" si="267"/>
        <v>#NUM!</v>
      </c>
      <c r="FB169" t="e">
        <f t="shared" si="267"/>
        <v>#NUM!</v>
      </c>
      <c r="FC169" t="e">
        <f t="shared" si="267"/>
        <v>#NUM!</v>
      </c>
      <c r="FD169" t="e">
        <f t="shared" si="267"/>
        <v>#NUM!</v>
      </c>
      <c r="FE169" t="e">
        <f t="shared" si="267"/>
        <v>#NUM!</v>
      </c>
      <c r="FF169" t="e">
        <f t="shared" si="267"/>
        <v>#NUM!</v>
      </c>
      <c r="FG169" t="e">
        <f t="shared" si="267"/>
        <v>#NUM!</v>
      </c>
      <c r="FH169" t="e">
        <f t="shared" si="267"/>
        <v>#NUM!</v>
      </c>
      <c r="FI169" t="e">
        <f t="shared" si="267"/>
        <v>#NUM!</v>
      </c>
    </row>
    <row r="170" spans="41:165" x14ac:dyDescent="0.3">
      <c r="AO170">
        <v>0.52000000000000024</v>
      </c>
      <c r="AP170">
        <f t="shared" si="275"/>
        <v>0.99759895403692977</v>
      </c>
      <c r="AQ170">
        <f t="shared" si="275"/>
        <v>0.99488169164934803</v>
      </c>
      <c r="AR170">
        <f t="shared" si="275"/>
        <v>0.99178823097816626</v>
      </c>
      <c r="AS170">
        <f t="shared" si="275"/>
        <v>0.98824271086575521</v>
      </c>
      <c r="AT170">
        <f t="shared" si="275"/>
        <v>0.98414776766178025</v>
      </c>
      <c r="AU170">
        <f t="shared" si="275"/>
        <v>0.97937632647278061</v>
      </c>
      <c r="AV170">
        <f t="shared" si="275"/>
        <v>0.97375929274096207</v>
      </c>
      <c r="AW170">
        <f t="shared" si="275"/>
        <v>0.96706651362220886</v>
      </c>
      <c r="AX170">
        <f t="shared" si="275"/>
        <v>0.95897623100194485</v>
      </c>
      <c r="AY170">
        <f t="shared" si="275"/>
        <v>0.94902276604472569</v>
      </c>
      <c r="AZ170">
        <f t="shared" si="78"/>
        <v>0.92033658142271402</v>
      </c>
      <c r="BA170">
        <f t="shared" si="275"/>
        <v>0.86797804209396534</v>
      </c>
      <c r="BB170">
        <f t="shared" si="275"/>
        <v>0.73818739709530834</v>
      </c>
      <c r="BC170" t="e">
        <f t="shared" si="275"/>
        <v>#NUM!</v>
      </c>
      <c r="BD170" t="e">
        <f t="shared" si="275"/>
        <v>#NUM!</v>
      </c>
      <c r="BE170" t="e">
        <f t="shared" si="275"/>
        <v>#NUM!</v>
      </c>
      <c r="BF170" t="e">
        <f t="shared" si="275"/>
        <v>#NUM!</v>
      </c>
      <c r="BG170" t="e">
        <f t="shared" si="275"/>
        <v>#NUM!</v>
      </c>
      <c r="BH170" t="e">
        <f t="shared" si="275"/>
        <v>#NUM!</v>
      </c>
      <c r="BI170" t="e">
        <f t="shared" si="275"/>
        <v>#NUM!</v>
      </c>
      <c r="BJ170" t="e">
        <f t="shared" si="275"/>
        <v>#NUM!</v>
      </c>
      <c r="BK170" t="e">
        <f t="shared" si="275"/>
        <v>#NUM!</v>
      </c>
      <c r="BL170" t="e">
        <f t="shared" si="275"/>
        <v>#NUM!</v>
      </c>
      <c r="BV170">
        <v>0.52000000000000024</v>
      </c>
      <c r="BX170">
        <f t="shared" si="276"/>
        <v>0.99773656195065075</v>
      </c>
      <c r="BZ170">
        <f t="shared" si="276"/>
        <v>0.99481124759627104</v>
      </c>
      <c r="CB170">
        <f t="shared" si="276"/>
        <v>0.99092750946756081</v>
      </c>
      <c r="CD170">
        <f t="shared" si="276"/>
        <v>0.98558595147005823</v>
      </c>
      <c r="CF170">
        <f t="shared" si="276"/>
        <v>0.97787463591720702</v>
      </c>
      <c r="CG170">
        <f t="shared" si="80"/>
        <v>0.96593223119143379</v>
      </c>
      <c r="CH170">
        <f t="shared" si="276"/>
        <v>0.94523291315595925</v>
      </c>
      <c r="CI170">
        <f t="shared" si="276"/>
        <v>0.9008532269154963</v>
      </c>
      <c r="CJ170">
        <f t="shared" si="276"/>
        <v>0.72105533503763175</v>
      </c>
      <c r="CK170" t="e">
        <f t="shared" si="276"/>
        <v>#NUM!</v>
      </c>
      <c r="CL170" t="e">
        <f t="shared" si="276"/>
        <v>#NUM!</v>
      </c>
      <c r="CM170" t="e">
        <f t="shared" si="276"/>
        <v>#NUM!</v>
      </c>
      <c r="CN170" t="e">
        <f t="shared" si="276"/>
        <v>#NUM!</v>
      </c>
      <c r="CO170" t="e">
        <f t="shared" si="276"/>
        <v>#NUM!</v>
      </c>
      <c r="CP170" t="e">
        <f t="shared" si="276"/>
        <v>#NUM!</v>
      </c>
      <c r="CQ170" t="e">
        <f t="shared" si="276"/>
        <v>#NUM!</v>
      </c>
      <c r="CR170" t="e">
        <f t="shared" si="276"/>
        <v>#NUM!</v>
      </c>
      <c r="CS170" t="e">
        <f t="shared" si="276"/>
        <v>#NUM!</v>
      </c>
      <c r="DD170">
        <v>0.52000000000000024</v>
      </c>
      <c r="DF170">
        <f>IF(DF$10&lt;&gt;1,( SQRT(DF$10^2 + 1)/(DF$10-1) * LN( ( 1 - DF64  ) / ( 1 - DF$10 * DF64 ) ) ) /  LN( ((2/DF64) - 1 - DF$10 + SQRT(DF$10^2 + 1 )) / ((2/DF64) - 1 - DF$10 - SQRT(DF$10^2 + 1 )) ), (SQRT($AO64)*DF64/(1-DF64)) / LN(((2/DF64)-1-DF$10+SQRT(DF$10^2+1))/((2/DF64)-1-DF$10-SQRT(DF$10^2+1))))</f>
        <v>0.99872903474288821</v>
      </c>
      <c r="DH170">
        <f t="shared" si="272"/>
        <v>0.99708844008875219</v>
      </c>
      <c r="DJ170">
        <f t="shared" si="272"/>
        <v>0.9949146797957531</v>
      </c>
      <c r="DL170">
        <f t="shared" si="272"/>
        <v>0.99193428110955839</v>
      </c>
      <c r="DN170">
        <f t="shared" si="272"/>
        <v>0.98765270864213939</v>
      </c>
      <c r="DO170">
        <f t="shared" si="272"/>
        <v>0.98107506833234359</v>
      </c>
      <c r="DP170">
        <f t="shared" si="272"/>
        <v>0.96983840572078417</v>
      </c>
      <c r="DQ170">
        <f t="shared" si="272"/>
        <v>0.94650745035146422</v>
      </c>
      <c r="DR170">
        <f t="shared" si="272"/>
        <v>0.8648372573693035</v>
      </c>
      <c r="DS170" t="e">
        <f t="shared" si="272"/>
        <v>#NUM!</v>
      </c>
      <c r="DT170" t="e">
        <f t="shared" si="272"/>
        <v>#NUM!</v>
      </c>
      <c r="DU170" t="e">
        <f t="shared" si="272"/>
        <v>#NUM!</v>
      </c>
      <c r="DV170" t="e">
        <f t="shared" si="272"/>
        <v>#NUM!</v>
      </c>
      <c r="DW170" t="e">
        <f t="shared" si="272"/>
        <v>#NUM!</v>
      </c>
      <c r="DX170" t="e">
        <f t="shared" si="272"/>
        <v>#NUM!</v>
      </c>
      <c r="DY170" t="e">
        <f t="shared" si="272"/>
        <v>#NUM!</v>
      </c>
      <c r="DZ170" t="e">
        <f t="shared" si="272"/>
        <v>#NUM!</v>
      </c>
      <c r="EA170" t="e">
        <f t="shared" si="272"/>
        <v>#NUM!</v>
      </c>
      <c r="EL170">
        <v>0.52000000000000024</v>
      </c>
      <c r="EN170">
        <f>IF(EN$10&lt;&gt;1,( SQRT(EN$10^2 + 1)/(EN$10-1) * LN( ( 1 - EN64  ) / ( 1 - EN$10 * EN64 ) ) ) /  LN( ((2/EN64) - 1 - EN$10 + SQRT(EN$10^2 + 1 )) / ((2/EN64) - 1 - EN$10 - SQRT(EN$10^2 + 1 )) ), (SQRT($AO64)*EN64/(1-EN64)) / LN(((2/EN64)-1-EN$10+SQRT(EN$10^2+1))/((2/EN64)-1-EN$10-SQRT(EN$10^2+1))))</f>
        <v>0.99943582824210242</v>
      </c>
      <c r="EP170">
        <f t="shared" si="267"/>
        <v>0.99870821587583281</v>
      </c>
      <c r="ER170">
        <f t="shared" si="267"/>
        <v>0.9977454941756545</v>
      </c>
      <c r="ET170">
        <f t="shared" si="267"/>
        <v>0.99642839732524158</v>
      </c>
      <c r="EV170">
        <f t="shared" si="267"/>
        <v>0.99454267988704537</v>
      </c>
      <c r="EW170">
        <f t="shared" si="267"/>
        <v>0.99166145454386923</v>
      </c>
      <c r="EX170">
        <f t="shared" si="267"/>
        <v>0.98678592911604546</v>
      </c>
      <c r="EY170">
        <f t="shared" si="267"/>
        <v>0.97685909071708166</v>
      </c>
      <c r="EZ170">
        <f t="shared" si="267"/>
        <v>0.94435383311601073</v>
      </c>
      <c r="FA170" t="e">
        <f t="shared" si="267"/>
        <v>#NUM!</v>
      </c>
      <c r="FB170" t="e">
        <f t="shared" si="267"/>
        <v>#NUM!</v>
      </c>
      <c r="FC170" t="e">
        <f t="shared" si="267"/>
        <v>#NUM!</v>
      </c>
      <c r="FD170" t="e">
        <f t="shared" si="267"/>
        <v>#NUM!</v>
      </c>
      <c r="FE170" t="e">
        <f t="shared" si="267"/>
        <v>#NUM!</v>
      </c>
      <c r="FF170" t="e">
        <f t="shared" si="267"/>
        <v>#NUM!</v>
      </c>
      <c r="FG170" t="e">
        <f t="shared" si="267"/>
        <v>#NUM!</v>
      </c>
      <c r="FH170" t="e">
        <f t="shared" si="267"/>
        <v>#NUM!</v>
      </c>
      <c r="FI170" t="e">
        <f t="shared" si="267"/>
        <v>#NUM!</v>
      </c>
    </row>
    <row r="171" spans="41:165" x14ac:dyDescent="0.3">
      <c r="AO171">
        <v>0.53000000000000025</v>
      </c>
      <c r="AP171">
        <f t="shared" si="275"/>
        <v>0.99745459918999979</v>
      </c>
      <c r="AQ171">
        <f t="shared" si="275"/>
        <v>0.99456538508487136</v>
      </c>
      <c r="AR171">
        <f t="shared" si="275"/>
        <v>0.99126540429392818</v>
      </c>
      <c r="AS171">
        <f t="shared" si="275"/>
        <v>0.98746947776861127</v>
      </c>
      <c r="AT171">
        <f t="shared" si="275"/>
        <v>0.98306755073317964</v>
      </c>
      <c r="AU171">
        <f t="shared" si="275"/>
        <v>0.97791488399239967</v>
      </c>
      <c r="AV171">
        <f t="shared" si="275"/>
        <v>0.97181716983717581</v>
      </c>
      <c r="AW171">
        <f t="shared" si="275"/>
        <v>0.96450718545908454</v>
      </c>
      <c r="AX171">
        <f t="shared" si="275"/>
        <v>0.95560670660502223</v>
      </c>
      <c r="AY171">
        <f t="shared" si="275"/>
        <v>0.94456012743583162</v>
      </c>
      <c r="AZ171">
        <f t="shared" si="78"/>
        <v>0.91211660695891239</v>
      </c>
      <c r="BA171">
        <f t="shared" si="275"/>
        <v>0.85037037445246877</v>
      </c>
      <c r="BB171">
        <f t="shared" si="275"/>
        <v>0.67672700346296921</v>
      </c>
      <c r="BC171" t="e">
        <f t="shared" si="275"/>
        <v>#NUM!</v>
      </c>
      <c r="BD171" t="e">
        <f t="shared" si="275"/>
        <v>#NUM!</v>
      </c>
      <c r="BE171" t="e">
        <f t="shared" si="275"/>
        <v>#NUM!</v>
      </c>
      <c r="BF171" t="e">
        <f t="shared" si="275"/>
        <v>#NUM!</v>
      </c>
      <c r="BG171" t="e">
        <f t="shared" si="275"/>
        <v>#NUM!</v>
      </c>
      <c r="BH171" t="e">
        <f t="shared" si="275"/>
        <v>#NUM!</v>
      </c>
      <c r="BI171" t="e">
        <f t="shared" si="275"/>
        <v>#NUM!</v>
      </c>
      <c r="BJ171" t="e">
        <f t="shared" si="275"/>
        <v>#NUM!</v>
      </c>
      <c r="BK171" t="e">
        <f t="shared" si="275"/>
        <v>#NUM!</v>
      </c>
      <c r="BL171" t="e">
        <f t="shared" si="275"/>
        <v>#NUM!</v>
      </c>
      <c r="BV171">
        <v>0.53000000000000025</v>
      </c>
      <c r="BX171">
        <f t="shared" si="276"/>
        <v>0.99759742815326091</v>
      </c>
      <c r="BZ171">
        <f t="shared" si="276"/>
        <v>0.9944725898328608</v>
      </c>
      <c r="CB171">
        <f t="shared" si="276"/>
        <v>0.99029180853401</v>
      </c>
      <c r="CD171">
        <f t="shared" si="276"/>
        <v>0.98448492596550907</v>
      </c>
      <c r="CF171">
        <f t="shared" si="276"/>
        <v>0.97599020016143112</v>
      </c>
      <c r="CG171">
        <f t="shared" si="80"/>
        <v>0.96257822895443734</v>
      </c>
      <c r="CH171">
        <f t="shared" si="276"/>
        <v>0.93857642961340948</v>
      </c>
      <c r="CI171">
        <f t="shared" si="276"/>
        <v>0.88349092525841422</v>
      </c>
      <c r="CJ171">
        <f t="shared" si="276"/>
        <v>0.54440767092188358</v>
      </c>
      <c r="CK171" t="e">
        <f t="shared" si="276"/>
        <v>#NUM!</v>
      </c>
      <c r="CL171" t="e">
        <f t="shared" si="276"/>
        <v>#NUM!</v>
      </c>
      <c r="CM171" t="e">
        <f t="shared" si="276"/>
        <v>#NUM!</v>
      </c>
      <c r="CN171" t="e">
        <f t="shared" si="276"/>
        <v>#NUM!</v>
      </c>
      <c r="CO171" t="e">
        <f t="shared" si="276"/>
        <v>#NUM!</v>
      </c>
      <c r="CP171" t="e">
        <f t="shared" si="276"/>
        <v>#NUM!</v>
      </c>
      <c r="CQ171" t="e">
        <f t="shared" si="276"/>
        <v>#NUM!</v>
      </c>
      <c r="CR171" t="e">
        <f t="shared" si="276"/>
        <v>#NUM!</v>
      </c>
      <c r="CS171" t="e">
        <f t="shared" si="276"/>
        <v>#NUM!</v>
      </c>
      <c r="DD171">
        <v>0.53000000000000025</v>
      </c>
      <c r="DF171">
        <f t="shared" si="272"/>
        <v>0.99865105310483171</v>
      </c>
      <c r="DH171">
        <f t="shared" si="272"/>
        <v>0.99689890571425022</v>
      </c>
      <c r="DJ171">
        <f t="shared" si="272"/>
        <v>0.99455971298487</v>
      </c>
      <c r="DL171">
        <f t="shared" si="272"/>
        <v>0.99132169061817277</v>
      </c>
      <c r="DN171">
        <f t="shared" si="272"/>
        <v>0.98661034629657496</v>
      </c>
      <c r="DO171">
        <f t="shared" si="272"/>
        <v>0.9792384813399686</v>
      </c>
      <c r="DP171">
        <f t="shared" si="272"/>
        <v>0.96626503182658929</v>
      </c>
      <c r="DQ171">
        <f t="shared" si="272"/>
        <v>0.93765480478109176</v>
      </c>
      <c r="DR171">
        <f t="shared" si="272"/>
        <v>0.80996784329281835</v>
      </c>
      <c r="DS171" t="e">
        <f t="shared" si="272"/>
        <v>#NUM!</v>
      </c>
      <c r="DT171" t="e">
        <f t="shared" si="272"/>
        <v>#NUM!</v>
      </c>
      <c r="DU171" t="e">
        <f t="shared" si="272"/>
        <v>#NUM!</v>
      </c>
      <c r="DV171" t="e">
        <f t="shared" si="272"/>
        <v>#NUM!</v>
      </c>
      <c r="DW171" t="e">
        <f t="shared" si="272"/>
        <v>#NUM!</v>
      </c>
      <c r="DX171" t="e">
        <f t="shared" si="272"/>
        <v>#NUM!</v>
      </c>
      <c r="DY171" t="e">
        <f t="shared" si="272"/>
        <v>#NUM!</v>
      </c>
      <c r="DZ171" t="e">
        <f t="shared" si="272"/>
        <v>#NUM!</v>
      </c>
      <c r="EA171" t="e">
        <f t="shared" si="272"/>
        <v>#NUM!</v>
      </c>
      <c r="EL171">
        <v>0.53000000000000025</v>
      </c>
      <c r="EN171">
        <f t="shared" si="267"/>
        <v>0.99940125846394201</v>
      </c>
      <c r="EP171">
        <f t="shared" si="267"/>
        <v>0.99862428005117621</v>
      </c>
      <c r="ER171">
        <f t="shared" si="267"/>
        <v>0.99758854688500775</v>
      </c>
      <c r="ET171">
        <f t="shared" si="267"/>
        <v>0.99615821615560718</v>
      </c>
      <c r="EV171">
        <f t="shared" si="267"/>
        <v>0.99408477599967393</v>
      </c>
      <c r="EW171">
        <f t="shared" si="267"/>
        <v>0.99086006176373143</v>
      </c>
      <c r="EX171">
        <f t="shared" si="267"/>
        <v>0.98524627378850704</v>
      </c>
      <c r="EY171">
        <f t="shared" si="267"/>
        <v>0.97315636050422805</v>
      </c>
      <c r="EZ171">
        <f t="shared" si="267"/>
        <v>0.92456977123331008</v>
      </c>
      <c r="FA171" t="e">
        <f t="shared" si="267"/>
        <v>#NUM!</v>
      </c>
      <c r="FB171" t="e">
        <f t="shared" si="267"/>
        <v>#NUM!</v>
      </c>
      <c r="FC171" t="e">
        <f t="shared" si="267"/>
        <v>#NUM!</v>
      </c>
      <c r="FD171" t="e">
        <f t="shared" si="267"/>
        <v>#NUM!</v>
      </c>
      <c r="FE171" t="e">
        <f t="shared" si="267"/>
        <v>#NUM!</v>
      </c>
      <c r="FF171" t="e">
        <f t="shared" si="267"/>
        <v>#NUM!</v>
      </c>
      <c r="FG171" t="e">
        <f t="shared" si="267"/>
        <v>#NUM!</v>
      </c>
      <c r="FH171" t="e">
        <f t="shared" si="267"/>
        <v>#NUM!</v>
      </c>
      <c r="FI171" t="e">
        <f t="shared" si="267"/>
        <v>#NUM!</v>
      </c>
    </row>
    <row r="172" spans="41:165" x14ac:dyDescent="0.3">
      <c r="AO172">
        <v>0.54000000000000026</v>
      </c>
      <c r="AP172">
        <f t="shared" si="275"/>
        <v>0.99730251676193715</v>
      </c>
      <c r="AQ172">
        <f t="shared" si="275"/>
        <v>0.99423143758771992</v>
      </c>
      <c r="AR172">
        <f t="shared" si="275"/>
        <v>0.99071208757840545</v>
      </c>
      <c r="AS172">
        <f t="shared" si="275"/>
        <v>0.98664889335751615</v>
      </c>
      <c r="AT172">
        <f t="shared" si="275"/>
        <v>0.98191752689213052</v>
      </c>
      <c r="AU172">
        <f t="shared" si="275"/>
        <v>0.9763531945883499</v>
      </c>
      <c r="AV172">
        <f t="shared" si="275"/>
        <v>0.96973264719694507</v>
      </c>
      <c r="AW172">
        <f t="shared" si="275"/>
        <v>0.96174555052309019</v>
      </c>
      <c r="AX172">
        <f t="shared" si="275"/>
        <v>0.95194696574211901</v>
      </c>
      <c r="AY172">
        <f t="shared" si="275"/>
        <v>0.93967294968136339</v>
      </c>
      <c r="AZ172">
        <f t="shared" si="78"/>
        <v>0.9028829182729583</v>
      </c>
      <c r="BA172">
        <f t="shared" si="275"/>
        <v>0.82946211210423759</v>
      </c>
      <c r="BB172">
        <f t="shared" si="275"/>
        <v>0.57915492282817815</v>
      </c>
      <c r="BC172" t="e">
        <f t="shared" si="275"/>
        <v>#NUM!</v>
      </c>
      <c r="BD172" t="e">
        <f t="shared" si="275"/>
        <v>#NUM!</v>
      </c>
      <c r="BE172" t="e">
        <f t="shared" si="275"/>
        <v>#NUM!</v>
      </c>
      <c r="BF172" t="e">
        <f t="shared" si="275"/>
        <v>#NUM!</v>
      </c>
      <c r="BG172" t="e">
        <f t="shared" si="275"/>
        <v>#NUM!</v>
      </c>
      <c r="BH172" t="e">
        <f t="shared" si="275"/>
        <v>#NUM!</v>
      </c>
      <c r="BI172" t="e">
        <f t="shared" si="275"/>
        <v>#NUM!</v>
      </c>
      <c r="BJ172" t="e">
        <f t="shared" si="275"/>
        <v>#NUM!</v>
      </c>
      <c r="BK172" t="e">
        <f t="shared" si="275"/>
        <v>#NUM!</v>
      </c>
      <c r="BL172" t="e">
        <f t="shared" si="275"/>
        <v>#NUM!</v>
      </c>
      <c r="BV172">
        <v>0.54000000000000026</v>
      </c>
      <c r="BX172">
        <f t="shared" si="276"/>
        <v>0.99745062851767774</v>
      </c>
      <c r="BZ172">
        <f t="shared" si="276"/>
        <v>0.99411354458087176</v>
      </c>
      <c r="CB172">
        <f t="shared" si="276"/>
        <v>0.98961356987362858</v>
      </c>
      <c r="CD172">
        <f t="shared" si="276"/>
        <v>0.9833000382156154</v>
      </c>
      <c r="CF172">
        <f t="shared" si="276"/>
        <v>0.97393657001808542</v>
      </c>
      <c r="CG172">
        <f t="shared" si="80"/>
        <v>0.95884883266230547</v>
      </c>
      <c r="CH172">
        <f t="shared" si="276"/>
        <v>0.93089062645461262</v>
      </c>
      <c r="CI172">
        <f t="shared" si="276"/>
        <v>0.86136120481718159</v>
      </c>
      <c r="CJ172" t="e">
        <f t="shared" si="276"/>
        <v>#NUM!</v>
      </c>
      <c r="CK172" t="e">
        <f t="shared" si="276"/>
        <v>#NUM!</v>
      </c>
      <c r="CL172" t="e">
        <f t="shared" si="276"/>
        <v>#NUM!</v>
      </c>
      <c r="CM172" t="e">
        <f t="shared" si="276"/>
        <v>#NUM!</v>
      </c>
      <c r="CN172" t="e">
        <f t="shared" si="276"/>
        <v>#NUM!</v>
      </c>
      <c r="CO172" t="e">
        <f t="shared" si="276"/>
        <v>#NUM!</v>
      </c>
      <c r="CP172" t="e">
        <f t="shared" si="276"/>
        <v>#NUM!</v>
      </c>
      <c r="CQ172" t="e">
        <f t="shared" si="276"/>
        <v>#NUM!</v>
      </c>
      <c r="CR172" t="e">
        <f t="shared" si="276"/>
        <v>#NUM!</v>
      </c>
      <c r="CS172" t="e">
        <f t="shared" si="276"/>
        <v>#NUM!</v>
      </c>
      <c r="DD172">
        <v>0.54000000000000026</v>
      </c>
      <c r="DF172">
        <f t="shared" si="272"/>
        <v>0.99856879309422364</v>
      </c>
      <c r="DH172">
        <f t="shared" si="272"/>
        <v>0.99669802788527395</v>
      </c>
      <c r="DJ172">
        <f t="shared" si="272"/>
        <v>0.99418119124354976</v>
      </c>
      <c r="DL172">
        <f t="shared" si="272"/>
        <v>0.99066300579769195</v>
      </c>
      <c r="DN172">
        <f t="shared" si="272"/>
        <v>0.98547608892057115</v>
      </c>
      <c r="DO172">
        <f t="shared" si="272"/>
        <v>0.97720212923078886</v>
      </c>
      <c r="DP172">
        <f t="shared" si="272"/>
        <v>0.96216548984982819</v>
      </c>
      <c r="DQ172">
        <f t="shared" si="272"/>
        <v>0.92661922181006418</v>
      </c>
      <c r="DR172">
        <f t="shared" si="272"/>
        <v>0.68486151847964538</v>
      </c>
      <c r="DS172" t="e">
        <f t="shared" si="272"/>
        <v>#NUM!</v>
      </c>
      <c r="DT172" t="e">
        <f t="shared" si="272"/>
        <v>#NUM!</v>
      </c>
      <c r="DU172" t="e">
        <f t="shared" si="272"/>
        <v>#NUM!</v>
      </c>
      <c r="DV172" t="e">
        <f t="shared" si="272"/>
        <v>#NUM!</v>
      </c>
      <c r="DW172" t="e">
        <f t="shared" si="272"/>
        <v>#NUM!</v>
      </c>
      <c r="DX172" t="e">
        <f t="shared" si="272"/>
        <v>#NUM!</v>
      </c>
      <c r="DY172" t="e">
        <f t="shared" si="272"/>
        <v>#NUM!</v>
      </c>
      <c r="DZ172" t="e">
        <f t="shared" si="272"/>
        <v>#NUM!</v>
      </c>
      <c r="EA172" t="e">
        <f t="shared" si="272"/>
        <v>#NUM!</v>
      </c>
      <c r="EL172">
        <v>0.54000000000000026</v>
      </c>
      <c r="EN172">
        <f t="shared" si="267"/>
        <v>0.99936479777552811</v>
      </c>
      <c r="EP172">
        <f t="shared" si="267"/>
        <v>0.998535341550427</v>
      </c>
      <c r="ER172">
        <f t="shared" si="267"/>
        <v>0.99742124579642022</v>
      </c>
      <c r="ET172">
        <f t="shared" si="267"/>
        <v>0.99586787664533771</v>
      </c>
      <c r="EV172">
        <f t="shared" si="267"/>
        <v>0.99358700397696897</v>
      </c>
      <c r="EW172">
        <f t="shared" si="267"/>
        <v>0.98997314534562386</v>
      </c>
      <c r="EX172">
        <f t="shared" si="267"/>
        <v>0.98348682378494079</v>
      </c>
      <c r="EY172">
        <f t="shared" si="267"/>
        <v>0.9685933228375927</v>
      </c>
      <c r="EZ172">
        <f t="shared" si="267"/>
        <v>0.88651256355616292</v>
      </c>
      <c r="FA172" t="e">
        <f t="shared" si="267"/>
        <v>#NUM!</v>
      </c>
      <c r="FB172" t="e">
        <f t="shared" si="267"/>
        <v>#NUM!</v>
      </c>
      <c r="FC172" t="e">
        <f t="shared" si="267"/>
        <v>#NUM!</v>
      </c>
      <c r="FD172" t="e">
        <f t="shared" si="267"/>
        <v>#NUM!</v>
      </c>
      <c r="FE172" t="e">
        <f t="shared" si="267"/>
        <v>#NUM!</v>
      </c>
      <c r="FF172" t="e">
        <f t="shared" si="267"/>
        <v>#NUM!</v>
      </c>
      <c r="FG172" t="e">
        <f t="shared" si="267"/>
        <v>#NUM!</v>
      </c>
      <c r="FH172" t="e">
        <f t="shared" si="267"/>
        <v>#NUM!</v>
      </c>
      <c r="FI172" t="e">
        <f t="shared" si="267"/>
        <v>#NUM!</v>
      </c>
    </row>
    <row r="173" spans="41:165" x14ac:dyDescent="0.3">
      <c r="AO173">
        <v>0.55000000000000027</v>
      </c>
      <c r="AP173">
        <f t="shared" si="275"/>
        <v>0.9971422393066115</v>
      </c>
      <c r="AQ173">
        <f t="shared" si="275"/>
        <v>0.99387873800499249</v>
      </c>
      <c r="AR173">
        <f t="shared" si="275"/>
        <v>0.99012626976392726</v>
      </c>
      <c r="AS173">
        <f t="shared" si="275"/>
        <v>0.98577766567345415</v>
      </c>
      <c r="AT173">
        <f t="shared" si="275"/>
        <v>0.98069254173483122</v>
      </c>
      <c r="AU173">
        <f t="shared" si="275"/>
        <v>0.97468332614069031</v>
      </c>
      <c r="AV173">
        <f t="shared" si="275"/>
        <v>0.96749352162685931</v>
      </c>
      <c r="AW173">
        <f t="shared" si="275"/>
        <v>0.95876259050722623</v>
      </c>
      <c r="AX173">
        <f t="shared" si="275"/>
        <v>0.94796660664621923</v>
      </c>
      <c r="AY173">
        <f t="shared" si="275"/>
        <v>0.93431068322059874</v>
      </c>
      <c r="AZ173">
        <f t="shared" si="78"/>
        <v>0.89246527384968366</v>
      </c>
      <c r="BA173">
        <f t="shared" si="275"/>
        <v>0.80426111616267837</v>
      </c>
      <c r="BB173" t="e">
        <f t="shared" si="275"/>
        <v>#NUM!</v>
      </c>
      <c r="BC173" t="e">
        <f t="shared" si="275"/>
        <v>#NUM!</v>
      </c>
      <c r="BD173" t="e">
        <f t="shared" si="275"/>
        <v>#NUM!</v>
      </c>
      <c r="BE173" t="e">
        <f t="shared" si="275"/>
        <v>#NUM!</v>
      </c>
      <c r="BF173" t="e">
        <f t="shared" si="275"/>
        <v>#NUM!</v>
      </c>
      <c r="BG173" t="e">
        <f t="shared" si="275"/>
        <v>#NUM!</v>
      </c>
      <c r="BH173" t="e">
        <f t="shared" si="275"/>
        <v>#NUM!</v>
      </c>
      <c r="BI173" t="e">
        <f t="shared" si="275"/>
        <v>#NUM!</v>
      </c>
      <c r="BJ173" t="e">
        <f t="shared" si="275"/>
        <v>#NUM!</v>
      </c>
      <c r="BK173" t="e">
        <f t="shared" si="275"/>
        <v>#NUM!</v>
      </c>
      <c r="BL173" t="e">
        <f t="shared" si="275"/>
        <v>#NUM!</v>
      </c>
      <c r="BV173">
        <v>0.55000000000000027</v>
      </c>
      <c r="BX173">
        <f t="shared" si="276"/>
        <v>0.99729569034149268</v>
      </c>
      <c r="BZ173">
        <f t="shared" si="276"/>
        <v>0.99373273675417251</v>
      </c>
      <c r="CB173">
        <f t="shared" si="276"/>
        <v>0.98888957327074722</v>
      </c>
      <c r="CD173">
        <f t="shared" si="276"/>
        <v>0.9820239071874427</v>
      </c>
      <c r="CF173">
        <f t="shared" si="276"/>
        <v>0.97169553865840097</v>
      </c>
      <c r="CG173">
        <f t="shared" si="80"/>
        <v>0.95469066159734661</v>
      </c>
      <c r="CH173">
        <f t="shared" si="276"/>
        <v>0.9219532690416159</v>
      </c>
      <c r="CI173">
        <f t="shared" si="276"/>
        <v>0.83224497585644308</v>
      </c>
      <c r="CJ173" t="e">
        <f t="shared" si="276"/>
        <v>#NUM!</v>
      </c>
      <c r="CK173" t="e">
        <f t="shared" si="276"/>
        <v>#NUM!</v>
      </c>
      <c r="CL173" t="e">
        <f t="shared" si="276"/>
        <v>#NUM!</v>
      </c>
      <c r="CM173" t="e">
        <f t="shared" si="276"/>
        <v>#NUM!</v>
      </c>
      <c r="CN173" t="e">
        <f t="shared" si="276"/>
        <v>#NUM!</v>
      </c>
      <c r="CO173" t="e">
        <f t="shared" si="276"/>
        <v>#NUM!</v>
      </c>
      <c r="CP173" t="e">
        <f t="shared" si="276"/>
        <v>#NUM!</v>
      </c>
      <c r="CQ173" t="e">
        <f t="shared" si="276"/>
        <v>#NUM!</v>
      </c>
      <c r="CR173" t="e">
        <f t="shared" si="276"/>
        <v>#NUM!</v>
      </c>
      <c r="CS173" t="e">
        <f t="shared" si="276"/>
        <v>#NUM!</v>
      </c>
      <c r="DD173">
        <v>0.55000000000000027</v>
      </c>
      <c r="DF173">
        <f t="shared" si="272"/>
        <v>0.9984819928456613</v>
      </c>
      <c r="DH173">
        <f t="shared" si="272"/>
        <v>0.99648504942427718</v>
      </c>
      <c r="DJ173">
        <f t="shared" si="272"/>
        <v>0.9937773576439517</v>
      </c>
      <c r="DL173">
        <f t="shared" si="272"/>
        <v>0.98995425560296135</v>
      </c>
      <c r="DN173">
        <f t="shared" si="272"/>
        <v>0.98424035231659768</v>
      </c>
      <c r="DO173">
        <f t="shared" si="272"/>
        <v>0.97493891592319459</v>
      </c>
      <c r="DP173">
        <f t="shared" si="272"/>
        <v>0.95743464652827537</v>
      </c>
      <c r="DQ173">
        <f t="shared" si="272"/>
        <v>0.91254594223312879</v>
      </c>
      <c r="DR173" t="e">
        <f t="shared" si="272"/>
        <v>#NUM!</v>
      </c>
      <c r="DS173" t="e">
        <f t="shared" si="272"/>
        <v>#NUM!</v>
      </c>
      <c r="DT173" t="e">
        <f t="shared" si="272"/>
        <v>#NUM!</v>
      </c>
      <c r="DU173" t="e">
        <f t="shared" si="272"/>
        <v>#NUM!</v>
      </c>
      <c r="DV173" t="e">
        <f t="shared" si="272"/>
        <v>#NUM!</v>
      </c>
      <c r="DW173" t="e">
        <f t="shared" si="272"/>
        <v>#NUM!</v>
      </c>
      <c r="DX173" t="e">
        <f t="shared" si="272"/>
        <v>#NUM!</v>
      </c>
      <c r="DY173" t="e">
        <f t="shared" si="272"/>
        <v>#NUM!</v>
      </c>
      <c r="DZ173" t="e">
        <f t="shared" si="272"/>
        <v>#NUM!</v>
      </c>
      <c r="EA173" t="e">
        <f t="shared" si="272"/>
        <v>#NUM!</v>
      </c>
      <c r="EL173">
        <v>0.55000000000000027</v>
      </c>
      <c r="EN173">
        <f t="shared" si="267"/>
        <v>0.99932633105338886</v>
      </c>
      <c r="EP173">
        <f t="shared" si="267"/>
        <v>0.99844106889255768</v>
      </c>
      <c r="ER173">
        <f t="shared" si="267"/>
        <v>0.99724282661790908</v>
      </c>
      <c r="ET173">
        <f t="shared" si="267"/>
        <v>0.99555566764603631</v>
      </c>
      <c r="EV173">
        <f t="shared" si="267"/>
        <v>0.99304529315978696</v>
      </c>
      <c r="EW173">
        <f t="shared" si="267"/>
        <v>0.98898945756700463</v>
      </c>
      <c r="EX173">
        <f t="shared" si="267"/>
        <v>0.98146568603641215</v>
      </c>
      <c r="EY173">
        <f t="shared" si="267"/>
        <v>0.96286086657272973</v>
      </c>
      <c r="EZ173">
        <f t="shared" si="267"/>
        <v>0.76174070004373673</v>
      </c>
      <c r="FA173" t="e">
        <f t="shared" si="267"/>
        <v>#NUM!</v>
      </c>
      <c r="FB173" t="e">
        <f t="shared" si="267"/>
        <v>#NUM!</v>
      </c>
      <c r="FC173" t="e">
        <f t="shared" si="267"/>
        <v>#NUM!</v>
      </c>
      <c r="FD173" t="e">
        <f t="shared" si="267"/>
        <v>#NUM!</v>
      </c>
      <c r="FE173" t="e">
        <f t="shared" si="267"/>
        <v>#NUM!</v>
      </c>
      <c r="FF173" t="e">
        <f t="shared" si="267"/>
        <v>#NUM!</v>
      </c>
      <c r="FG173" t="e">
        <f t="shared" si="267"/>
        <v>#NUM!</v>
      </c>
      <c r="FH173" t="e">
        <f t="shared" si="267"/>
        <v>#NUM!</v>
      </c>
      <c r="FI173" t="e">
        <f t="shared" si="267"/>
        <v>#NUM!</v>
      </c>
    </row>
    <row r="174" spans="41:165" x14ac:dyDescent="0.3">
      <c r="AO174">
        <v>0.56000000000000028</v>
      </c>
      <c r="AP174">
        <f t="shared" si="275"/>
        <v>0.99697326126845942</v>
      </c>
      <c r="AQ174">
        <f t="shared" si="275"/>
        <v>0.99350608235101534</v>
      </c>
      <c r="AR174">
        <f t="shared" si="275"/>
        <v>0.98950576636344012</v>
      </c>
      <c r="AS174">
        <f t="shared" si="275"/>
        <v>0.98485220717454536</v>
      </c>
      <c r="AT174">
        <f t="shared" si="275"/>
        <v>0.97938695379993435</v>
      </c>
      <c r="AU174">
        <f t="shared" si="275"/>
        <v>0.97289654754062815</v>
      </c>
      <c r="AV174">
        <f t="shared" si="275"/>
        <v>0.96508625928793257</v>
      </c>
      <c r="AW174">
        <f t="shared" si="275"/>
        <v>0.95553700033204703</v>
      </c>
      <c r="AX174">
        <f t="shared" si="275"/>
        <v>0.9436311055371277</v>
      </c>
      <c r="AY174">
        <f t="shared" si="275"/>
        <v>0.9284148346436002</v>
      </c>
      <c r="AZ174">
        <f t="shared" si="78"/>
        <v>0.88065297170914125</v>
      </c>
      <c r="BA174">
        <f t="shared" si="275"/>
        <v>0.77327818271439164</v>
      </c>
      <c r="BB174" t="e">
        <f t="shared" si="275"/>
        <v>#NUM!</v>
      </c>
      <c r="BC174" t="e">
        <f t="shared" si="275"/>
        <v>#NUM!</v>
      </c>
      <c r="BD174" t="e">
        <f t="shared" si="275"/>
        <v>#NUM!</v>
      </c>
      <c r="BE174" t="e">
        <f t="shared" si="275"/>
        <v>#NUM!</v>
      </c>
      <c r="BF174" t="e">
        <f t="shared" si="275"/>
        <v>#NUM!</v>
      </c>
      <c r="BG174" t="e">
        <f t="shared" si="275"/>
        <v>#NUM!</v>
      </c>
      <c r="BH174" t="e">
        <f t="shared" si="275"/>
        <v>#NUM!</v>
      </c>
      <c r="BI174" t="e">
        <f t="shared" si="275"/>
        <v>#NUM!</v>
      </c>
      <c r="BJ174" t="e">
        <f t="shared" si="275"/>
        <v>#NUM!</v>
      </c>
      <c r="BK174" t="e">
        <f t="shared" si="275"/>
        <v>#NUM!</v>
      </c>
      <c r="BL174" t="e">
        <f t="shared" si="275"/>
        <v>#NUM!</v>
      </c>
      <c r="BV174">
        <v>0.56000000000000028</v>
      </c>
      <c r="BX174">
        <f t="shared" si="276"/>
        <v>0.99713210240718608</v>
      </c>
      <c r="BZ174">
        <f t="shared" si="276"/>
        <v>0.99332867257337287</v>
      </c>
      <c r="CB174">
        <f t="shared" si="276"/>
        <v>0.98811629366283815</v>
      </c>
      <c r="CD174">
        <f t="shared" si="276"/>
        <v>0.98064834631283726</v>
      </c>
      <c r="CF174">
        <f t="shared" si="276"/>
        <v>0.96924643989318116</v>
      </c>
      <c r="CG174">
        <f t="shared" si="80"/>
        <v>0.95004043475599509</v>
      </c>
      <c r="CH174">
        <f t="shared" si="276"/>
        <v>0.9114746523790429</v>
      </c>
      <c r="CI174">
        <f t="shared" si="276"/>
        <v>0.79215053682600156</v>
      </c>
      <c r="CJ174" t="e">
        <f t="shared" si="276"/>
        <v>#NUM!</v>
      </c>
      <c r="CK174" t="e">
        <f t="shared" si="276"/>
        <v>#NUM!</v>
      </c>
      <c r="CL174" t="e">
        <f t="shared" si="276"/>
        <v>#NUM!</v>
      </c>
      <c r="CM174" t="e">
        <f t="shared" si="276"/>
        <v>#NUM!</v>
      </c>
      <c r="CN174" t="e">
        <f t="shared" si="276"/>
        <v>#NUM!</v>
      </c>
      <c r="CO174" t="e">
        <f t="shared" si="276"/>
        <v>#NUM!</v>
      </c>
      <c r="CP174" t="e">
        <f t="shared" si="276"/>
        <v>#NUM!</v>
      </c>
      <c r="CQ174" t="e">
        <f t="shared" si="276"/>
        <v>#NUM!</v>
      </c>
      <c r="CR174" t="e">
        <f t="shared" si="276"/>
        <v>#NUM!</v>
      </c>
      <c r="CS174" t="e">
        <f t="shared" si="276"/>
        <v>#NUM!</v>
      </c>
      <c r="DD174">
        <v>0.56000000000000028</v>
      </c>
      <c r="DF174">
        <f t="shared" si="272"/>
        <v>0.99839036934373271</v>
      </c>
      <c r="DH174">
        <f t="shared" si="272"/>
        <v>0.99625914866902776</v>
      </c>
      <c r="DJ174">
        <f t="shared" si="272"/>
        <v>0.99334629232419414</v>
      </c>
      <c r="DL174">
        <f t="shared" si="272"/>
        <v>0.98919104885755915</v>
      </c>
      <c r="DN174">
        <f t="shared" si="272"/>
        <v>0.98289231645013908</v>
      </c>
      <c r="DO174">
        <f t="shared" si="272"/>
        <v>0.97241705144257351</v>
      </c>
      <c r="DP174">
        <f t="shared" si="272"/>
        <v>0.9519387469726025</v>
      </c>
      <c r="DQ174">
        <f t="shared" si="272"/>
        <v>0.89405591945472884</v>
      </c>
      <c r="DR174" t="e">
        <f t="shared" si="272"/>
        <v>#NUM!</v>
      </c>
      <c r="DS174" t="e">
        <f t="shared" si="272"/>
        <v>#NUM!</v>
      </c>
      <c r="DT174" t="e">
        <f t="shared" si="272"/>
        <v>#NUM!</v>
      </c>
      <c r="DU174" t="e">
        <f t="shared" si="272"/>
        <v>#NUM!</v>
      </c>
      <c r="DV174" t="e">
        <f t="shared" si="272"/>
        <v>#NUM!</v>
      </c>
      <c r="DW174" t="e">
        <f t="shared" si="272"/>
        <v>#NUM!</v>
      </c>
      <c r="DX174" t="e">
        <f t="shared" si="272"/>
        <v>#NUM!</v>
      </c>
      <c r="DY174" t="e">
        <f t="shared" si="272"/>
        <v>#NUM!</v>
      </c>
      <c r="DZ174" t="e">
        <f t="shared" si="272"/>
        <v>#NUM!</v>
      </c>
      <c r="EA174" t="e">
        <f t="shared" si="272"/>
        <v>#NUM!</v>
      </c>
      <c r="EL174">
        <v>0.56000000000000028</v>
      </c>
      <c r="EN174">
        <f t="shared" si="267"/>
        <v>0.99928573393402498</v>
      </c>
      <c r="EP174">
        <f t="shared" si="267"/>
        <v>0.99834110263265563</v>
      </c>
      <c r="ER174">
        <f t="shared" si="267"/>
        <v>0.99705245518802754</v>
      </c>
      <c r="ET174">
        <f t="shared" si="267"/>
        <v>0.99521970078755606</v>
      </c>
      <c r="EV174">
        <f t="shared" si="267"/>
        <v>0.99245506384273074</v>
      </c>
      <c r="EW174">
        <f t="shared" si="267"/>
        <v>0.98789588547206231</v>
      </c>
      <c r="EX174">
        <f t="shared" si="267"/>
        <v>0.97913026194540531</v>
      </c>
      <c r="EY174">
        <f t="shared" si="267"/>
        <v>0.95548073287798441</v>
      </c>
      <c r="EZ174" t="e">
        <f t="shared" si="267"/>
        <v>#NUM!</v>
      </c>
      <c r="FA174" t="e">
        <f t="shared" si="267"/>
        <v>#NUM!</v>
      </c>
      <c r="FB174" t="e">
        <f t="shared" si="267"/>
        <v>#NUM!</v>
      </c>
      <c r="FC174" t="e">
        <f t="shared" si="267"/>
        <v>#NUM!</v>
      </c>
      <c r="FD174" t="e">
        <f t="shared" si="267"/>
        <v>#NUM!</v>
      </c>
      <c r="FE174" t="e">
        <f t="shared" si="267"/>
        <v>#NUM!</v>
      </c>
      <c r="FF174" t="e">
        <f t="shared" si="267"/>
        <v>#NUM!</v>
      </c>
      <c r="FG174" t="e">
        <f t="shared" si="267"/>
        <v>#NUM!</v>
      </c>
      <c r="FH174" t="e">
        <f t="shared" si="267"/>
        <v>#NUM!</v>
      </c>
      <c r="FI174" t="e">
        <f t="shared" si="267"/>
        <v>#NUM!</v>
      </c>
    </row>
    <row r="175" spans="41:165" x14ac:dyDescent="0.3">
      <c r="AO175">
        <v>0.57000000000000028</v>
      </c>
      <c r="AP175">
        <f t="shared" si="275"/>
        <v>0.99679503496217625</v>
      </c>
      <c r="AQ175">
        <f t="shared" si="275"/>
        <v>0.99311216382822787</v>
      </c>
      <c r="AR175">
        <f t="shared" si="275"/>
        <v>0.9888482003487743</v>
      </c>
      <c r="AS175">
        <f t="shared" si="275"/>
        <v>0.98386860100406648</v>
      </c>
      <c r="AT175">
        <f t="shared" si="275"/>
        <v>0.9779945763536908</v>
      </c>
      <c r="AU175">
        <f t="shared" si="275"/>
        <v>0.97098322712517515</v>
      </c>
      <c r="AV175">
        <f t="shared" si="275"/>
        <v>0.96249581229772552</v>
      </c>
      <c r="AW175">
        <f t="shared" si="275"/>
        <v>0.9520448382292529</v>
      </c>
      <c r="AX175">
        <f t="shared" si="275"/>
        <v>0.93890109602706329</v>
      </c>
      <c r="AY175">
        <f t="shared" si="275"/>
        <v>0.92191732384078862</v>
      </c>
      <c r="AZ175">
        <f t="shared" si="78"/>
        <v>0.86718129150400303</v>
      </c>
      <c r="BA175">
        <f t="shared" si="275"/>
        <v>0.73410663050086933</v>
      </c>
      <c r="BB175" t="e">
        <f t="shared" si="275"/>
        <v>#NUM!</v>
      </c>
      <c r="BC175" t="e">
        <f t="shared" si="275"/>
        <v>#NUM!</v>
      </c>
      <c r="BD175" t="e">
        <f t="shared" si="275"/>
        <v>#NUM!</v>
      </c>
      <c r="BE175" t="e">
        <f t="shared" si="275"/>
        <v>#NUM!</v>
      </c>
      <c r="BF175" t="e">
        <f t="shared" si="275"/>
        <v>#NUM!</v>
      </c>
      <c r="BG175" t="e">
        <f t="shared" si="275"/>
        <v>#NUM!</v>
      </c>
      <c r="BH175" t="e">
        <f t="shared" si="275"/>
        <v>#NUM!</v>
      </c>
      <c r="BI175" t="e">
        <f t="shared" si="275"/>
        <v>#NUM!</v>
      </c>
      <c r="BJ175" t="e">
        <f t="shared" si="275"/>
        <v>#NUM!</v>
      </c>
      <c r="BK175" t="e">
        <f t="shared" si="275"/>
        <v>#NUM!</v>
      </c>
      <c r="BL175" t="e">
        <f t="shared" si="275"/>
        <v>#NUM!</v>
      </c>
      <c r="BV175">
        <v>0.57000000000000028</v>
      </c>
      <c r="BX175">
        <f t="shared" si="276"/>
        <v>0.99695931094718915</v>
      </c>
      <c r="BZ175">
        <f t="shared" si="276"/>
        <v>0.99289972661739789</v>
      </c>
      <c r="CB175">
        <f t="shared" si="276"/>
        <v>0.98728986529505514</v>
      </c>
      <c r="CD175">
        <f t="shared" si="276"/>
        <v>0.97916425523344541</v>
      </c>
      <c r="CF175">
        <f t="shared" si="276"/>
        <v>0.96656573521630706</v>
      </c>
      <c r="CG175">
        <f t="shared" si="80"/>
        <v>0.94482260515787975</v>
      </c>
      <c r="CH175">
        <f t="shared" si="276"/>
        <v>0.8990692847491053</v>
      </c>
      <c r="CI175">
        <f t="shared" si="276"/>
        <v>0.7327652309523689</v>
      </c>
      <c r="CJ175" t="e">
        <f t="shared" si="276"/>
        <v>#NUM!</v>
      </c>
      <c r="CK175" t="e">
        <f t="shared" si="276"/>
        <v>#NUM!</v>
      </c>
      <c r="CL175" t="e">
        <f t="shared" si="276"/>
        <v>#NUM!</v>
      </c>
      <c r="CM175" t="e">
        <f t="shared" si="276"/>
        <v>#NUM!</v>
      </c>
      <c r="CN175" t="e">
        <f t="shared" si="276"/>
        <v>#NUM!</v>
      </c>
      <c r="CO175" t="e">
        <f t="shared" si="276"/>
        <v>#NUM!</v>
      </c>
      <c r="CP175" t="e">
        <f t="shared" si="276"/>
        <v>#NUM!</v>
      </c>
      <c r="CQ175" t="e">
        <f t="shared" si="276"/>
        <v>#NUM!</v>
      </c>
      <c r="CR175" t="e">
        <f t="shared" si="276"/>
        <v>#NUM!</v>
      </c>
      <c r="CS175" t="e">
        <f t="shared" si="276"/>
        <v>#NUM!</v>
      </c>
      <c r="DD175">
        <v>0.57000000000000028</v>
      </c>
      <c r="DF175">
        <f t="shared" si="272"/>
        <v>0.99829361622703872</v>
      </c>
      <c r="DH175">
        <f t="shared" ref="DF175:EA186" si="277">IF(DH$10&lt;&gt;1,( SQRT(DH$10^2 + 1)/(DH$10-1) * LN( ( 1 - DH69  ) / ( 1 - DH$10 * DH69 ) ) ) /  LN( ((2/DH69) - 1 - DH$10 + SQRT(DH$10^2 + 1 )) / ((2/DH69) - 1 - DH$10 - SQRT(DH$10^2 + 1 )) ), (SQRT($AO69)*DH69/(1-DH69)) / LN(((2/DH69)-1-DH$10+SQRT(DH$10^2+1))/((2/DH69)-1-DH$10-SQRT(DH$10^2+1))))</f>
        <v>0.99601943254329106</v>
      </c>
      <c r="DJ175">
        <f t="shared" si="277"/>
        <v>0.99288589381001424</v>
      </c>
      <c r="DL175">
        <f t="shared" si="277"/>
        <v>0.98836852006553733</v>
      </c>
      <c r="DN175">
        <f t="shared" si="277"/>
        <v>0.98141972968819591</v>
      </c>
      <c r="DO175">
        <f t="shared" si="277"/>
        <v>0.96959902880135063</v>
      </c>
      <c r="DP175">
        <f t="shared" si="277"/>
        <v>0.94550502268513792</v>
      </c>
      <c r="DQ175">
        <f t="shared" si="277"/>
        <v>0.86874844869083712</v>
      </c>
      <c r="DR175" t="e">
        <f t="shared" si="277"/>
        <v>#NUM!</v>
      </c>
      <c r="DS175" t="e">
        <f t="shared" si="277"/>
        <v>#NUM!</v>
      </c>
      <c r="DT175" t="e">
        <f t="shared" si="277"/>
        <v>#NUM!</v>
      </c>
      <c r="DU175" t="e">
        <f t="shared" si="277"/>
        <v>#NUM!</v>
      </c>
      <c r="DV175" t="e">
        <f t="shared" si="277"/>
        <v>#NUM!</v>
      </c>
      <c r="DW175" t="e">
        <f t="shared" si="277"/>
        <v>#NUM!</v>
      </c>
      <c r="DX175" t="e">
        <f t="shared" si="277"/>
        <v>#NUM!</v>
      </c>
      <c r="DY175" t="e">
        <f t="shared" si="277"/>
        <v>#NUM!</v>
      </c>
      <c r="DZ175" t="e">
        <f t="shared" si="277"/>
        <v>#NUM!</v>
      </c>
      <c r="EA175" t="e">
        <f t="shared" si="277"/>
        <v>#NUM!</v>
      </c>
      <c r="EL175">
        <v>0.57000000000000028</v>
      </c>
      <c r="EN175">
        <f t="shared" si="267"/>
        <v>0.99924287186063354</v>
      </c>
      <c r="EP175">
        <f t="shared" si="267"/>
        <v>0.99823505238859911</v>
      </c>
      <c r="ER175">
        <f t="shared" si="267"/>
        <v>0.99684921960528916</v>
      </c>
      <c r="ET175">
        <f t="shared" si="267"/>
        <v>0.9948578882489808</v>
      </c>
      <c r="EV175">
        <f t="shared" si="267"/>
        <v>0.99181114966421868</v>
      </c>
      <c r="EW175">
        <f t="shared" si="267"/>
        <v>0.98667706703741165</v>
      </c>
      <c r="EX175">
        <f t="shared" si="267"/>
        <v>0.97641365824080451</v>
      </c>
      <c r="EY175">
        <f t="shared" si="267"/>
        <v>0.94566755206336151</v>
      </c>
      <c r="EZ175" t="e">
        <f t="shared" si="267"/>
        <v>#NUM!</v>
      </c>
      <c r="FA175" t="e">
        <f t="shared" si="267"/>
        <v>#NUM!</v>
      </c>
      <c r="FB175" t="e">
        <f t="shared" si="267"/>
        <v>#NUM!</v>
      </c>
      <c r="FC175" t="e">
        <f t="shared" si="267"/>
        <v>#NUM!</v>
      </c>
      <c r="FD175" t="e">
        <f t="shared" si="267"/>
        <v>#NUM!</v>
      </c>
      <c r="FE175" t="e">
        <f t="shared" si="267"/>
        <v>#NUM!</v>
      </c>
      <c r="FF175" t="e">
        <f t="shared" si="267"/>
        <v>#NUM!</v>
      </c>
      <c r="FG175" t="e">
        <f t="shared" si="267"/>
        <v>#NUM!</v>
      </c>
      <c r="FH175" t="e">
        <f t="shared" si="267"/>
        <v>#NUM!</v>
      </c>
      <c r="FI175" t="e">
        <f t="shared" si="267"/>
        <v>#NUM!</v>
      </c>
    </row>
    <row r="176" spans="41:165" x14ac:dyDescent="0.3">
      <c r="AO176">
        <v>0.58000000000000029</v>
      </c>
      <c r="AP176">
        <f t="shared" si="275"/>
        <v>0.9966069660250283</v>
      </c>
      <c r="AQ176">
        <f t="shared" si="275"/>
        <v>0.9926955615171339</v>
      </c>
      <c r="AR176">
        <f t="shared" si="275"/>
        <v>0.98815098041901772</v>
      </c>
      <c r="AS176">
        <f t="shared" si="275"/>
        <v>0.98282256250277777</v>
      </c>
      <c r="AT176">
        <f t="shared" si="275"/>
        <v>0.97650861058627036</v>
      </c>
      <c r="AU176">
        <f t="shared" si="275"/>
        <v>0.96893271515183466</v>
      </c>
      <c r="AV176">
        <f t="shared" si="275"/>
        <v>0.95970540392578163</v>
      </c>
      <c r="AW176">
        <f t="shared" si="275"/>
        <v>0.9482591086349107</v>
      </c>
      <c r="AX176">
        <f t="shared" si="275"/>
        <v>0.93373148798619476</v>
      </c>
      <c r="AY176">
        <f t="shared" si="275"/>
        <v>0.91473839913341137</v>
      </c>
      <c r="AZ176">
        <f t="shared" si="78"/>
        <v>0.85171160786996258</v>
      </c>
      <c r="BA176">
        <f t="shared" si="275"/>
        <v>0.68238530519891316</v>
      </c>
      <c r="BB176" t="e">
        <f t="shared" si="275"/>
        <v>#NUM!</v>
      </c>
      <c r="BC176" t="e">
        <f t="shared" si="275"/>
        <v>#NUM!</v>
      </c>
      <c r="BD176" t="e">
        <f t="shared" si="275"/>
        <v>#NUM!</v>
      </c>
      <c r="BE176" t="e">
        <f t="shared" si="275"/>
        <v>#NUM!</v>
      </c>
      <c r="BF176" t="e">
        <f t="shared" si="275"/>
        <v>#NUM!</v>
      </c>
      <c r="BG176" t="e">
        <f t="shared" si="275"/>
        <v>#NUM!</v>
      </c>
      <c r="BH176" t="e">
        <f t="shared" si="275"/>
        <v>#NUM!</v>
      </c>
      <c r="BI176" t="e">
        <f t="shared" si="275"/>
        <v>#NUM!</v>
      </c>
      <c r="BJ176" t="e">
        <f t="shared" si="275"/>
        <v>#NUM!</v>
      </c>
      <c r="BK176" t="e">
        <f t="shared" si="275"/>
        <v>#NUM!</v>
      </c>
      <c r="BL176" t="e">
        <f t="shared" si="275"/>
        <v>#NUM!</v>
      </c>
      <c r="BV176">
        <v>0.58000000000000029</v>
      </c>
      <c r="BX176">
        <f t="shared" si="276"/>
        <v>0.99677671508433341</v>
      </c>
      <c r="BZ176">
        <f t="shared" si="276"/>
        <v>0.99244412713644159</v>
      </c>
      <c r="CB176">
        <f t="shared" si="276"/>
        <v>0.98640604073922189</v>
      </c>
      <c r="CD176">
        <f t="shared" si="276"/>
        <v>0.97756149390127534</v>
      </c>
      <c r="CF176">
        <f t="shared" si="276"/>
        <v>0.96362651556135681</v>
      </c>
      <c r="CG176">
        <f t="shared" si="80"/>
        <v>0.93894627580941781</v>
      </c>
      <c r="CH176">
        <f t="shared" si="276"/>
        <v>0.88421135987859156</v>
      </c>
      <c r="CI176">
        <f t="shared" si="276"/>
        <v>0.63100956461052271</v>
      </c>
      <c r="CJ176" t="e">
        <f t="shared" si="276"/>
        <v>#NUM!</v>
      </c>
      <c r="CK176" t="e">
        <f t="shared" si="276"/>
        <v>#NUM!</v>
      </c>
      <c r="CL176" t="e">
        <f t="shared" si="276"/>
        <v>#NUM!</v>
      </c>
      <c r="CM176" t="e">
        <f t="shared" si="276"/>
        <v>#NUM!</v>
      </c>
      <c r="CN176" t="e">
        <f t="shared" si="276"/>
        <v>#NUM!</v>
      </c>
      <c r="CO176" t="e">
        <f t="shared" si="276"/>
        <v>#NUM!</v>
      </c>
      <c r="CP176" t="e">
        <f t="shared" si="276"/>
        <v>#NUM!</v>
      </c>
      <c r="CQ176" t="e">
        <f t="shared" si="276"/>
        <v>#NUM!</v>
      </c>
      <c r="CR176" t="e">
        <f t="shared" si="276"/>
        <v>#NUM!</v>
      </c>
      <c r="CS176" t="e">
        <f t="shared" si="276"/>
        <v>#NUM!</v>
      </c>
      <c r="DD176">
        <v>0.58000000000000029</v>
      </c>
      <c r="DF176">
        <f t="shared" si="277"/>
        <v>0.99819140130915418</v>
      </c>
      <c r="DH176">
        <f t="shared" si="277"/>
        <v>0.99576492871180866</v>
      </c>
      <c r="DJ176">
        <f t="shared" si="277"/>
        <v>0.99239385773786537</v>
      </c>
      <c r="DL176">
        <f t="shared" si="277"/>
        <v>0.98748126683403337</v>
      </c>
      <c r="DN176">
        <f t="shared" si="277"/>
        <v>0.97980867701037178</v>
      </c>
      <c r="DO176">
        <f t="shared" si="277"/>
        <v>0.96644032483376441</v>
      </c>
      <c r="DP176">
        <f t="shared" si="277"/>
        <v>0.93790636385389348</v>
      </c>
      <c r="DQ176">
        <f t="shared" si="277"/>
        <v>0.83196089800294581</v>
      </c>
      <c r="DR176" t="e">
        <f t="shared" si="277"/>
        <v>#NUM!</v>
      </c>
      <c r="DS176" t="e">
        <f t="shared" si="277"/>
        <v>#NUM!</v>
      </c>
      <c r="DT176" t="e">
        <f t="shared" si="277"/>
        <v>#NUM!</v>
      </c>
      <c r="DU176" t="e">
        <f t="shared" si="277"/>
        <v>#NUM!</v>
      </c>
      <c r="DV176" t="e">
        <f t="shared" si="277"/>
        <v>#NUM!</v>
      </c>
      <c r="DW176" t="e">
        <f t="shared" si="277"/>
        <v>#NUM!</v>
      </c>
      <c r="DX176" t="e">
        <f t="shared" si="277"/>
        <v>#NUM!</v>
      </c>
      <c r="DY176" t="e">
        <f t="shared" si="277"/>
        <v>#NUM!</v>
      </c>
      <c r="DZ176" t="e">
        <f t="shared" si="277"/>
        <v>#NUM!</v>
      </c>
      <c r="EA176" t="e">
        <f t="shared" si="277"/>
        <v>#NUM!</v>
      </c>
      <c r="EL176">
        <v>0.58000000000000029</v>
      </c>
      <c r="EN176">
        <f t="shared" si="267"/>
        <v>0.99919759900769678</v>
      </c>
      <c r="EP176">
        <f t="shared" si="267"/>
        <v>0.99812249347911253</v>
      </c>
      <c r="ER176">
        <f t="shared" si="267"/>
        <v>0.99663212128421241</v>
      </c>
      <c r="ET176">
        <f t="shared" si="267"/>
        <v>0.99446791720496286</v>
      </c>
      <c r="EV176">
        <f t="shared" si="267"/>
        <v>0.99110770760200906</v>
      </c>
      <c r="EW176">
        <f t="shared" si="267"/>
        <v>0.98531491102741808</v>
      </c>
      <c r="EX176">
        <f t="shared" si="267"/>
        <v>0.97322955122027932</v>
      </c>
      <c r="EY176">
        <f t="shared" si="267"/>
        <v>0.93202376444198143</v>
      </c>
      <c r="EZ176" t="e">
        <f t="shared" si="267"/>
        <v>#NUM!</v>
      </c>
      <c r="FA176" t="e">
        <f t="shared" si="267"/>
        <v>#NUM!</v>
      </c>
      <c r="FB176" t="e">
        <f t="shared" si="267"/>
        <v>#NUM!</v>
      </c>
      <c r="FC176" t="e">
        <f t="shared" si="267"/>
        <v>#NUM!</v>
      </c>
      <c r="FD176" t="e">
        <f t="shared" si="267"/>
        <v>#NUM!</v>
      </c>
      <c r="FE176" t="e">
        <f t="shared" si="267"/>
        <v>#NUM!</v>
      </c>
      <c r="FF176" t="e">
        <f t="shared" si="267"/>
        <v>#NUM!</v>
      </c>
      <c r="FG176" t="e">
        <f t="shared" si="267"/>
        <v>#NUM!</v>
      </c>
      <c r="FH176" t="e">
        <f t="shared" si="267"/>
        <v>#NUM!</v>
      </c>
      <c r="FI176" t="e">
        <f t="shared" si="267"/>
        <v>#NUM!</v>
      </c>
    </row>
    <row r="177" spans="41:165" x14ac:dyDescent="0.3">
      <c r="AO177">
        <v>0.5900000000000003</v>
      </c>
      <c r="AP177">
        <f t="shared" si="275"/>
        <v>0.99640840825828336</v>
      </c>
      <c r="AQ177">
        <f t="shared" si="275"/>
        <v>0.99225472752126365</v>
      </c>
      <c r="AR177">
        <f t="shared" si="275"/>
        <v>0.98741127622971958</v>
      </c>
      <c r="AS177">
        <f t="shared" si="275"/>
        <v>0.98170939515759115</v>
      </c>
      <c r="AT177">
        <f t="shared" si="275"/>
        <v>0.97492156868987201</v>
      </c>
      <c r="AU177">
        <f t="shared" si="275"/>
        <v>0.9667332072735868</v>
      </c>
      <c r="AV177">
        <f t="shared" si="275"/>
        <v>0.95669627581118877</v>
      </c>
      <c r="AW177">
        <f t="shared" si="275"/>
        <v>0.94414926193209348</v>
      </c>
      <c r="AX177">
        <f t="shared" si="275"/>
        <v>0.92807038087068872</v>
      </c>
      <c r="AY177">
        <f t="shared" si="275"/>
        <v>0.90678395739081952</v>
      </c>
      <c r="AZ177">
        <f t="shared" si="78"/>
        <v>0.83380112000339612</v>
      </c>
      <c r="BA177">
        <f t="shared" si="275"/>
        <v>0.60842963284235019</v>
      </c>
      <c r="BB177" t="e">
        <f t="shared" si="275"/>
        <v>#NUM!</v>
      </c>
      <c r="BC177" t="e">
        <f t="shared" si="275"/>
        <v>#NUM!</v>
      </c>
      <c r="BD177" t="e">
        <f t="shared" si="275"/>
        <v>#NUM!</v>
      </c>
      <c r="BE177" t="e">
        <f t="shared" si="275"/>
        <v>#NUM!</v>
      </c>
      <c r="BF177" t="e">
        <f t="shared" si="275"/>
        <v>#NUM!</v>
      </c>
      <c r="BG177" t="e">
        <f t="shared" si="275"/>
        <v>#NUM!</v>
      </c>
      <c r="BH177" t="e">
        <f t="shared" si="275"/>
        <v>#NUM!</v>
      </c>
      <c r="BI177" t="e">
        <f t="shared" si="275"/>
        <v>#NUM!</v>
      </c>
      <c r="BJ177" t="e">
        <f t="shared" si="275"/>
        <v>#NUM!</v>
      </c>
      <c r="BK177" t="e">
        <f t="shared" si="275"/>
        <v>#NUM!</v>
      </c>
      <c r="BL177" t="e">
        <f t="shared" si="275"/>
        <v>#NUM!</v>
      </c>
      <c r="BV177">
        <v>0.5900000000000003</v>
      </c>
      <c r="BX177">
        <f t="shared" si="276"/>
        <v>0.99658366166536638</v>
      </c>
      <c r="BZ177">
        <f t="shared" si="276"/>
        <v>0.99195993934580651</v>
      </c>
      <c r="CB177">
        <f t="shared" si="276"/>
        <v>0.9854601438975904</v>
      </c>
      <c r="CD177">
        <f t="shared" si="276"/>
        <v>0.97582873559677175</v>
      </c>
      <c r="CF177">
        <f t="shared" si="276"/>
        <v>0.96039789641057849</v>
      </c>
      <c r="CG177">
        <f t="shared" si="80"/>
        <v>0.93230112321947289</v>
      </c>
      <c r="CH177">
        <f t="shared" si="276"/>
        <v>0.8661614227788067</v>
      </c>
      <c r="CI177" t="e">
        <f t="shared" si="276"/>
        <v>#NUM!</v>
      </c>
      <c r="CJ177" t="e">
        <f t="shared" si="276"/>
        <v>#NUM!</v>
      </c>
      <c r="CK177" t="e">
        <f t="shared" si="276"/>
        <v>#NUM!</v>
      </c>
      <c r="CL177" t="e">
        <f t="shared" si="276"/>
        <v>#NUM!</v>
      </c>
      <c r="CM177" t="e">
        <f t="shared" si="276"/>
        <v>#NUM!</v>
      </c>
      <c r="CN177" t="e">
        <f t="shared" si="276"/>
        <v>#NUM!</v>
      </c>
      <c r="CO177" t="e">
        <f t="shared" si="276"/>
        <v>#NUM!</v>
      </c>
      <c r="CP177" t="e">
        <f t="shared" si="276"/>
        <v>#NUM!</v>
      </c>
      <c r="CQ177" t="e">
        <f t="shared" si="276"/>
        <v>#NUM!</v>
      </c>
      <c r="CR177" t="e">
        <f t="shared" si="276"/>
        <v>#NUM!</v>
      </c>
      <c r="CS177" t="e">
        <f t="shared" si="276"/>
        <v>#NUM!</v>
      </c>
      <c r="DD177">
        <v>0.5900000000000003</v>
      </c>
      <c r="DF177">
        <f t="shared" si="277"/>
        <v>0.99808336377252804</v>
      </c>
      <c r="DH177">
        <f t="shared" si="277"/>
        <v>0.99549457667421881</v>
      </c>
      <c r="DJ177">
        <f t="shared" si="277"/>
        <v>0.99186765254870568</v>
      </c>
      <c r="DL177">
        <f t="shared" si="277"/>
        <v>0.98652327737078582</v>
      </c>
      <c r="DN177">
        <f t="shared" si="277"/>
        <v>0.9780433023805899</v>
      </c>
      <c r="DO177">
        <f t="shared" si="277"/>
        <v>0.96288773402280614</v>
      </c>
      <c r="DP177">
        <f t="shared" si="277"/>
        <v>0.92883803051868374</v>
      </c>
      <c r="DQ177">
        <f t="shared" si="277"/>
        <v>0.77290164606008627</v>
      </c>
      <c r="DR177" t="e">
        <f t="shared" si="277"/>
        <v>#NUM!</v>
      </c>
      <c r="DS177" t="e">
        <f t="shared" si="277"/>
        <v>#NUM!</v>
      </c>
      <c r="DT177" t="e">
        <f t="shared" si="277"/>
        <v>#NUM!</v>
      </c>
      <c r="DU177" t="e">
        <f t="shared" si="277"/>
        <v>#NUM!</v>
      </c>
      <c r="DV177" t="e">
        <f t="shared" si="277"/>
        <v>#NUM!</v>
      </c>
      <c r="DW177" t="e">
        <f t="shared" si="277"/>
        <v>#NUM!</v>
      </c>
      <c r="DX177" t="e">
        <f t="shared" si="277"/>
        <v>#NUM!</v>
      </c>
      <c r="DY177" t="e">
        <f t="shared" si="277"/>
        <v>#NUM!</v>
      </c>
      <c r="DZ177" t="e">
        <f t="shared" si="277"/>
        <v>#NUM!</v>
      </c>
      <c r="EA177" t="e">
        <f t="shared" si="277"/>
        <v>#NUM!</v>
      </c>
      <c r="EL177">
        <v>0.5900000000000003</v>
      </c>
      <c r="EN177">
        <f t="shared" si="267"/>
        <v>0.99914975706457776</v>
      </c>
      <c r="EP177">
        <f t="shared" si="267"/>
        <v>0.99800296311220216</v>
      </c>
      <c r="ER177">
        <f t="shared" si="267"/>
        <v>0.99640006476398524</v>
      </c>
      <c r="ET177">
        <f t="shared" si="267"/>
        <v>0.99404722036354642</v>
      </c>
      <c r="EV177">
        <f t="shared" si="267"/>
        <v>0.99033810900131414</v>
      </c>
      <c r="EW177">
        <f t="shared" si="267"/>
        <v>0.98378799150414875</v>
      </c>
      <c r="EX177">
        <f t="shared" si="267"/>
        <v>0.96946466130707476</v>
      </c>
      <c r="EY177">
        <f t="shared" si="267"/>
        <v>0.91175970828339259</v>
      </c>
      <c r="EZ177" t="e">
        <f t="shared" si="267"/>
        <v>#NUM!</v>
      </c>
      <c r="FA177" t="e">
        <f t="shared" si="267"/>
        <v>#NUM!</v>
      </c>
      <c r="FB177" t="e">
        <f t="shared" si="267"/>
        <v>#NUM!</v>
      </c>
      <c r="FC177" t="e">
        <f t="shared" si="267"/>
        <v>#NUM!</v>
      </c>
      <c r="FD177" t="e">
        <f t="shared" si="267"/>
        <v>#NUM!</v>
      </c>
      <c r="FE177" t="e">
        <f t="shared" si="267"/>
        <v>#NUM!</v>
      </c>
      <c r="FF177" t="e">
        <f t="shared" si="267"/>
        <v>#NUM!</v>
      </c>
      <c r="FG177" t="e">
        <f t="shared" si="267"/>
        <v>#NUM!</v>
      </c>
      <c r="FH177" t="e">
        <f t="shared" si="267"/>
        <v>#NUM!</v>
      </c>
      <c r="FI177" t="e">
        <f t="shared" si="267"/>
        <v>#NUM!</v>
      </c>
    </row>
    <row r="178" spans="41:165" x14ac:dyDescent="0.3">
      <c r="AO178">
        <v>0.60000000000000031</v>
      </c>
      <c r="AP178">
        <f t="shared" si="275"/>
        <v>0.99619865775863126</v>
      </c>
      <c r="AQ178">
        <f t="shared" si="275"/>
        <v>0.99178797231243565</v>
      </c>
      <c r="AR178">
        <f t="shared" si="275"/>
        <v>0.98662599007031981</v>
      </c>
      <c r="AS178">
        <f t="shared" si="275"/>
        <v>0.98052394001641319</v>
      </c>
      <c r="AT178">
        <f t="shared" si="275"/>
        <v>0.97322518496649879</v>
      </c>
      <c r="AU178">
        <f t="shared" si="275"/>
        <v>0.96437158528423161</v>
      </c>
      <c r="AV178">
        <f t="shared" si="275"/>
        <v>0.95344738897583092</v>
      </c>
      <c r="AW178">
        <f t="shared" si="275"/>
        <v>0.93968059045487762</v>
      </c>
      <c r="AX178">
        <f t="shared" si="275"/>
        <v>0.92185771085906343</v>
      </c>
      <c r="AY178">
        <f t="shared" si="275"/>
        <v>0.89794204839386116</v>
      </c>
      <c r="AZ178">
        <f t="shared" si="78"/>
        <v>0.81285462038849965</v>
      </c>
      <c r="BA178">
        <f t="shared" si="275"/>
        <v>0.47692574168388802</v>
      </c>
      <c r="BB178" t="e">
        <f t="shared" si="275"/>
        <v>#NUM!</v>
      </c>
      <c r="BC178" t="e">
        <f t="shared" si="275"/>
        <v>#NUM!</v>
      </c>
      <c r="BD178" t="e">
        <f t="shared" ref="BD178:BL178" si="278">IF(BD$10&lt;&gt;1,( SQRT(BD$10^2 + 1)/(BD$10-1) * LN( ( 1 - BD72  ) / ( 1 - BD$10 * BD72 ) ) ) /  LN( ((2/BD72) - 1 - BD$10 + SQRT(BD$10^2 + 1 )) / ((2/BD72) - 1 - BD$10 - SQRT(BD$10^2 + 1 )) ), (SQRT($AO72)*BD72/(1-BD72)) / LN(((2/BD72)-1-BD$10+SQRT(BD$10^2+1))/((2/BD72)-1-BD$10-SQRT(BD$10^2+1))))</f>
        <v>#NUM!</v>
      </c>
      <c r="BE178" t="e">
        <f t="shared" si="278"/>
        <v>#NUM!</v>
      </c>
      <c r="BF178" t="e">
        <f t="shared" si="278"/>
        <v>#NUM!</v>
      </c>
      <c r="BG178" t="e">
        <f t="shared" si="278"/>
        <v>#NUM!</v>
      </c>
      <c r="BH178" t="e">
        <f t="shared" si="278"/>
        <v>#NUM!</v>
      </c>
      <c r="BI178" t="e">
        <f t="shared" si="278"/>
        <v>#NUM!</v>
      </c>
      <c r="BJ178" t="e">
        <f t="shared" si="278"/>
        <v>#NUM!</v>
      </c>
      <c r="BK178" t="e">
        <f t="shared" si="278"/>
        <v>#NUM!</v>
      </c>
      <c r="BL178" t="e">
        <f t="shared" si="278"/>
        <v>#NUM!</v>
      </c>
      <c r="BV178">
        <v>0.60000000000000031</v>
      </c>
      <c r="BX178">
        <f t="shared" si="276"/>
        <v>0.99637943938999041</v>
      </c>
      <c r="BZ178">
        <f t="shared" si="276"/>
        <v>0.99144504636683672</v>
      </c>
      <c r="CB178">
        <f t="shared" si="276"/>
        <v>0.98444701593452222</v>
      </c>
      <c r="CD178">
        <f t="shared" si="276"/>
        <v>0.9739532946352103</v>
      </c>
      <c r="CF178">
        <f t="shared" si="276"/>
        <v>0.95684427853061138</v>
      </c>
      <c r="CG178">
        <f t="shared" si="80"/>
        <v>0.92475192406641038</v>
      </c>
      <c r="CH178">
        <f t="shared" si="276"/>
        <v>0.84383830254945014</v>
      </c>
      <c r="CI178" t="e">
        <f t="shared" si="276"/>
        <v>#NUM!</v>
      </c>
      <c r="CJ178" t="e">
        <f t="shared" si="276"/>
        <v>#NUM!</v>
      </c>
      <c r="CK178" t="e">
        <f t="shared" ref="CK178:CS178" si="279">IF(CK$10&lt;&gt;1,( SQRT(CK$10^2 + 1)/(CK$10-1) * LN( ( 1 - CK72  ) / ( 1 - CK$10 * CK72 ) ) ) /  LN( ((2/CK72) - 1 - CK$10 + SQRT(CK$10^2 + 1 )) / ((2/CK72) - 1 - CK$10 - SQRT(CK$10^2 + 1 )) ), (SQRT($AO72)*CK72/(1-CK72)) / LN(((2/CK72)-1-CK$10+SQRT(CK$10^2+1))/((2/CK72)-1-CK$10-SQRT(CK$10^2+1))))</f>
        <v>#NUM!</v>
      </c>
      <c r="CL178" t="e">
        <f t="shared" si="279"/>
        <v>#NUM!</v>
      </c>
      <c r="CM178" t="e">
        <f t="shared" si="279"/>
        <v>#NUM!</v>
      </c>
      <c r="CN178" t="e">
        <f t="shared" si="279"/>
        <v>#NUM!</v>
      </c>
      <c r="CO178" t="e">
        <f t="shared" si="279"/>
        <v>#NUM!</v>
      </c>
      <c r="CP178" t="e">
        <f t="shared" si="279"/>
        <v>#NUM!</v>
      </c>
      <c r="CQ178" t="e">
        <f t="shared" si="279"/>
        <v>#NUM!</v>
      </c>
      <c r="CR178" t="e">
        <f t="shared" si="279"/>
        <v>#NUM!</v>
      </c>
      <c r="CS178" t="e">
        <f t="shared" si="279"/>
        <v>#NUM!</v>
      </c>
      <c r="DD178">
        <v>0.60000000000000031</v>
      </c>
      <c r="DF178">
        <f t="shared" si="277"/>
        <v>0.99796911098316676</v>
      </c>
      <c r="DH178">
        <f t="shared" si="277"/>
        <v>0.99520721762542108</v>
      </c>
      <c r="DJ178">
        <f t="shared" si="277"/>
        <v>0.99130449163798739</v>
      </c>
      <c r="DL178">
        <f t="shared" si="277"/>
        <v>0.98548784619185226</v>
      </c>
      <c r="DN178">
        <f t="shared" si="277"/>
        <v>0.97610547488661181</v>
      </c>
      <c r="DO178">
        <f t="shared" si="277"/>
        <v>0.95887720812523936</v>
      </c>
      <c r="DP178">
        <f t="shared" si="277"/>
        <v>0.91788100085856406</v>
      </c>
      <c r="DQ178">
        <f t="shared" si="277"/>
        <v>0.65595363546634855</v>
      </c>
      <c r="DR178" t="e">
        <f t="shared" si="277"/>
        <v>#NUM!</v>
      </c>
      <c r="DS178" t="e">
        <f t="shared" si="277"/>
        <v>#NUM!</v>
      </c>
      <c r="DT178" t="e">
        <f t="shared" si="277"/>
        <v>#NUM!</v>
      </c>
      <c r="DU178" t="e">
        <f t="shared" si="277"/>
        <v>#NUM!</v>
      </c>
      <c r="DV178" t="e">
        <f t="shared" si="277"/>
        <v>#NUM!</v>
      </c>
      <c r="DW178" t="e">
        <f t="shared" si="277"/>
        <v>#NUM!</v>
      </c>
      <c r="DX178" t="e">
        <f t="shared" si="277"/>
        <v>#NUM!</v>
      </c>
      <c r="DY178" t="e">
        <f t="shared" si="277"/>
        <v>#NUM!</v>
      </c>
      <c r="DZ178" t="e">
        <f t="shared" si="277"/>
        <v>#NUM!</v>
      </c>
      <c r="EA178" t="e">
        <f t="shared" si="277"/>
        <v>#NUM!</v>
      </c>
      <c r="EL178">
        <v>0.60000000000000031</v>
      </c>
      <c r="EN178">
        <f t="shared" si="267"/>
        <v>0.99909917385577263</v>
      </c>
      <c r="EP178">
        <f t="shared" si="267"/>
        <v>0.99787595605166124</v>
      </c>
      <c r="ER178">
        <f t="shared" si="267"/>
        <v>0.99615184606254992</v>
      </c>
      <c r="ET178">
        <f t="shared" si="267"/>
        <v>0.99359294189200298</v>
      </c>
      <c r="EV178">
        <f t="shared" si="267"/>
        <v>0.98949481252914628</v>
      </c>
      <c r="EW178">
        <f t="shared" ref="EN178:FI192" si="280">IF(EW$10&lt;&gt;1,( SQRT(EW$10^2 + 1)/(EW$10-1) * LN( ( 1 - EW72  ) / ( 1 - EW$10 * EW72 ) ) ) /  LN( ((2/EW72) - 1 - EW$10 + SQRT(EW$10^2 + 1 )) / ((2/EW72) - 1 - EW$10 - SQRT(EW$10^2 + 1 )) ), (SQRT($AO72)*EW72/(1-EW72)) / LN(((2/EW72)-1-EW$10+SQRT(EW$10^2+1))/((2/EW72)-1-EW$10-SQRT(EW$10^2+1))))</f>
        <v>0.9820707775626113</v>
      </c>
      <c r="EX178">
        <f t="shared" si="280"/>
        <v>0.96496741988344714</v>
      </c>
      <c r="EY178">
        <f t="shared" si="280"/>
        <v>0.87820895667010701</v>
      </c>
      <c r="EZ178" t="e">
        <f t="shared" si="280"/>
        <v>#NUM!</v>
      </c>
      <c r="FA178" t="e">
        <f t="shared" si="280"/>
        <v>#NUM!</v>
      </c>
      <c r="FB178" t="e">
        <f t="shared" si="280"/>
        <v>#NUM!</v>
      </c>
      <c r="FC178" t="e">
        <f t="shared" si="280"/>
        <v>#NUM!</v>
      </c>
      <c r="FD178" t="e">
        <f t="shared" si="280"/>
        <v>#NUM!</v>
      </c>
      <c r="FE178" t="e">
        <f t="shared" si="280"/>
        <v>#NUM!</v>
      </c>
      <c r="FF178" t="e">
        <f t="shared" si="280"/>
        <v>#NUM!</v>
      </c>
      <c r="FG178" t="e">
        <f t="shared" si="280"/>
        <v>#NUM!</v>
      </c>
      <c r="FH178" t="e">
        <f t="shared" si="280"/>
        <v>#NUM!</v>
      </c>
      <c r="FI178" t="e">
        <f t="shared" si="280"/>
        <v>#NUM!</v>
      </c>
    </row>
    <row r="179" spans="41:165" x14ac:dyDescent="0.3">
      <c r="AO179">
        <v>0.61000000000000032</v>
      </c>
      <c r="AP179">
        <f t="shared" ref="AP179:BL190" si="281">IF(AP$10&lt;&gt;1,( SQRT(AP$10^2 + 1)/(AP$10-1) * LN( ( 1 - AP73  ) / ( 1 - AP$10 * AP73 ) ) ) /  LN( ((2/AP73) - 1 - AP$10 + SQRT(AP$10^2 + 1 )) / ((2/AP73) - 1 - AP$10 - SQRT(AP$10^2 + 1 )) ), (SQRT($AO73)*AP73/(1-AP73)) / LN(((2/AP73)-1-AP$10+SQRT(AP$10^2+1))/((2/AP73)-1-AP$10-SQRT(AP$10^2+1))))</f>
        <v>0.99597694622145172</v>
      </c>
      <c r="AQ179">
        <f t="shared" si="281"/>
        <v>0.99129344797201302</v>
      </c>
      <c r="AR179">
        <f t="shared" si="281"/>
        <v>0.98579172437507123</v>
      </c>
      <c r="AS179">
        <f t="shared" si="281"/>
        <v>0.9792605173989668</v>
      </c>
      <c r="AT179">
        <f t="shared" si="281"/>
        <v>0.97141031271105593</v>
      </c>
      <c r="AU179">
        <f t="shared" si="281"/>
        <v>0.96183323052966319</v>
      </c>
      <c r="AV179">
        <f t="shared" si="281"/>
        <v>0.94993506825574692</v>
      </c>
      <c r="AW179">
        <f t="shared" si="281"/>
        <v>0.9348134939203725</v>
      </c>
      <c r="AX179">
        <f t="shared" si="281"/>
        <v>0.91502354881174197</v>
      </c>
      <c r="AY179">
        <f t="shared" si="281"/>
        <v>0.88807824064452856</v>
      </c>
      <c r="AZ179">
        <f t="shared" si="78"/>
        <v>0.78804307822730846</v>
      </c>
      <c r="BA179" t="e">
        <f t="shared" si="281"/>
        <v>#NUM!</v>
      </c>
      <c r="BB179" t="e">
        <f t="shared" si="281"/>
        <v>#NUM!</v>
      </c>
      <c r="BC179" t="e">
        <f t="shared" si="281"/>
        <v>#NUM!</v>
      </c>
      <c r="BD179" t="e">
        <f t="shared" si="281"/>
        <v>#NUM!</v>
      </c>
      <c r="BE179" t="e">
        <f t="shared" si="281"/>
        <v>#NUM!</v>
      </c>
      <c r="BF179" t="e">
        <f t="shared" si="281"/>
        <v>#NUM!</v>
      </c>
      <c r="BG179" t="e">
        <f t="shared" si="281"/>
        <v>#NUM!</v>
      </c>
      <c r="BH179" t="e">
        <f t="shared" si="281"/>
        <v>#NUM!</v>
      </c>
      <c r="BI179" t="e">
        <f t="shared" si="281"/>
        <v>#NUM!</v>
      </c>
      <c r="BJ179" t="e">
        <f t="shared" si="281"/>
        <v>#NUM!</v>
      </c>
      <c r="BK179" t="e">
        <f t="shared" si="281"/>
        <v>#NUM!</v>
      </c>
      <c r="BL179" t="e">
        <f t="shared" si="281"/>
        <v>#NUM!</v>
      </c>
      <c r="BV179">
        <v>0.61000000000000032</v>
      </c>
      <c r="BX179">
        <f t="shared" ref="BX179:CS190" si="282">IF(BX$10&lt;&gt;1,( SQRT(BX$10^2 + 1)/(BX$10-1) * LN( ( 1 - BX73  ) / ( 1 - BX$10 * BX73 ) ) ) /  LN( ((2/BX73) - 1 - BX$10 + SQRT(BX$10^2 + 1 )) / ((2/BX73) - 1 - BX$10 - SQRT(BX$10^2 + 1 )) ), (SQRT($AO73)*BX73/(1-BX73)) / LN(((2/BX73)-1-BX$10+SQRT(BX$10^2+1))/((2/BX73)-1-BX$10-SQRT(BX$10^2+1))))</f>
        <v>0.99616327211935607</v>
      </c>
      <c r="BZ179">
        <f t="shared" si="282"/>
        <v>0.99089712741599612</v>
      </c>
      <c r="CB179">
        <f t="shared" si="282"/>
        <v>0.98336095286052061</v>
      </c>
      <c r="CD179">
        <f t="shared" si="282"/>
        <v>0.97192092352826209</v>
      </c>
      <c r="CF179">
        <f t="shared" si="282"/>
        <v>0.95292443839400087</v>
      </c>
      <c r="CG179">
        <f t="shared" si="80"/>
        <v>0.91613107366192215</v>
      </c>
      <c r="CH179">
        <f t="shared" si="282"/>
        <v>0.81557753493942586</v>
      </c>
      <c r="CI179" t="e">
        <f t="shared" si="282"/>
        <v>#NUM!</v>
      </c>
      <c r="CJ179" t="e">
        <f t="shared" si="282"/>
        <v>#NUM!</v>
      </c>
      <c r="CK179" t="e">
        <f t="shared" si="282"/>
        <v>#NUM!</v>
      </c>
      <c r="CL179" t="e">
        <f t="shared" si="282"/>
        <v>#NUM!</v>
      </c>
      <c r="CM179" t="e">
        <f t="shared" si="282"/>
        <v>#NUM!</v>
      </c>
      <c r="CN179" t="e">
        <f t="shared" si="282"/>
        <v>#NUM!</v>
      </c>
      <c r="CO179" t="e">
        <f t="shared" si="282"/>
        <v>#NUM!</v>
      </c>
      <c r="CP179" t="e">
        <f t="shared" si="282"/>
        <v>#NUM!</v>
      </c>
      <c r="CQ179" t="e">
        <f t="shared" si="282"/>
        <v>#NUM!</v>
      </c>
      <c r="CR179" t="e">
        <f t="shared" si="282"/>
        <v>#NUM!</v>
      </c>
      <c r="CS179" t="e">
        <f t="shared" si="282"/>
        <v>#NUM!</v>
      </c>
      <c r="DD179">
        <v>0.61000000000000032</v>
      </c>
      <c r="DF179">
        <f t="shared" si="277"/>
        <v>0.99784821486418129</v>
      </c>
      <c r="DH179">
        <f t="shared" si="277"/>
        <v>0.99490158287677888</v>
      </c>
      <c r="DJ179">
        <f t="shared" si="277"/>
        <v>0.99070130134484846</v>
      </c>
      <c r="DL179">
        <f t="shared" si="277"/>
        <v>0.98436747576522199</v>
      </c>
      <c r="DN179">
        <f t="shared" si="277"/>
        <v>0.97397438553208471</v>
      </c>
      <c r="DO179">
        <f t="shared" si="277"/>
        <v>0.95433102085826815</v>
      </c>
      <c r="DP179">
        <f t="shared" si="277"/>
        <v>0.90444178784836848</v>
      </c>
      <c r="DQ179" t="e">
        <f t="shared" si="277"/>
        <v>#NUM!</v>
      </c>
      <c r="DR179" t="e">
        <f t="shared" si="277"/>
        <v>#NUM!</v>
      </c>
      <c r="DS179" t="e">
        <f t="shared" si="277"/>
        <v>#NUM!</v>
      </c>
      <c r="DT179" t="e">
        <f t="shared" si="277"/>
        <v>#NUM!</v>
      </c>
      <c r="DU179" t="e">
        <f t="shared" si="277"/>
        <v>#NUM!</v>
      </c>
      <c r="DV179" t="e">
        <f t="shared" si="277"/>
        <v>#NUM!</v>
      </c>
      <c r="DW179" t="e">
        <f t="shared" si="277"/>
        <v>#NUM!</v>
      </c>
      <c r="DX179" t="e">
        <f t="shared" si="277"/>
        <v>#NUM!</v>
      </c>
      <c r="DY179" t="e">
        <f t="shared" si="277"/>
        <v>#NUM!</v>
      </c>
      <c r="DZ179" t="e">
        <f t="shared" si="277"/>
        <v>#NUM!</v>
      </c>
      <c r="EA179" t="e">
        <f t="shared" si="277"/>
        <v>#NUM!</v>
      </c>
      <c r="EL179">
        <v>0.61000000000000032</v>
      </c>
      <c r="EN179">
        <f t="shared" si="280"/>
        <v>0.99904566177131982</v>
      </c>
      <c r="EP179">
        <f t="shared" si="280"/>
        <v>0.99774091967569889</v>
      </c>
      <c r="ER179">
        <f t="shared" si="280"/>
        <v>0.99588613932867431</v>
      </c>
      <c r="ET179">
        <f t="shared" si="280"/>
        <v>0.99310189788063519</v>
      </c>
      <c r="EV179">
        <f t="shared" si="280"/>
        <v>0.9885692098896115</v>
      </c>
      <c r="EW179">
        <f t="shared" si="280"/>
        <v>0.98013264408990575</v>
      </c>
      <c r="EX179">
        <f t="shared" si="280"/>
        <v>0.95953034793808645</v>
      </c>
      <c r="EY179">
        <f t="shared" si="280"/>
        <v>0.80910163253273404</v>
      </c>
      <c r="EZ179" t="e">
        <f t="shared" si="280"/>
        <v>#NUM!</v>
      </c>
      <c r="FA179" t="e">
        <f t="shared" si="280"/>
        <v>#NUM!</v>
      </c>
      <c r="FB179" t="e">
        <f t="shared" si="280"/>
        <v>#NUM!</v>
      </c>
      <c r="FC179" t="e">
        <f t="shared" si="280"/>
        <v>#NUM!</v>
      </c>
      <c r="FD179" t="e">
        <f t="shared" si="280"/>
        <v>#NUM!</v>
      </c>
      <c r="FE179" t="e">
        <f t="shared" si="280"/>
        <v>#NUM!</v>
      </c>
      <c r="FF179" t="e">
        <f t="shared" si="280"/>
        <v>#NUM!</v>
      </c>
      <c r="FG179" t="e">
        <f t="shared" si="280"/>
        <v>#NUM!</v>
      </c>
      <c r="FH179" t="e">
        <f t="shared" si="280"/>
        <v>#NUM!</v>
      </c>
      <c r="FI179" t="e">
        <f t="shared" si="280"/>
        <v>#NUM!</v>
      </c>
    </row>
    <row r="180" spans="41:165" x14ac:dyDescent="0.3">
      <c r="AO180">
        <v>0.62000000000000033</v>
      </c>
      <c r="AP180">
        <f t="shared" si="281"/>
        <v>0.99574243327454703</v>
      </c>
      <c r="AQ180">
        <f t="shared" si="281"/>
        <v>0.99076912896302938</v>
      </c>
      <c r="AR180">
        <f t="shared" si="281"/>
        <v>0.98490474432695674</v>
      </c>
      <c r="AS180">
        <f t="shared" si="281"/>
        <v>0.97791285948527518</v>
      </c>
      <c r="AT180">
        <f t="shared" si="281"/>
        <v>0.96946680411104691</v>
      </c>
      <c r="AU180">
        <f t="shared" si="281"/>
        <v>0.9591018042645777</v>
      </c>
      <c r="AV180">
        <f t="shared" si="281"/>
        <v>0.94613257695135722</v>
      </c>
      <c r="AW180">
        <f t="shared" si="281"/>
        <v>0.92950257891768162</v>
      </c>
      <c r="AX180">
        <f t="shared" si="281"/>
        <v>0.9074859336212725</v>
      </c>
      <c r="AY180">
        <f t="shared" si="281"/>
        <v>0.87702935927940306</v>
      </c>
      <c r="AZ180">
        <f t="shared" si="78"/>
        <v>0.75815548437224756</v>
      </c>
      <c r="BA180" t="e">
        <f t="shared" si="281"/>
        <v>#NUM!</v>
      </c>
      <c r="BB180" t="e">
        <f t="shared" si="281"/>
        <v>#NUM!</v>
      </c>
      <c r="BC180" t="e">
        <f t="shared" si="281"/>
        <v>#NUM!</v>
      </c>
      <c r="BD180" t="e">
        <f t="shared" si="281"/>
        <v>#NUM!</v>
      </c>
      <c r="BE180" t="e">
        <f t="shared" si="281"/>
        <v>#NUM!</v>
      </c>
      <c r="BF180" t="e">
        <f t="shared" si="281"/>
        <v>#NUM!</v>
      </c>
      <c r="BG180" t="e">
        <f t="shared" si="281"/>
        <v>#NUM!</v>
      </c>
      <c r="BH180" t="e">
        <f t="shared" si="281"/>
        <v>#NUM!</v>
      </c>
      <c r="BI180" t="e">
        <f t="shared" si="281"/>
        <v>#NUM!</v>
      </c>
      <c r="BJ180" t="e">
        <f t="shared" si="281"/>
        <v>#NUM!</v>
      </c>
      <c r="BK180" t="e">
        <f t="shared" si="281"/>
        <v>#NUM!</v>
      </c>
      <c r="BL180" t="e">
        <f t="shared" si="281"/>
        <v>#NUM!</v>
      </c>
      <c r="BV180">
        <v>0.62000000000000033</v>
      </c>
      <c r="BX180">
        <f t="shared" si="282"/>
        <v>0.99593431122528764</v>
      </c>
      <c r="BZ180">
        <f t="shared" si="282"/>
        <v>0.99031363276340589</v>
      </c>
      <c r="CB180">
        <f t="shared" si="282"/>
        <v>0.98219563322190195</v>
      </c>
      <c r="CD180">
        <f t="shared" si="282"/>
        <v>0.96971557308463274</v>
      </c>
      <c r="CF180">
        <f t="shared" si="282"/>
        <v>0.94859039919559907</v>
      </c>
      <c r="CG180">
        <f t="shared" si="80"/>
        <v>0.90622814569887788</v>
      </c>
      <c r="CH180">
        <f t="shared" si="282"/>
        <v>0.77862436475907082</v>
      </c>
      <c r="CI180" t="e">
        <f t="shared" si="282"/>
        <v>#NUM!</v>
      </c>
      <c r="CJ180" t="e">
        <f t="shared" si="282"/>
        <v>#NUM!</v>
      </c>
      <c r="CK180" t="e">
        <f t="shared" si="282"/>
        <v>#NUM!</v>
      </c>
      <c r="CL180" t="e">
        <f t="shared" si="282"/>
        <v>#NUM!</v>
      </c>
      <c r="CM180" t="e">
        <f t="shared" si="282"/>
        <v>#NUM!</v>
      </c>
      <c r="CN180" t="e">
        <f t="shared" si="282"/>
        <v>#NUM!</v>
      </c>
      <c r="CO180" t="e">
        <f t="shared" si="282"/>
        <v>#NUM!</v>
      </c>
      <c r="CP180" t="e">
        <f t="shared" si="282"/>
        <v>#NUM!</v>
      </c>
      <c r="CQ180" t="e">
        <f t="shared" si="282"/>
        <v>#NUM!</v>
      </c>
      <c r="CR180" t="e">
        <f t="shared" si="282"/>
        <v>#NUM!</v>
      </c>
      <c r="CS180" t="e">
        <f t="shared" si="282"/>
        <v>#NUM!</v>
      </c>
      <c r="DD180">
        <v>0.62000000000000033</v>
      </c>
      <c r="DF180">
        <f t="shared" si="277"/>
        <v>0.9977202077542664</v>
      </c>
      <c r="DH180">
        <f t="shared" si="277"/>
        <v>0.99457628059217018</v>
      </c>
      <c r="DJ180">
        <f t="shared" si="277"/>
        <v>0.99005468403722008</v>
      </c>
      <c r="DL180">
        <f t="shared" si="277"/>
        <v>0.98315376130209731</v>
      </c>
      <c r="DN180">
        <f t="shared" si="277"/>
        <v>0.9716260570497226</v>
      </c>
      <c r="DO180">
        <f t="shared" si="277"/>
        <v>0.94915399619083973</v>
      </c>
      <c r="DP180">
        <f t="shared" si="277"/>
        <v>0.88764829672421797</v>
      </c>
      <c r="DQ180" t="e">
        <f t="shared" si="277"/>
        <v>#NUM!</v>
      </c>
      <c r="DR180" t="e">
        <f t="shared" si="277"/>
        <v>#NUM!</v>
      </c>
      <c r="DS180" t="e">
        <f t="shared" si="277"/>
        <v>#NUM!</v>
      </c>
      <c r="DT180" t="e">
        <f t="shared" si="277"/>
        <v>#NUM!</v>
      </c>
      <c r="DU180" t="e">
        <f t="shared" si="277"/>
        <v>#NUM!</v>
      </c>
      <c r="DV180" t="e">
        <f t="shared" si="277"/>
        <v>#NUM!</v>
      </c>
      <c r="DW180" t="e">
        <f t="shared" si="277"/>
        <v>#NUM!</v>
      </c>
      <c r="DX180" t="e">
        <f t="shared" si="277"/>
        <v>#NUM!</v>
      </c>
      <c r="DY180" t="e">
        <f t="shared" si="277"/>
        <v>#NUM!</v>
      </c>
      <c r="DZ180" t="e">
        <f t="shared" si="277"/>
        <v>#NUM!</v>
      </c>
      <c r="EA180" t="e">
        <f t="shared" si="277"/>
        <v>#NUM!</v>
      </c>
      <c r="EL180">
        <v>0.62000000000000033</v>
      </c>
      <c r="EN180">
        <f t="shared" si="280"/>
        <v>0.99898901597570755</v>
      </c>
      <c r="EP180">
        <f t="shared" si="280"/>
        <v>0.99759724832497143</v>
      </c>
      <c r="ER180">
        <f t="shared" si="280"/>
        <v>0.99560148149522498</v>
      </c>
      <c r="ET180">
        <f t="shared" si="280"/>
        <v>0.99257053031211195</v>
      </c>
      <c r="EV180">
        <f t="shared" si="280"/>
        <v>0.98755144214982393</v>
      </c>
      <c r="EW180">
        <f t="shared" si="280"/>
        <v>0.9779365880426768</v>
      </c>
      <c r="EX180">
        <f t="shared" si="280"/>
        <v>0.95286160335865677</v>
      </c>
      <c r="EY180">
        <f t="shared" si="280"/>
        <v>0.44883775730556902</v>
      </c>
      <c r="EZ180" t="e">
        <f t="shared" si="280"/>
        <v>#NUM!</v>
      </c>
      <c r="FA180" t="e">
        <f t="shared" si="280"/>
        <v>#NUM!</v>
      </c>
      <c r="FB180" t="e">
        <f t="shared" si="280"/>
        <v>#NUM!</v>
      </c>
      <c r="FC180" t="e">
        <f t="shared" si="280"/>
        <v>#NUM!</v>
      </c>
      <c r="FD180" t="e">
        <f t="shared" si="280"/>
        <v>#NUM!</v>
      </c>
      <c r="FE180" t="e">
        <f t="shared" si="280"/>
        <v>#NUM!</v>
      </c>
      <c r="FF180" t="e">
        <f t="shared" si="280"/>
        <v>#NUM!</v>
      </c>
      <c r="FG180" t="e">
        <f t="shared" si="280"/>
        <v>#NUM!</v>
      </c>
      <c r="FH180" t="e">
        <f t="shared" si="280"/>
        <v>#NUM!</v>
      </c>
      <c r="FI180" t="e">
        <f t="shared" si="280"/>
        <v>#NUM!</v>
      </c>
    </row>
    <row r="181" spans="41:165" x14ac:dyDescent="0.3">
      <c r="AO181">
        <v>0.63000000000000034</v>
      </c>
      <c r="AP181">
        <f t="shared" si="281"/>
        <v>0.99549419767238212</v>
      </c>
      <c r="AQ181">
        <f t="shared" si="281"/>
        <v>0.9902127899930806</v>
      </c>
      <c r="AR181">
        <f t="shared" si="281"/>
        <v>0.98396093465834089</v>
      </c>
      <c r="AS181">
        <f t="shared" si="281"/>
        <v>0.97647403205410432</v>
      </c>
      <c r="AT181">
        <f t="shared" si="281"/>
        <v>0.96738336976763573</v>
      </c>
      <c r="AU181">
        <f t="shared" si="281"/>
        <v>0.95615898779863073</v>
      </c>
      <c r="AV181">
        <f t="shared" si="281"/>
        <v>0.94200960475856643</v>
      </c>
      <c r="AW181">
        <f t="shared" si="281"/>
        <v>0.92369554524662678</v>
      </c>
      <c r="AX181">
        <f t="shared" si="281"/>
        <v>0.89914807738474412</v>
      </c>
      <c r="AY181">
        <f t="shared" si="281"/>
        <v>0.86459483594555187</v>
      </c>
      <c r="AZ181">
        <f t="shared" si="78"/>
        <v>0.72130038585793266</v>
      </c>
      <c r="BA181" t="e">
        <f t="shared" si="281"/>
        <v>#NUM!</v>
      </c>
      <c r="BB181" t="e">
        <f t="shared" si="281"/>
        <v>#NUM!</v>
      </c>
      <c r="BC181" t="e">
        <f t="shared" si="281"/>
        <v>#NUM!</v>
      </c>
      <c r="BD181" t="e">
        <f t="shared" si="281"/>
        <v>#NUM!</v>
      </c>
      <c r="BE181" t="e">
        <f t="shared" si="281"/>
        <v>#NUM!</v>
      </c>
      <c r="BF181" t="e">
        <f t="shared" si="281"/>
        <v>#NUM!</v>
      </c>
      <c r="BG181" t="e">
        <f t="shared" si="281"/>
        <v>#NUM!</v>
      </c>
      <c r="BH181" t="e">
        <f t="shared" si="281"/>
        <v>#NUM!</v>
      </c>
      <c r="BI181" t="e">
        <f t="shared" si="281"/>
        <v>#NUM!</v>
      </c>
      <c r="BJ181" t="e">
        <f t="shared" si="281"/>
        <v>#NUM!</v>
      </c>
      <c r="BK181" t="e">
        <f t="shared" si="281"/>
        <v>#NUM!</v>
      </c>
      <c r="BL181" t="e">
        <f t="shared" si="281"/>
        <v>#NUM!</v>
      </c>
      <c r="BV181">
        <v>0.63000000000000034</v>
      </c>
      <c r="BX181">
        <f t="shared" si="282"/>
        <v>0.99569162681380408</v>
      </c>
      <c r="BZ181">
        <f t="shared" si="282"/>
        <v>0.98969175488373362</v>
      </c>
      <c r="CB181">
        <f t="shared" si="282"/>
        <v>0.98094403401113583</v>
      </c>
      <c r="CD181">
        <f t="shared" si="282"/>
        <v>0.96731910728134751</v>
      </c>
      <c r="CF181">
        <f t="shared" si="282"/>
        <v>0.94378601732010858</v>
      </c>
      <c r="CG181">
        <f t="shared" si="80"/>
        <v>0.89477496641791809</v>
      </c>
      <c r="CH181">
        <f t="shared" si="282"/>
        <v>0.72788637917599397</v>
      </c>
      <c r="CI181" t="e">
        <f t="shared" si="282"/>
        <v>#NUM!</v>
      </c>
      <c r="CJ181" t="e">
        <f t="shared" si="282"/>
        <v>#NUM!</v>
      </c>
      <c r="CK181" t="e">
        <f t="shared" si="282"/>
        <v>#NUM!</v>
      </c>
      <c r="CL181" t="e">
        <f t="shared" si="282"/>
        <v>#NUM!</v>
      </c>
      <c r="CM181" t="e">
        <f t="shared" si="282"/>
        <v>#NUM!</v>
      </c>
      <c r="CN181" t="e">
        <f t="shared" si="282"/>
        <v>#NUM!</v>
      </c>
      <c r="CO181" t="e">
        <f t="shared" si="282"/>
        <v>#NUM!</v>
      </c>
      <c r="CP181" t="e">
        <f t="shared" si="282"/>
        <v>#NUM!</v>
      </c>
      <c r="CQ181" t="e">
        <f t="shared" si="282"/>
        <v>#NUM!</v>
      </c>
      <c r="CR181" t="e">
        <f t="shared" si="282"/>
        <v>#NUM!</v>
      </c>
      <c r="CS181" t="e">
        <f t="shared" si="282"/>
        <v>#NUM!</v>
      </c>
      <c r="DD181">
        <v>0.63000000000000034</v>
      </c>
      <c r="DF181">
        <f t="shared" si="277"/>
        <v>0.99758457766254083</v>
      </c>
      <c r="DH181">
        <f t="shared" si="277"/>
        <v>0.99422978054320565</v>
      </c>
      <c r="DJ181">
        <f t="shared" si="277"/>
        <v>0.98936087539347661</v>
      </c>
      <c r="DL181">
        <f t="shared" si="277"/>
        <v>0.98183725525897358</v>
      </c>
      <c r="DN181">
        <f t="shared" si="277"/>
        <v>0.96903274404919071</v>
      </c>
      <c r="DO181">
        <f t="shared" si="277"/>
        <v>0.94322841433080684</v>
      </c>
      <c r="DP181">
        <f t="shared" si="277"/>
        <v>0.86615717562642969</v>
      </c>
      <c r="DQ181" t="e">
        <f t="shared" si="277"/>
        <v>#NUM!</v>
      </c>
      <c r="DR181" t="e">
        <f t="shared" si="277"/>
        <v>#NUM!</v>
      </c>
      <c r="DS181" t="e">
        <f t="shared" si="277"/>
        <v>#NUM!</v>
      </c>
      <c r="DT181" t="e">
        <f t="shared" si="277"/>
        <v>#NUM!</v>
      </c>
      <c r="DU181" t="e">
        <f t="shared" si="277"/>
        <v>#NUM!</v>
      </c>
      <c r="DV181" t="e">
        <f t="shared" si="277"/>
        <v>#NUM!</v>
      </c>
      <c r="DW181" t="e">
        <f t="shared" si="277"/>
        <v>#NUM!</v>
      </c>
      <c r="DX181" t="e">
        <f t="shared" si="277"/>
        <v>#NUM!</v>
      </c>
      <c r="DY181" t="e">
        <f t="shared" si="277"/>
        <v>#NUM!</v>
      </c>
      <c r="DZ181" t="e">
        <f t="shared" si="277"/>
        <v>#NUM!</v>
      </c>
      <c r="EA181" t="e">
        <f t="shared" si="277"/>
        <v>#NUM!</v>
      </c>
      <c r="EL181">
        <v>0.63000000000000034</v>
      </c>
      <c r="EN181">
        <f t="shared" si="280"/>
        <v>0.99892901235747489</v>
      </c>
      <c r="EP181">
        <f t="shared" si="280"/>
        <v>0.99744427681684145</v>
      </c>
      <c r="ER181">
        <f t="shared" si="280"/>
        <v>0.99529625457594273</v>
      </c>
      <c r="ET181">
        <f t="shared" si="280"/>
        <v>0.99199485327675541</v>
      </c>
      <c r="EV181">
        <f t="shared" si="280"/>
        <v>0.98643017706119585</v>
      </c>
      <c r="EW181">
        <f t="shared" si="280"/>
        <v>0.97543754351595513</v>
      </c>
      <c r="EX181">
        <f t="shared" si="280"/>
        <v>0.94453690647211075</v>
      </c>
      <c r="EY181" t="e">
        <f t="shared" si="280"/>
        <v>#NUM!</v>
      </c>
      <c r="EZ181" t="e">
        <f t="shared" si="280"/>
        <v>#NUM!</v>
      </c>
      <c r="FA181" t="e">
        <f t="shared" si="280"/>
        <v>#NUM!</v>
      </c>
      <c r="FB181" t="e">
        <f t="shared" si="280"/>
        <v>#NUM!</v>
      </c>
      <c r="FC181" t="e">
        <f t="shared" si="280"/>
        <v>#NUM!</v>
      </c>
      <c r="FD181" t="e">
        <f t="shared" si="280"/>
        <v>#NUM!</v>
      </c>
      <c r="FE181" t="e">
        <f t="shared" si="280"/>
        <v>#NUM!</v>
      </c>
      <c r="FF181" t="e">
        <f t="shared" si="280"/>
        <v>#NUM!</v>
      </c>
      <c r="FG181" t="e">
        <f t="shared" si="280"/>
        <v>#NUM!</v>
      </c>
      <c r="FH181" t="e">
        <f t="shared" si="280"/>
        <v>#NUM!</v>
      </c>
      <c r="FI181" t="e">
        <f t="shared" si="280"/>
        <v>#NUM!</v>
      </c>
    </row>
    <row r="182" spans="41:165" x14ac:dyDescent="0.3">
      <c r="AO182">
        <v>0.64000000000000035</v>
      </c>
      <c r="AP182">
        <f t="shared" si="281"/>
        <v>0.99523122714559042</v>
      </c>
      <c r="AQ182">
        <f t="shared" si="281"/>
        <v>0.98962198043503058</v>
      </c>
      <c r="AR182">
        <f t="shared" si="281"/>
        <v>0.98295574955827392</v>
      </c>
      <c r="AS182">
        <f t="shared" si="281"/>
        <v>0.9749363432554643</v>
      </c>
      <c r="AT182">
        <f t="shared" si="281"/>
        <v>0.96514741363414702</v>
      </c>
      <c r="AU182">
        <f t="shared" si="281"/>
        <v>0.95298417341453312</v>
      </c>
      <c r="AV182">
        <f t="shared" si="281"/>
        <v>0.93753164703435499</v>
      </c>
      <c r="AW182">
        <f t="shared" si="281"/>
        <v>0.91733179523462438</v>
      </c>
      <c r="AX182">
        <f t="shared" si="281"/>
        <v>0.88989470574425122</v>
      </c>
      <c r="AY182">
        <f t="shared" si="281"/>
        <v>0.85052444615951406</v>
      </c>
      <c r="AZ182">
        <f t="shared" si="78"/>
        <v>0.67421003672226987</v>
      </c>
      <c r="BA182" t="e">
        <f t="shared" si="281"/>
        <v>#NUM!</v>
      </c>
      <c r="BB182" t="e">
        <f t="shared" si="281"/>
        <v>#NUM!</v>
      </c>
      <c r="BC182" t="e">
        <f t="shared" si="281"/>
        <v>#NUM!</v>
      </c>
      <c r="BD182" t="e">
        <f t="shared" si="281"/>
        <v>#NUM!</v>
      </c>
      <c r="BE182" t="e">
        <f t="shared" si="281"/>
        <v>#NUM!</v>
      </c>
      <c r="BF182" t="e">
        <f t="shared" si="281"/>
        <v>#NUM!</v>
      </c>
      <c r="BG182" t="e">
        <f t="shared" si="281"/>
        <v>#NUM!</v>
      </c>
      <c r="BH182" t="e">
        <f t="shared" si="281"/>
        <v>#NUM!</v>
      </c>
      <c r="BI182" t="e">
        <f t="shared" si="281"/>
        <v>#NUM!</v>
      </c>
      <c r="BJ182" t="e">
        <f t="shared" si="281"/>
        <v>#NUM!</v>
      </c>
      <c r="BK182" t="e">
        <f t="shared" si="281"/>
        <v>#NUM!</v>
      </c>
      <c r="BL182" t="e">
        <f t="shared" si="281"/>
        <v>#NUM!</v>
      </c>
      <c r="BV182">
        <v>0.64000000000000035</v>
      </c>
      <c r="BX182">
        <f t="shared" si="282"/>
        <v>0.99543419762227092</v>
      </c>
      <c r="BZ182">
        <f t="shared" si="282"/>
        <v>0.98902839510043561</v>
      </c>
      <c r="CB182">
        <f t="shared" si="282"/>
        <v>0.9795983324884594</v>
      </c>
      <c r="CD182">
        <f t="shared" si="282"/>
        <v>0.96471096259208633</v>
      </c>
      <c r="CF182">
        <f t="shared" si="282"/>
        <v>0.93844519580646979</v>
      </c>
      <c r="CG182">
        <f t="shared" si="80"/>
        <v>0.88142365431698788</v>
      </c>
      <c r="CH182">
        <f t="shared" si="282"/>
        <v>0.65191943817606779</v>
      </c>
      <c r="CI182" t="e">
        <f t="shared" si="282"/>
        <v>#NUM!</v>
      </c>
      <c r="CJ182" t="e">
        <f t="shared" si="282"/>
        <v>#NUM!</v>
      </c>
      <c r="CK182" t="e">
        <f t="shared" si="282"/>
        <v>#NUM!</v>
      </c>
      <c r="CL182" t="e">
        <f t="shared" si="282"/>
        <v>#NUM!</v>
      </c>
      <c r="CM182" t="e">
        <f t="shared" si="282"/>
        <v>#NUM!</v>
      </c>
      <c r="CN182" t="e">
        <f t="shared" si="282"/>
        <v>#NUM!</v>
      </c>
      <c r="CO182" t="e">
        <f t="shared" si="282"/>
        <v>#NUM!</v>
      </c>
      <c r="CP182" t="e">
        <f t="shared" si="282"/>
        <v>#NUM!</v>
      </c>
      <c r="CQ182" t="e">
        <f t="shared" si="282"/>
        <v>#NUM!</v>
      </c>
      <c r="CR182" t="e">
        <f t="shared" si="282"/>
        <v>#NUM!</v>
      </c>
      <c r="CS182" t="e">
        <f t="shared" si="282"/>
        <v>#NUM!</v>
      </c>
      <c r="DD182">
        <v>0.64000000000000035</v>
      </c>
      <c r="DF182">
        <f t="shared" si="277"/>
        <v>0.99744076281310556</v>
      </c>
      <c r="DH182">
        <f t="shared" si="277"/>
        <v>0.99386039652660063</v>
      </c>
      <c r="DJ182">
        <f t="shared" si="277"/>
        <v>0.98861569478695144</v>
      </c>
      <c r="DL182">
        <f t="shared" si="277"/>
        <v>0.98040730729008929</v>
      </c>
      <c r="DN182">
        <f t="shared" si="277"/>
        <v>0.9661621936517566</v>
      </c>
      <c r="DO182">
        <f t="shared" si="277"/>
        <v>0.93640701269920346</v>
      </c>
      <c r="DP182">
        <f t="shared" si="277"/>
        <v>0.83776444036912701</v>
      </c>
      <c r="DQ182" t="e">
        <f t="shared" si="277"/>
        <v>#NUM!</v>
      </c>
      <c r="DR182" t="e">
        <f t="shared" si="277"/>
        <v>#NUM!</v>
      </c>
      <c r="DS182" t="e">
        <f t="shared" si="277"/>
        <v>#NUM!</v>
      </c>
      <c r="DT182" t="e">
        <f t="shared" si="277"/>
        <v>#NUM!</v>
      </c>
      <c r="DU182" t="e">
        <f t="shared" si="277"/>
        <v>#NUM!</v>
      </c>
      <c r="DV182" t="e">
        <f t="shared" si="277"/>
        <v>#NUM!</v>
      </c>
      <c r="DW182" t="e">
        <f t="shared" si="277"/>
        <v>#NUM!</v>
      </c>
      <c r="DX182" t="e">
        <f t="shared" si="277"/>
        <v>#NUM!</v>
      </c>
      <c r="DY182" t="e">
        <f t="shared" si="277"/>
        <v>#NUM!</v>
      </c>
      <c r="DZ182" t="e">
        <f t="shared" si="277"/>
        <v>#NUM!</v>
      </c>
      <c r="EA182" t="e">
        <f t="shared" si="277"/>
        <v>#NUM!</v>
      </c>
      <c r="EL182">
        <v>0.64000000000000035</v>
      </c>
      <c r="EN182">
        <f t="shared" si="280"/>
        <v>0.99886540517395206</v>
      </c>
      <c r="EP182">
        <f t="shared" si="280"/>
        <v>0.99728127297740488</v>
      </c>
      <c r="ER182">
        <f t="shared" si="280"/>
        <v>0.99496866517292615</v>
      </c>
      <c r="ET182">
        <f t="shared" si="280"/>
        <v>0.99137038988946713</v>
      </c>
      <c r="EV182">
        <f t="shared" si="280"/>
        <v>0.98519233956859442</v>
      </c>
      <c r="EW182">
        <f t="shared" si="280"/>
        <v>0.97258014230541989</v>
      </c>
      <c r="EX182">
        <f t="shared" si="280"/>
        <v>0.9339136628168071</v>
      </c>
      <c r="EY182" t="e">
        <f t="shared" si="280"/>
        <v>#NUM!</v>
      </c>
      <c r="EZ182" t="e">
        <f t="shared" si="280"/>
        <v>#NUM!</v>
      </c>
      <c r="FA182" t="e">
        <f t="shared" si="280"/>
        <v>#NUM!</v>
      </c>
      <c r="FB182" t="e">
        <f t="shared" si="280"/>
        <v>#NUM!</v>
      </c>
      <c r="FC182" t="e">
        <f t="shared" si="280"/>
        <v>#NUM!</v>
      </c>
      <c r="FD182" t="e">
        <f t="shared" si="280"/>
        <v>#NUM!</v>
      </c>
      <c r="FE182" t="e">
        <f t="shared" si="280"/>
        <v>#NUM!</v>
      </c>
      <c r="FF182" t="e">
        <f t="shared" si="280"/>
        <v>#NUM!</v>
      </c>
      <c r="FG182" t="e">
        <f t="shared" si="280"/>
        <v>#NUM!</v>
      </c>
      <c r="FH182" t="e">
        <f t="shared" si="280"/>
        <v>#NUM!</v>
      </c>
      <c r="FI182" t="e">
        <f t="shared" si="280"/>
        <v>#NUM!</v>
      </c>
    </row>
    <row r="183" spans="41:165" x14ac:dyDescent="0.3">
      <c r="AO183">
        <v>0.65000000000000036</v>
      </c>
      <c r="AP183">
        <f t="shared" si="281"/>
        <v>0.99495240665668561</v>
      </c>
      <c r="AQ183">
        <f t="shared" si="281"/>
        <v>0.98899399465684179</v>
      </c>
      <c r="AR183">
        <f t="shared" si="281"/>
        <v>0.98188415435361243</v>
      </c>
      <c r="AS183">
        <f t="shared" si="281"/>
        <v>0.9732912368112735</v>
      </c>
      <c r="AT183">
        <f t="shared" si="281"/>
        <v>0.96274483813323009</v>
      </c>
      <c r="AU183">
        <f t="shared" si="281"/>
        <v>0.9495540946048282</v>
      </c>
      <c r="AV183">
        <f t="shared" si="281"/>
        <v>0.93265924666112898</v>
      </c>
      <c r="AW183">
        <f t="shared" si="281"/>
        <v>0.91034067829444754</v>
      </c>
      <c r="AX183">
        <f t="shared" si="281"/>
        <v>0.87958718283046522</v>
      </c>
      <c r="AY183">
        <f t="shared" si="281"/>
        <v>0.83450038087420142</v>
      </c>
      <c r="AZ183">
        <f t="shared" si="281"/>
        <v>0.61019588267032443</v>
      </c>
      <c r="BA183" t="e">
        <f t="shared" si="281"/>
        <v>#NUM!</v>
      </c>
      <c r="BB183" t="e">
        <f t="shared" si="281"/>
        <v>#NUM!</v>
      </c>
      <c r="BC183" t="e">
        <f t="shared" si="281"/>
        <v>#NUM!</v>
      </c>
      <c r="BD183" t="e">
        <f t="shared" si="281"/>
        <v>#NUM!</v>
      </c>
      <c r="BE183" t="e">
        <f t="shared" si="281"/>
        <v>#NUM!</v>
      </c>
      <c r="BF183" t="e">
        <f t="shared" si="281"/>
        <v>#NUM!</v>
      </c>
      <c r="BG183" t="e">
        <f t="shared" si="281"/>
        <v>#NUM!</v>
      </c>
      <c r="BH183" t="e">
        <f t="shared" si="281"/>
        <v>#NUM!</v>
      </c>
      <c r="BI183" t="e">
        <f t="shared" si="281"/>
        <v>#NUM!</v>
      </c>
      <c r="BJ183" t="e">
        <f t="shared" si="281"/>
        <v>#NUM!</v>
      </c>
      <c r="BK183" t="e">
        <f t="shared" si="281"/>
        <v>#NUM!</v>
      </c>
      <c r="BL183" t="e">
        <f t="shared" si="281"/>
        <v>#NUM!</v>
      </c>
      <c r="BV183">
        <v>0.65000000000000036</v>
      </c>
      <c r="BX183">
        <f t="shared" si="282"/>
        <v>0.99516089934710816</v>
      </c>
      <c r="BZ183">
        <f t="shared" si="282"/>
        <v>0.98832012487254106</v>
      </c>
      <c r="CB183">
        <f t="shared" si="282"/>
        <v>0.97814979106976307</v>
      </c>
      <c r="CD183">
        <f t="shared" si="282"/>
        <v>0.96186773864931518</v>
      </c>
      <c r="CF183">
        <f t="shared" si="282"/>
        <v>0.93248960079783183</v>
      </c>
      <c r="CG183">
        <f t="shared" si="282"/>
        <v>0.86571317020755034</v>
      </c>
      <c r="CH183">
        <f t="shared" si="282"/>
        <v>0.50907553281644147</v>
      </c>
      <c r="CI183" t="e">
        <f t="shared" si="282"/>
        <v>#NUM!</v>
      </c>
      <c r="CJ183" t="e">
        <f t="shared" si="282"/>
        <v>#NUM!</v>
      </c>
      <c r="CK183" t="e">
        <f t="shared" si="282"/>
        <v>#NUM!</v>
      </c>
      <c r="CL183" t="e">
        <f t="shared" si="282"/>
        <v>#NUM!</v>
      </c>
      <c r="CM183" t="e">
        <f t="shared" si="282"/>
        <v>#NUM!</v>
      </c>
      <c r="CN183" t="e">
        <f t="shared" si="282"/>
        <v>#NUM!</v>
      </c>
      <c r="CO183" t="e">
        <f t="shared" si="282"/>
        <v>#NUM!</v>
      </c>
      <c r="CP183" t="e">
        <f t="shared" si="282"/>
        <v>#NUM!</v>
      </c>
      <c r="CQ183" t="e">
        <f t="shared" si="282"/>
        <v>#NUM!</v>
      </c>
      <c r="CR183" t="e">
        <f t="shared" si="282"/>
        <v>#NUM!</v>
      </c>
      <c r="CS183" t="e">
        <f t="shared" si="282"/>
        <v>#NUM!</v>
      </c>
      <c r="DD183">
        <v>0.65000000000000036</v>
      </c>
      <c r="DF183">
        <f t="shared" si="277"/>
        <v>0.99728814535036037</v>
      </c>
      <c r="DH183">
        <f t="shared" si="277"/>
        <v>0.99346626601064214</v>
      </c>
      <c r="DJ183">
        <f t="shared" si="277"/>
        <v>0.98781448743678235</v>
      </c>
      <c r="DL183">
        <f t="shared" si="277"/>
        <v>0.97885187433659349</v>
      </c>
      <c r="DN183">
        <f t="shared" si="277"/>
        <v>0.96297672924578692</v>
      </c>
      <c r="DO183">
        <f t="shared" si="277"/>
        <v>0.92850317884957356</v>
      </c>
      <c r="DP183">
        <f t="shared" si="277"/>
        <v>0.79851389881857271</v>
      </c>
      <c r="DQ183" t="e">
        <f t="shared" si="277"/>
        <v>#NUM!</v>
      </c>
      <c r="DR183" t="e">
        <f t="shared" si="277"/>
        <v>#NUM!</v>
      </c>
      <c r="DS183" t="e">
        <f t="shared" si="277"/>
        <v>#NUM!</v>
      </c>
      <c r="DT183" t="e">
        <f t="shared" si="277"/>
        <v>#NUM!</v>
      </c>
      <c r="DU183" t="e">
        <f t="shared" si="277"/>
        <v>#NUM!</v>
      </c>
      <c r="DV183" t="e">
        <f t="shared" si="277"/>
        <v>#NUM!</v>
      </c>
      <c r="DW183" t="e">
        <f t="shared" si="277"/>
        <v>#NUM!</v>
      </c>
      <c r="DX183" t="e">
        <f t="shared" si="277"/>
        <v>#NUM!</v>
      </c>
      <c r="DY183" t="e">
        <f t="shared" si="277"/>
        <v>#NUM!</v>
      </c>
      <c r="DZ183" t="e">
        <f t="shared" si="277"/>
        <v>#NUM!</v>
      </c>
      <c r="EA183" t="e">
        <f t="shared" si="277"/>
        <v>#NUM!</v>
      </c>
      <c r="EL183">
        <v>0.65000000000000036</v>
      </c>
      <c r="EN183">
        <f t="shared" si="280"/>
        <v>0.99879792433614711</v>
      </c>
      <c r="EP183">
        <f t="shared" si="280"/>
        <v>0.9971074290116303</v>
      </c>
      <c r="ER183">
        <f t="shared" si="280"/>
        <v>0.99461672066841589</v>
      </c>
      <c r="ET183">
        <f t="shared" si="280"/>
        <v>0.99069209800500779</v>
      </c>
      <c r="EV183">
        <f t="shared" si="280"/>
        <v>0.9838227821215485</v>
      </c>
      <c r="EW183">
        <f t="shared" si="280"/>
        <v>0.96929569582902264</v>
      </c>
      <c r="EX183">
        <f t="shared" si="280"/>
        <v>0.91996642128265926</v>
      </c>
      <c r="EY183" t="e">
        <f t="shared" si="280"/>
        <v>#NUM!</v>
      </c>
      <c r="EZ183" t="e">
        <f t="shared" si="280"/>
        <v>#NUM!</v>
      </c>
      <c r="FA183" t="e">
        <f t="shared" si="280"/>
        <v>#NUM!</v>
      </c>
      <c r="FB183" t="e">
        <f t="shared" si="280"/>
        <v>#NUM!</v>
      </c>
      <c r="FC183" t="e">
        <f t="shared" si="280"/>
        <v>#NUM!</v>
      </c>
      <c r="FD183" t="e">
        <f t="shared" si="280"/>
        <v>#NUM!</v>
      </c>
      <c r="FE183" t="e">
        <f t="shared" si="280"/>
        <v>#NUM!</v>
      </c>
      <c r="FF183" t="e">
        <f t="shared" si="280"/>
        <v>#NUM!</v>
      </c>
      <c r="FG183" t="e">
        <f t="shared" si="280"/>
        <v>#NUM!</v>
      </c>
      <c r="FH183" t="e">
        <f t="shared" si="280"/>
        <v>#NUM!</v>
      </c>
      <c r="FI183" t="e">
        <f t="shared" si="280"/>
        <v>#NUM!</v>
      </c>
    </row>
    <row r="184" spans="41:165" x14ac:dyDescent="0.3">
      <c r="AO184">
        <v>0.66000000000000036</v>
      </c>
      <c r="AP184">
        <f t="shared" si="281"/>
        <v>0.99465650475816925</v>
      </c>
      <c r="AQ184">
        <f t="shared" si="281"/>
        <v>0.98832583746687941</v>
      </c>
      <c r="AR184">
        <f t="shared" si="281"/>
        <v>0.98074055732533094</v>
      </c>
      <c r="AS184">
        <f t="shared" si="281"/>
        <v>0.9715291664154877</v>
      </c>
      <c r="AT184">
        <f t="shared" si="281"/>
        <v>0.9601598128794</v>
      </c>
      <c r="AU184">
        <f t="shared" si="281"/>
        <v>0.94584238095651463</v>
      </c>
      <c r="AV184">
        <f t="shared" si="281"/>
        <v>0.92734706045017079</v>
      </c>
      <c r="AW184">
        <f t="shared" si="281"/>
        <v>0.90263924815426866</v>
      </c>
      <c r="AX184">
        <f t="shared" si="281"/>
        <v>0.86805688735023978</v>
      </c>
      <c r="AY184">
        <f t="shared" si="281"/>
        <v>0.81611003984697028</v>
      </c>
      <c r="AZ184">
        <f t="shared" si="281"/>
        <v>0.50972176691485516</v>
      </c>
      <c r="BA184" t="e">
        <f t="shared" si="281"/>
        <v>#NUM!</v>
      </c>
      <c r="BB184" t="e">
        <f t="shared" si="281"/>
        <v>#NUM!</v>
      </c>
      <c r="BC184" t="e">
        <f t="shared" si="281"/>
        <v>#NUM!</v>
      </c>
      <c r="BD184" t="e">
        <f t="shared" si="281"/>
        <v>#NUM!</v>
      </c>
      <c r="BE184" t="e">
        <f t="shared" si="281"/>
        <v>#NUM!</v>
      </c>
      <c r="BF184" t="e">
        <f t="shared" si="281"/>
        <v>#NUM!</v>
      </c>
      <c r="BG184" t="e">
        <f t="shared" si="281"/>
        <v>#NUM!</v>
      </c>
      <c r="BH184" t="e">
        <f t="shared" si="281"/>
        <v>#NUM!</v>
      </c>
      <c r="BI184" t="e">
        <f t="shared" si="281"/>
        <v>#NUM!</v>
      </c>
      <c r="BJ184" t="e">
        <f t="shared" si="281"/>
        <v>#NUM!</v>
      </c>
      <c r="BK184" t="e">
        <f t="shared" si="281"/>
        <v>#NUM!</v>
      </c>
      <c r="BL184" t="e">
        <f t="shared" si="281"/>
        <v>#NUM!</v>
      </c>
      <c r="BV184">
        <v>0.66000000000000036</v>
      </c>
      <c r="BX184">
        <f t="shared" si="282"/>
        <v>0.99487049110611447</v>
      </c>
      <c r="BZ184">
        <f t="shared" si="282"/>
        <v>0.98756314068282736</v>
      </c>
      <c r="CB184">
        <f t="shared" si="282"/>
        <v>0.97658862175485284</v>
      </c>
      <c r="CD184">
        <f t="shared" si="282"/>
        <v>0.9587627034020515</v>
      </c>
      <c r="CF184">
        <f t="shared" si="282"/>
        <v>0.92582570749470772</v>
      </c>
      <c r="CG184">
        <f t="shared" si="282"/>
        <v>0.84701614238981149</v>
      </c>
      <c r="CH184" t="e">
        <f t="shared" si="282"/>
        <v>#NUM!</v>
      </c>
      <c r="CI184" t="e">
        <f t="shared" si="282"/>
        <v>#NUM!</v>
      </c>
      <c r="CJ184" t="e">
        <f t="shared" si="282"/>
        <v>#NUM!</v>
      </c>
      <c r="CK184" t="e">
        <f t="shared" si="282"/>
        <v>#NUM!</v>
      </c>
      <c r="CL184" t="e">
        <f t="shared" si="282"/>
        <v>#NUM!</v>
      </c>
      <c r="CM184" t="e">
        <f t="shared" si="282"/>
        <v>#NUM!</v>
      </c>
      <c r="CN184" t="e">
        <f t="shared" si="282"/>
        <v>#NUM!</v>
      </c>
      <c r="CO184" t="e">
        <f t="shared" si="282"/>
        <v>#NUM!</v>
      </c>
      <c r="CP184" t="e">
        <f t="shared" si="282"/>
        <v>#NUM!</v>
      </c>
      <c r="CQ184" t="e">
        <f t="shared" si="282"/>
        <v>#NUM!</v>
      </c>
      <c r="CR184" t="e">
        <f t="shared" si="282"/>
        <v>#NUM!</v>
      </c>
      <c r="CS184" t="e">
        <f t="shared" si="282"/>
        <v>#NUM!</v>
      </c>
      <c r="DD184">
        <v>0.66000000000000036</v>
      </c>
      <c r="DF184">
        <f t="shared" si="277"/>
        <v>0.99712604404829319</v>
      </c>
      <c r="DH184">
        <f t="shared" si="277"/>
        <v>0.9930453264825434</v>
      </c>
      <c r="DJ184">
        <f t="shared" si="277"/>
        <v>0.98695205668279162</v>
      </c>
      <c r="DL184">
        <f t="shared" si="277"/>
        <v>0.97715729418215458</v>
      </c>
      <c r="DN184">
        <f t="shared" si="277"/>
        <v>0.95943210249142963</v>
      </c>
      <c r="DO184">
        <f t="shared" si="277"/>
        <v>0.91927689321506989</v>
      </c>
      <c r="DP184">
        <f t="shared" si="277"/>
        <v>0.74021980695690848</v>
      </c>
      <c r="DQ184" t="e">
        <f t="shared" si="277"/>
        <v>#NUM!</v>
      </c>
      <c r="DR184" t="e">
        <f t="shared" si="277"/>
        <v>#NUM!</v>
      </c>
      <c r="DS184" t="e">
        <f t="shared" si="277"/>
        <v>#NUM!</v>
      </c>
      <c r="DT184" t="e">
        <f t="shared" si="277"/>
        <v>#NUM!</v>
      </c>
      <c r="DU184" t="e">
        <f t="shared" si="277"/>
        <v>#NUM!</v>
      </c>
      <c r="DV184" t="e">
        <f t="shared" si="277"/>
        <v>#NUM!</v>
      </c>
      <c r="DW184" t="e">
        <f t="shared" si="277"/>
        <v>#NUM!</v>
      </c>
      <c r="DX184" t="e">
        <f t="shared" si="277"/>
        <v>#NUM!</v>
      </c>
      <c r="DY184" t="e">
        <f t="shared" si="277"/>
        <v>#NUM!</v>
      </c>
      <c r="DZ184" t="e">
        <f t="shared" si="277"/>
        <v>#NUM!</v>
      </c>
      <c r="EA184" t="e">
        <f t="shared" si="277"/>
        <v>#NUM!</v>
      </c>
      <c r="EL184">
        <v>0.66000000000000036</v>
      </c>
      <c r="EN184">
        <f t="shared" si="280"/>
        <v>0.99872627226700661</v>
      </c>
      <c r="EP184">
        <f t="shared" si="280"/>
        <v>0.99692185149293311</v>
      </c>
      <c r="ER184">
        <f t="shared" si="280"/>
        <v>0.99423820145736297</v>
      </c>
      <c r="ET184">
        <f t="shared" si="280"/>
        <v>0.98995428237310512</v>
      </c>
      <c r="EV184">
        <f t="shared" si="280"/>
        <v>0.98230388033046923</v>
      </c>
      <c r="EW184">
        <f t="shared" si="280"/>
        <v>0.96549806416324579</v>
      </c>
      <c r="EX184">
        <f t="shared" si="280"/>
        <v>0.90094145147028115</v>
      </c>
      <c r="EY184" t="e">
        <f t="shared" si="280"/>
        <v>#NUM!</v>
      </c>
      <c r="EZ184" t="e">
        <f t="shared" si="280"/>
        <v>#NUM!</v>
      </c>
      <c r="FA184" t="e">
        <f t="shared" si="280"/>
        <v>#NUM!</v>
      </c>
      <c r="FB184" t="e">
        <f t="shared" si="280"/>
        <v>#NUM!</v>
      </c>
      <c r="FC184" t="e">
        <f t="shared" si="280"/>
        <v>#NUM!</v>
      </c>
      <c r="FD184" t="e">
        <f t="shared" si="280"/>
        <v>#NUM!</v>
      </c>
      <c r="FE184" t="e">
        <f t="shared" si="280"/>
        <v>#NUM!</v>
      </c>
      <c r="FF184" t="e">
        <f t="shared" si="280"/>
        <v>#NUM!</v>
      </c>
      <c r="FG184" t="e">
        <f t="shared" si="280"/>
        <v>#NUM!</v>
      </c>
      <c r="FH184" t="e">
        <f t="shared" si="280"/>
        <v>#NUM!</v>
      </c>
      <c r="FI184" t="e">
        <f t="shared" si="280"/>
        <v>#NUM!</v>
      </c>
    </row>
    <row r="185" spans="41:165" x14ac:dyDescent="0.3">
      <c r="AO185">
        <v>0.67000000000000037</v>
      </c>
      <c r="AP185">
        <f t="shared" si="281"/>
        <v>0.9943421576804774</v>
      </c>
      <c r="AQ185">
        <f t="shared" si="281"/>
        <v>0.98761418369821163</v>
      </c>
      <c r="AR185">
        <f t="shared" si="281"/>
        <v>0.9795187296336767</v>
      </c>
      <c r="AS185">
        <f t="shared" si="281"/>
        <v>0.9696394473079798</v>
      </c>
      <c r="AT185">
        <f t="shared" si="281"/>
        <v>0.9573744986986592</v>
      </c>
      <c r="AU185">
        <f t="shared" si="281"/>
        <v>0.94181901871815032</v>
      </c>
      <c r="AV185">
        <f t="shared" si="281"/>
        <v>0.92154269903693919</v>
      </c>
      <c r="AW185">
        <f t="shared" si="281"/>
        <v>0.89412935827235851</v>
      </c>
      <c r="AX185">
        <f t="shared" si="281"/>
        <v>0.85509600254514651</v>
      </c>
      <c r="AY185">
        <f t="shared" si="281"/>
        <v>0.79480281043922207</v>
      </c>
      <c r="AZ185" t="e">
        <f t="shared" si="281"/>
        <v>#NUM!</v>
      </c>
      <c r="BA185" t="e">
        <f t="shared" si="281"/>
        <v>#NUM!</v>
      </c>
      <c r="BB185" t="e">
        <f t="shared" si="281"/>
        <v>#NUM!</v>
      </c>
      <c r="BC185" t="e">
        <f t="shared" si="281"/>
        <v>#NUM!</v>
      </c>
      <c r="BD185" t="e">
        <f t="shared" si="281"/>
        <v>#NUM!</v>
      </c>
      <c r="BE185" t="e">
        <f t="shared" si="281"/>
        <v>#NUM!</v>
      </c>
      <c r="BF185" t="e">
        <f t="shared" si="281"/>
        <v>#NUM!</v>
      </c>
      <c r="BG185" t="e">
        <f t="shared" si="281"/>
        <v>#NUM!</v>
      </c>
      <c r="BH185" t="e">
        <f t="shared" si="281"/>
        <v>#NUM!</v>
      </c>
      <c r="BI185" t="e">
        <f t="shared" si="281"/>
        <v>#NUM!</v>
      </c>
      <c r="BJ185" t="e">
        <f t="shared" si="281"/>
        <v>#NUM!</v>
      </c>
      <c r="BK185" t="e">
        <f t="shared" si="281"/>
        <v>#NUM!</v>
      </c>
      <c r="BL185" t="e">
        <f t="shared" si="281"/>
        <v>#NUM!</v>
      </c>
      <c r="BV185">
        <v>0.67000000000000037</v>
      </c>
      <c r="BX185">
        <f t="shared" si="282"/>
        <v>0.99456159967321434</v>
      </c>
      <c r="BZ185">
        <f t="shared" si="282"/>
        <v>0.98675321124634563</v>
      </c>
      <c r="CB185">
        <f t="shared" si="282"/>
        <v>0.97490382569916723</v>
      </c>
      <c r="CD185">
        <f t="shared" si="282"/>
        <v>0.95536519096918804</v>
      </c>
      <c r="CF185">
        <f t="shared" si="282"/>
        <v>0.91834092611519968</v>
      </c>
      <c r="CG185">
        <f t="shared" si="282"/>
        <v>0.82444964899805795</v>
      </c>
      <c r="CH185" t="e">
        <f t="shared" si="282"/>
        <v>#NUM!</v>
      </c>
      <c r="CI185" t="e">
        <f t="shared" si="282"/>
        <v>#NUM!</v>
      </c>
      <c r="CJ185" t="e">
        <f t="shared" si="282"/>
        <v>#NUM!</v>
      </c>
      <c r="CK185" t="e">
        <f t="shared" si="282"/>
        <v>#NUM!</v>
      </c>
      <c r="CL185" t="e">
        <f t="shared" si="282"/>
        <v>#NUM!</v>
      </c>
      <c r="CM185" t="e">
        <f t="shared" si="282"/>
        <v>#NUM!</v>
      </c>
      <c r="CN185" t="e">
        <f t="shared" si="282"/>
        <v>#NUM!</v>
      </c>
      <c r="CO185" t="e">
        <f t="shared" si="282"/>
        <v>#NUM!</v>
      </c>
      <c r="CP185" t="e">
        <f t="shared" si="282"/>
        <v>#NUM!</v>
      </c>
      <c r="CQ185" t="e">
        <f t="shared" si="282"/>
        <v>#NUM!</v>
      </c>
      <c r="CR185" t="e">
        <f t="shared" si="282"/>
        <v>#NUM!</v>
      </c>
      <c r="CS185" t="e">
        <f t="shared" si="282"/>
        <v>#NUM!</v>
      </c>
      <c r="DD185">
        <v>0.67000000000000037</v>
      </c>
      <c r="DF185">
        <f t="shared" si="277"/>
        <v>0.99695370583218679</v>
      </c>
      <c r="DH185">
        <f t="shared" si="277"/>
        <v>0.99259528784927809</v>
      </c>
      <c r="DJ185">
        <f t="shared" si="277"/>
        <v>0.98602258435508794</v>
      </c>
      <c r="DL185">
        <f t="shared" si="277"/>
        <v>0.97530801404414924</v>
      </c>
      <c r="DN185">
        <f t="shared" si="277"/>
        <v>0.95547604592364788</v>
      </c>
      <c r="DO185">
        <f t="shared" si="277"/>
        <v>0.90841403643542817</v>
      </c>
      <c r="DP185">
        <f t="shared" si="277"/>
        <v>0.64058797515340948</v>
      </c>
      <c r="DQ185" t="e">
        <f t="shared" si="277"/>
        <v>#NUM!</v>
      </c>
      <c r="DR185" t="e">
        <f t="shared" si="277"/>
        <v>#NUM!</v>
      </c>
      <c r="DS185" t="e">
        <f t="shared" si="277"/>
        <v>#NUM!</v>
      </c>
      <c r="DT185" t="e">
        <f t="shared" si="277"/>
        <v>#NUM!</v>
      </c>
      <c r="DU185" t="e">
        <f t="shared" si="277"/>
        <v>#NUM!</v>
      </c>
      <c r="DV185" t="e">
        <f t="shared" si="277"/>
        <v>#NUM!</v>
      </c>
      <c r="DW185" t="e">
        <f t="shared" si="277"/>
        <v>#NUM!</v>
      </c>
      <c r="DX185" t="e">
        <f t="shared" si="277"/>
        <v>#NUM!</v>
      </c>
      <c r="DY185" t="e">
        <f t="shared" si="277"/>
        <v>#NUM!</v>
      </c>
      <c r="DZ185" t="e">
        <f t="shared" si="277"/>
        <v>#NUM!</v>
      </c>
      <c r="EA185" t="e">
        <f t="shared" si="277"/>
        <v>#NUM!</v>
      </c>
      <c r="EL185">
        <v>0.67000000000000037</v>
      </c>
      <c r="EN185">
        <f t="shared" si="280"/>
        <v>0.99865012025151101</v>
      </c>
      <c r="EP185">
        <f t="shared" si="280"/>
        <v>0.99672354970478816</v>
      </c>
      <c r="ER185">
        <f t="shared" si="280"/>
        <v>0.99383062843005354</v>
      </c>
      <c r="ET185">
        <f t="shared" si="280"/>
        <v>0.98915049029346036</v>
      </c>
      <c r="EV185">
        <f t="shared" si="280"/>
        <v>0.98061503291291641</v>
      </c>
      <c r="EW185">
        <f t="shared" si="280"/>
        <v>0.96107790257321168</v>
      </c>
      <c r="EX185">
        <f t="shared" si="280"/>
        <v>0.87353493858401954</v>
      </c>
      <c r="EY185" t="e">
        <f t="shared" si="280"/>
        <v>#NUM!</v>
      </c>
      <c r="EZ185" t="e">
        <f t="shared" si="280"/>
        <v>#NUM!</v>
      </c>
      <c r="FA185" t="e">
        <f t="shared" si="280"/>
        <v>#NUM!</v>
      </c>
      <c r="FB185" t="e">
        <f t="shared" si="280"/>
        <v>#NUM!</v>
      </c>
      <c r="FC185" t="e">
        <f t="shared" si="280"/>
        <v>#NUM!</v>
      </c>
      <c r="FD185" t="e">
        <f t="shared" si="280"/>
        <v>#NUM!</v>
      </c>
      <c r="FE185" t="e">
        <f t="shared" si="280"/>
        <v>#NUM!</v>
      </c>
      <c r="FF185" t="e">
        <f t="shared" si="280"/>
        <v>#NUM!</v>
      </c>
      <c r="FG185" t="e">
        <f t="shared" si="280"/>
        <v>#NUM!</v>
      </c>
      <c r="FH185" t="e">
        <f t="shared" si="280"/>
        <v>#NUM!</v>
      </c>
      <c r="FI185" t="e">
        <f t="shared" si="280"/>
        <v>#NUM!</v>
      </c>
    </row>
    <row r="186" spans="41:165" x14ac:dyDescent="0.3">
      <c r="AO186">
        <v>0.68000000000000038</v>
      </c>
      <c r="AP186">
        <f t="shared" si="281"/>
        <v>0.99400785069022823</v>
      </c>
      <c r="AQ186">
        <f t="shared" si="281"/>
        <v>0.98685533072343301</v>
      </c>
      <c r="AR186">
        <f t="shared" si="281"/>
        <v>0.97821171083084824</v>
      </c>
      <c r="AS186">
        <f t="shared" si="281"/>
        <v>0.96761007996869031</v>
      </c>
      <c r="AT186">
        <f t="shared" si="281"/>
        <v>0.95436871636135145</v>
      </c>
      <c r="AU186">
        <f t="shared" si="281"/>
        <v>0.93744969228754771</v>
      </c>
      <c r="AV186">
        <f t="shared" si="281"/>
        <v>0.91518527084462309</v>
      </c>
      <c r="AW186">
        <f t="shared" si="281"/>
        <v>0.88469384170673238</v>
      </c>
      <c r="AX186">
        <f t="shared" si="281"/>
        <v>0.8404443578273324</v>
      </c>
      <c r="AY186">
        <f t="shared" si="281"/>
        <v>0.76981733642332706</v>
      </c>
      <c r="AZ186" t="e">
        <f t="shared" si="281"/>
        <v>#NUM!</v>
      </c>
      <c r="BA186" t="e">
        <f t="shared" si="281"/>
        <v>#NUM!</v>
      </c>
      <c r="BB186" t="e">
        <f t="shared" si="281"/>
        <v>#NUM!</v>
      </c>
      <c r="BC186" t="e">
        <f t="shared" si="281"/>
        <v>#NUM!</v>
      </c>
      <c r="BD186" t="e">
        <f t="shared" si="281"/>
        <v>#NUM!</v>
      </c>
      <c r="BE186" t="e">
        <f t="shared" si="281"/>
        <v>#NUM!</v>
      </c>
      <c r="BF186" t="e">
        <f t="shared" si="281"/>
        <v>#NUM!</v>
      </c>
      <c r="BG186" t="e">
        <f t="shared" si="281"/>
        <v>#NUM!</v>
      </c>
      <c r="BH186" t="e">
        <f t="shared" si="281"/>
        <v>#NUM!</v>
      </c>
      <c r="BI186" t="e">
        <f t="shared" si="281"/>
        <v>#NUM!</v>
      </c>
      <c r="BJ186" t="e">
        <f t="shared" si="281"/>
        <v>#NUM!</v>
      </c>
      <c r="BK186" t="e">
        <f t="shared" si="281"/>
        <v>#NUM!</v>
      </c>
      <c r="BL186" t="e">
        <f t="shared" si="281"/>
        <v>#NUM!</v>
      </c>
      <c r="BV186">
        <v>0.68000000000000038</v>
      </c>
      <c r="BX186">
        <f t="shared" si="282"/>
        <v>0.99423270103977157</v>
      </c>
      <c r="BZ186">
        <f t="shared" si="282"/>
        <v>0.98588561545375863</v>
      </c>
      <c r="CB186">
        <f t="shared" si="282"/>
        <v>0.97308300240893875</v>
      </c>
      <c r="CD186">
        <f t="shared" si="282"/>
        <v>0.95163986368637055</v>
      </c>
      <c r="CF186">
        <f t="shared" si="282"/>
        <v>0.90989844024360433</v>
      </c>
      <c r="CG186">
        <f t="shared" si="282"/>
        <v>0.79671462375489943</v>
      </c>
      <c r="CH186" t="e">
        <f t="shared" si="282"/>
        <v>#NUM!</v>
      </c>
      <c r="CI186" t="e">
        <f t="shared" si="282"/>
        <v>#NUM!</v>
      </c>
      <c r="CJ186" t="e">
        <f t="shared" si="282"/>
        <v>#NUM!</v>
      </c>
      <c r="CK186" t="e">
        <f t="shared" si="282"/>
        <v>#NUM!</v>
      </c>
      <c r="CL186" t="e">
        <f t="shared" si="282"/>
        <v>#NUM!</v>
      </c>
      <c r="CM186" t="e">
        <f t="shared" si="282"/>
        <v>#NUM!</v>
      </c>
      <c r="CN186" t="e">
        <f t="shared" si="282"/>
        <v>#NUM!</v>
      </c>
      <c r="CO186" t="e">
        <f t="shared" si="282"/>
        <v>#NUM!</v>
      </c>
      <c r="CP186" t="e">
        <f t="shared" si="282"/>
        <v>#NUM!</v>
      </c>
      <c r="CQ186" t="e">
        <f t="shared" si="282"/>
        <v>#NUM!</v>
      </c>
      <c r="CR186" t="e">
        <f t="shared" si="282"/>
        <v>#NUM!</v>
      </c>
      <c r="CS186" t="e">
        <f t="shared" si="282"/>
        <v>#NUM!</v>
      </c>
      <c r="DD186">
        <v>0.68000000000000038</v>
      </c>
      <c r="DF186">
        <f t="shared" si="277"/>
        <v>0.99677029587733723</v>
      </c>
      <c r="DH186">
        <f t="shared" si="277"/>
        <v>0.99211360009359584</v>
      </c>
      <c r="DJ186">
        <f t="shared" ref="DF186:EA197" si="283">IF(DJ$10&lt;&gt;1,( SQRT(DJ$10^2 + 1)/(DJ$10-1) * LN( ( 1 - DJ80  ) / ( 1 - DJ$10 * DJ80 ) ) ) /  LN( ((2/DJ80) - 1 - DJ$10 + SQRT(DJ$10^2 + 1 )) / ((2/DJ80) - 1 - DJ$10 - SQRT(DJ$10^2 + 1 )) ), (SQRT($AO80)*DJ80/(1-DJ80)) / LN(((2/DJ80)-1-DJ$10+SQRT(DJ$10^2+1))/((2/DJ80)-1-DJ$10-SQRT(DJ$10^2+1))))</f>
        <v>0.98501953671565667</v>
      </c>
      <c r="DL186">
        <f t="shared" si="283"/>
        <v>0.9732862634651952</v>
      </c>
      <c r="DN186">
        <f t="shared" si="283"/>
        <v>0.95104642716587806</v>
      </c>
      <c r="DO186">
        <f t="shared" si="283"/>
        <v>0.89549494838964849</v>
      </c>
      <c r="DP186" t="e">
        <f t="shared" si="283"/>
        <v>#NUM!</v>
      </c>
      <c r="DQ186" t="e">
        <f t="shared" si="283"/>
        <v>#NUM!</v>
      </c>
      <c r="DR186" t="e">
        <f t="shared" si="283"/>
        <v>#NUM!</v>
      </c>
      <c r="DS186" t="e">
        <f t="shared" si="283"/>
        <v>#NUM!</v>
      </c>
      <c r="DT186" t="e">
        <f t="shared" si="283"/>
        <v>#NUM!</v>
      </c>
      <c r="DU186" t="e">
        <f t="shared" si="283"/>
        <v>#NUM!</v>
      </c>
      <c r="DV186" t="e">
        <f t="shared" si="283"/>
        <v>#NUM!</v>
      </c>
      <c r="DW186" t="e">
        <f t="shared" si="283"/>
        <v>#NUM!</v>
      </c>
      <c r="DX186" t="e">
        <f t="shared" si="283"/>
        <v>#NUM!</v>
      </c>
      <c r="DY186" t="e">
        <f t="shared" si="283"/>
        <v>#NUM!</v>
      </c>
      <c r="DZ186" t="e">
        <f t="shared" si="283"/>
        <v>#NUM!</v>
      </c>
      <c r="EA186" t="e">
        <f t="shared" si="283"/>
        <v>#NUM!</v>
      </c>
      <c r="EL186">
        <v>0.68000000000000038</v>
      </c>
      <c r="EN186">
        <f t="shared" si="280"/>
        <v>0.99856910417857725</v>
      </c>
      <c r="EP186">
        <f t="shared" si="280"/>
        <v>0.99651142200548692</v>
      </c>
      <c r="ER186">
        <f t="shared" si="280"/>
        <v>0.99339122472743524</v>
      </c>
      <c r="ET186">
        <f t="shared" si="280"/>
        <v>0.98827338708384471</v>
      </c>
      <c r="EV186">
        <f t="shared" si="280"/>
        <v>0.9787320391132015</v>
      </c>
      <c r="EW186">
        <f t="shared" si="280"/>
        <v>0.95589448881232819</v>
      </c>
      <c r="EX186">
        <f t="shared" si="280"/>
        <v>0.83054004183927699</v>
      </c>
      <c r="EY186" t="e">
        <f t="shared" si="280"/>
        <v>#NUM!</v>
      </c>
      <c r="EZ186" t="e">
        <f t="shared" si="280"/>
        <v>#NUM!</v>
      </c>
      <c r="FA186" t="e">
        <f t="shared" si="280"/>
        <v>#NUM!</v>
      </c>
      <c r="FB186" t="e">
        <f t="shared" si="280"/>
        <v>#NUM!</v>
      </c>
      <c r="FC186" t="e">
        <f t="shared" si="280"/>
        <v>#NUM!</v>
      </c>
      <c r="FD186" t="e">
        <f t="shared" si="280"/>
        <v>#NUM!</v>
      </c>
      <c r="FE186" t="e">
        <f t="shared" si="280"/>
        <v>#NUM!</v>
      </c>
      <c r="FF186" t="e">
        <f t="shared" si="280"/>
        <v>#NUM!</v>
      </c>
      <c r="FG186" t="e">
        <f t="shared" si="280"/>
        <v>#NUM!</v>
      </c>
      <c r="FH186" t="e">
        <f t="shared" si="280"/>
        <v>#NUM!</v>
      </c>
      <c r="FI186" t="e">
        <f t="shared" si="280"/>
        <v>#NUM!</v>
      </c>
    </row>
    <row r="187" spans="41:165" x14ac:dyDescent="0.3">
      <c r="AO187">
        <v>0.69000000000000039</v>
      </c>
      <c r="AP187">
        <f t="shared" si="281"/>
        <v>0.99365189614856542</v>
      </c>
      <c r="AQ187">
        <f t="shared" si="281"/>
        <v>0.9860451423951021</v>
      </c>
      <c r="AR187">
        <f t="shared" si="281"/>
        <v>0.976811696803356</v>
      </c>
      <c r="AS187">
        <f t="shared" si="281"/>
        <v>0.96542753954277083</v>
      </c>
      <c r="AT187">
        <f t="shared" si="281"/>
        <v>0.95111954643162011</v>
      </c>
      <c r="AU187">
        <f t="shared" si="281"/>
        <v>0.93269497393863032</v>
      </c>
      <c r="AV187">
        <f t="shared" si="281"/>
        <v>0.90820353423897848</v>
      </c>
      <c r="AW187">
        <f t="shared" si="281"/>
        <v>0.87419139749211094</v>
      </c>
      <c r="AX187">
        <f t="shared" si="281"/>
        <v>0.82377001026997432</v>
      </c>
      <c r="AY187">
        <f t="shared" si="281"/>
        <v>0.74004967021311352</v>
      </c>
      <c r="AZ187" t="e">
        <f t="shared" si="281"/>
        <v>#NUM!</v>
      </c>
      <c r="BA187" t="e">
        <f t="shared" si="281"/>
        <v>#NUM!</v>
      </c>
      <c r="BB187" t="e">
        <f t="shared" si="281"/>
        <v>#NUM!</v>
      </c>
      <c r="BC187" t="e">
        <f t="shared" si="281"/>
        <v>#NUM!</v>
      </c>
      <c r="BD187" t="e">
        <f t="shared" si="281"/>
        <v>#NUM!</v>
      </c>
      <c r="BE187" t="e">
        <f t="shared" si="281"/>
        <v>#NUM!</v>
      </c>
      <c r="BF187" t="e">
        <f t="shared" si="281"/>
        <v>#NUM!</v>
      </c>
      <c r="BG187" t="e">
        <f t="shared" si="281"/>
        <v>#NUM!</v>
      </c>
      <c r="BH187" t="e">
        <f t="shared" si="281"/>
        <v>#NUM!</v>
      </c>
      <c r="BI187" t="e">
        <f t="shared" si="281"/>
        <v>#NUM!</v>
      </c>
      <c r="BJ187" t="e">
        <f t="shared" si="281"/>
        <v>#NUM!</v>
      </c>
      <c r="BK187" t="e">
        <f t="shared" si="281"/>
        <v>#NUM!</v>
      </c>
      <c r="BL187" t="e">
        <f t="shared" si="281"/>
        <v>#NUM!</v>
      </c>
      <c r="BV187">
        <v>0.69000000000000039</v>
      </c>
      <c r="BX187">
        <f t="shared" si="282"/>
        <v>0.99388209875044742</v>
      </c>
      <c r="BZ187">
        <f t="shared" si="282"/>
        <v>0.98495506907489805</v>
      </c>
      <c r="CB187">
        <f t="shared" si="282"/>
        <v>0.97111212158057358</v>
      </c>
      <c r="CD187">
        <f t="shared" si="282"/>
        <v>0.94754580068372996</v>
      </c>
      <c r="CF187">
        <f t="shared" si="282"/>
        <v>0.90033020698862831</v>
      </c>
      <c r="CG187">
        <f t="shared" si="282"/>
        <v>0.76177783471404747</v>
      </c>
      <c r="CH187" t="e">
        <f t="shared" si="282"/>
        <v>#NUM!</v>
      </c>
      <c r="CI187" t="e">
        <f t="shared" si="282"/>
        <v>#NUM!</v>
      </c>
      <c r="CJ187" t="e">
        <f t="shared" si="282"/>
        <v>#NUM!</v>
      </c>
      <c r="CK187" t="e">
        <f t="shared" si="282"/>
        <v>#NUM!</v>
      </c>
      <c r="CL187" t="e">
        <f t="shared" si="282"/>
        <v>#NUM!</v>
      </c>
      <c r="CM187" t="e">
        <f t="shared" si="282"/>
        <v>#NUM!</v>
      </c>
      <c r="CN187" t="e">
        <f t="shared" si="282"/>
        <v>#NUM!</v>
      </c>
      <c r="CO187" t="e">
        <f t="shared" si="282"/>
        <v>#NUM!</v>
      </c>
      <c r="CP187" t="e">
        <f t="shared" si="282"/>
        <v>#NUM!</v>
      </c>
      <c r="CQ187" t="e">
        <f t="shared" si="282"/>
        <v>#NUM!</v>
      </c>
      <c r="CR187" t="e">
        <f t="shared" si="282"/>
        <v>#NUM!</v>
      </c>
      <c r="CS187" t="e">
        <f t="shared" si="282"/>
        <v>#NUM!</v>
      </c>
      <c r="DD187">
        <v>0.69000000000000039</v>
      </c>
      <c r="DF187">
        <f t="shared" si="283"/>
        <v>0.9965748859938468</v>
      </c>
      <c r="DH187">
        <f t="shared" si="283"/>
        <v>0.99159741519510247</v>
      </c>
      <c r="DJ187">
        <f t="shared" si="283"/>
        <v>0.98393555281584899</v>
      </c>
      <c r="DL187">
        <f t="shared" si="283"/>
        <v>0.971071657727407</v>
      </c>
      <c r="DN187">
        <f t="shared" si="283"/>
        <v>0.94606887199152456</v>
      </c>
      <c r="DO187">
        <f t="shared" si="283"/>
        <v>0.87994478166098378</v>
      </c>
      <c r="DP187" t="e">
        <f t="shared" si="283"/>
        <v>#NUM!</v>
      </c>
      <c r="DQ187" t="e">
        <f t="shared" si="283"/>
        <v>#NUM!</v>
      </c>
      <c r="DR187" t="e">
        <f t="shared" si="283"/>
        <v>#NUM!</v>
      </c>
      <c r="DS187" t="e">
        <f t="shared" si="283"/>
        <v>#NUM!</v>
      </c>
      <c r="DT187" t="e">
        <f t="shared" si="283"/>
        <v>#NUM!</v>
      </c>
      <c r="DU187" t="e">
        <f t="shared" si="283"/>
        <v>#NUM!</v>
      </c>
      <c r="DV187" t="e">
        <f t="shared" si="283"/>
        <v>#NUM!</v>
      </c>
      <c r="DW187" t="e">
        <f t="shared" si="283"/>
        <v>#NUM!</v>
      </c>
      <c r="DX187" t="e">
        <f t="shared" si="283"/>
        <v>#NUM!</v>
      </c>
      <c r="DY187" t="e">
        <f t="shared" si="283"/>
        <v>#NUM!</v>
      </c>
      <c r="DZ187" t="e">
        <f t="shared" si="283"/>
        <v>#NUM!</v>
      </c>
      <c r="EA187" t="e">
        <f t="shared" si="283"/>
        <v>#NUM!</v>
      </c>
      <c r="EL187">
        <v>0.69000000000000039</v>
      </c>
      <c r="EN187">
        <f t="shared" si="280"/>
        <v>0.99848281955125662</v>
      </c>
      <c r="EP187">
        <f t="shared" si="280"/>
        <v>0.99628423980913705</v>
      </c>
      <c r="ER187">
        <f t="shared" si="280"/>
        <v>0.9929168705540069</v>
      </c>
      <c r="ET187">
        <f t="shared" si="280"/>
        <v>0.98731460670703852</v>
      </c>
      <c r="EV187">
        <f t="shared" si="280"/>
        <v>0.97662631822852009</v>
      </c>
      <c r="EW187">
        <f t="shared" si="280"/>
        <v>0.94976384952560089</v>
      </c>
      <c r="EX187">
        <f t="shared" si="280"/>
        <v>0.7515975634670935</v>
      </c>
      <c r="EY187" t="e">
        <f t="shared" si="280"/>
        <v>#NUM!</v>
      </c>
      <c r="EZ187" t="e">
        <f t="shared" si="280"/>
        <v>#NUM!</v>
      </c>
      <c r="FA187" t="e">
        <f t="shared" si="280"/>
        <v>#NUM!</v>
      </c>
      <c r="FB187" t="e">
        <f t="shared" si="280"/>
        <v>#NUM!</v>
      </c>
      <c r="FC187" t="e">
        <f t="shared" si="280"/>
        <v>#NUM!</v>
      </c>
      <c r="FD187" t="e">
        <f t="shared" si="280"/>
        <v>#NUM!</v>
      </c>
      <c r="FE187" t="e">
        <f t="shared" si="280"/>
        <v>#NUM!</v>
      </c>
      <c r="FF187" t="e">
        <f t="shared" si="280"/>
        <v>#NUM!</v>
      </c>
      <c r="FG187" t="e">
        <f t="shared" si="280"/>
        <v>#NUM!</v>
      </c>
      <c r="FH187" t="e">
        <f t="shared" si="280"/>
        <v>#NUM!</v>
      </c>
      <c r="FI187" t="e">
        <f t="shared" si="280"/>
        <v>#NUM!</v>
      </c>
    </row>
    <row r="188" spans="41:165" x14ac:dyDescent="0.3">
      <c r="AO188">
        <v>0.7000000000000004</v>
      </c>
      <c r="AP188">
        <f t="shared" si="281"/>
        <v>0.99327240755749113</v>
      </c>
      <c r="AQ188">
        <f t="shared" si="281"/>
        <v>0.98517898252529468</v>
      </c>
      <c r="AR188">
        <f t="shared" si="281"/>
        <v>0.9753099061614241</v>
      </c>
      <c r="AS188">
        <f t="shared" si="281"/>
        <v>0.96307652285630296</v>
      </c>
      <c r="AT188">
        <f t="shared" si="281"/>
        <v>0.94760084260752586</v>
      </c>
      <c r="AU188">
        <f t="shared" si="281"/>
        <v>0.92750931814132476</v>
      </c>
      <c r="AV188">
        <f t="shared" si="281"/>
        <v>0.90051352317860245</v>
      </c>
      <c r="AW188">
        <f t="shared" si="281"/>
        <v>0.86244960484907696</v>
      </c>
      <c r="AX188">
        <f t="shared" si="281"/>
        <v>0.80463943982884123</v>
      </c>
      <c r="AY188">
        <f t="shared" si="281"/>
        <v>0.7037890894076444</v>
      </c>
      <c r="AZ188" t="e">
        <f t="shared" si="281"/>
        <v>#NUM!</v>
      </c>
      <c r="BA188" t="e">
        <f t="shared" si="281"/>
        <v>#NUM!</v>
      </c>
      <c r="BB188" t="e">
        <f t="shared" si="281"/>
        <v>#NUM!</v>
      </c>
      <c r="BC188" t="e">
        <f t="shared" si="281"/>
        <v>#NUM!</v>
      </c>
      <c r="BD188" t="e">
        <f t="shared" si="281"/>
        <v>#NUM!</v>
      </c>
      <c r="BE188" t="e">
        <f t="shared" si="281"/>
        <v>#NUM!</v>
      </c>
      <c r="BF188" t="e">
        <f t="shared" si="281"/>
        <v>#NUM!</v>
      </c>
      <c r="BG188" t="e">
        <f t="shared" si="281"/>
        <v>#NUM!</v>
      </c>
      <c r="BH188" t="e">
        <f t="shared" si="281"/>
        <v>#NUM!</v>
      </c>
      <c r="BI188" t="e">
        <f t="shared" si="281"/>
        <v>#NUM!</v>
      </c>
      <c r="BJ188" t="e">
        <f t="shared" si="281"/>
        <v>#NUM!</v>
      </c>
      <c r="BK188" t="e">
        <f t="shared" si="281"/>
        <v>#NUM!</v>
      </c>
      <c r="BL188" t="e">
        <f t="shared" si="281"/>
        <v>#NUM!</v>
      </c>
      <c r="BV188">
        <v>0.7000000000000004</v>
      </c>
      <c r="BX188">
        <f t="shared" si="282"/>
        <v>0.99350789832572151</v>
      </c>
      <c r="BZ188">
        <f t="shared" si="282"/>
        <v>0.98395563774718564</v>
      </c>
      <c r="CB188">
        <f t="shared" si="282"/>
        <v>0.96897524869287877</v>
      </c>
      <c r="CD188">
        <f t="shared" si="282"/>
        <v>0.94303536264289256</v>
      </c>
      <c r="CF188">
        <f t="shared" si="282"/>
        <v>0.88942726144140472</v>
      </c>
      <c r="CG188">
        <f t="shared" si="282"/>
        <v>0.71614947068009482</v>
      </c>
      <c r="CH188" t="e">
        <f t="shared" si="282"/>
        <v>#NUM!</v>
      </c>
      <c r="CI188" t="e">
        <f t="shared" si="282"/>
        <v>#NUM!</v>
      </c>
      <c r="CJ188" t="e">
        <f t="shared" si="282"/>
        <v>#NUM!</v>
      </c>
      <c r="CK188" t="e">
        <f t="shared" si="282"/>
        <v>#NUM!</v>
      </c>
      <c r="CL188" t="e">
        <f t="shared" si="282"/>
        <v>#NUM!</v>
      </c>
      <c r="CM188" t="e">
        <f t="shared" si="282"/>
        <v>#NUM!</v>
      </c>
      <c r="CN188" t="e">
        <f t="shared" si="282"/>
        <v>#NUM!</v>
      </c>
      <c r="CO188" t="e">
        <f t="shared" si="282"/>
        <v>#NUM!</v>
      </c>
      <c r="CP188" t="e">
        <f t="shared" si="282"/>
        <v>#NUM!</v>
      </c>
      <c r="CQ188" t="e">
        <f t="shared" si="282"/>
        <v>#NUM!</v>
      </c>
      <c r="CR188" t="e">
        <f t="shared" si="282"/>
        <v>#NUM!</v>
      </c>
      <c r="CS188" t="e">
        <f t="shared" si="282"/>
        <v>#NUM!</v>
      </c>
      <c r="DD188">
        <v>0.7000000000000004</v>
      </c>
      <c r="DF188">
        <f t="shared" si="283"/>
        <v>0.9963664409356261</v>
      </c>
      <c r="DH188">
        <f t="shared" si="283"/>
        <v>0.99104354208057721</v>
      </c>
      <c r="DJ188">
        <f t="shared" si="283"/>
        <v>0.98276231129454417</v>
      </c>
      <c r="DL188">
        <f t="shared" si="283"/>
        <v>0.9686407139564247</v>
      </c>
      <c r="DN188">
        <f t="shared" si="283"/>
        <v>0.94045366492013815</v>
      </c>
      <c r="DO188">
        <f t="shared" si="283"/>
        <v>0.86095126409303668</v>
      </c>
      <c r="DP188" t="e">
        <f t="shared" si="283"/>
        <v>#NUM!</v>
      </c>
      <c r="DQ188" t="e">
        <f t="shared" si="283"/>
        <v>#NUM!</v>
      </c>
      <c r="DR188" t="e">
        <f t="shared" si="283"/>
        <v>#NUM!</v>
      </c>
      <c r="DS188" t="e">
        <f t="shared" si="283"/>
        <v>#NUM!</v>
      </c>
      <c r="DT188" t="e">
        <f t="shared" si="283"/>
        <v>#NUM!</v>
      </c>
      <c r="DU188" t="e">
        <f t="shared" si="283"/>
        <v>#NUM!</v>
      </c>
      <c r="DV188" t="e">
        <f t="shared" si="283"/>
        <v>#NUM!</v>
      </c>
      <c r="DW188" t="e">
        <f t="shared" si="283"/>
        <v>#NUM!</v>
      </c>
      <c r="DX188" t="e">
        <f t="shared" si="283"/>
        <v>#NUM!</v>
      </c>
      <c r="DY188" t="e">
        <f t="shared" si="283"/>
        <v>#NUM!</v>
      </c>
      <c r="DZ188" t="e">
        <f t="shared" si="283"/>
        <v>#NUM!</v>
      </c>
      <c r="EA188" t="e">
        <f t="shared" si="283"/>
        <v>#NUM!</v>
      </c>
      <c r="EL188">
        <v>0.7000000000000004</v>
      </c>
      <c r="EN188">
        <f t="shared" si="280"/>
        <v>0.9983908156117981</v>
      </c>
      <c r="EP188">
        <f t="shared" si="280"/>
        <v>0.99604062867641252</v>
      </c>
      <c r="ER188">
        <f t="shared" si="280"/>
        <v>0.99240404952780104</v>
      </c>
      <c r="ET188">
        <f t="shared" si="280"/>
        <v>0.98626457164047554</v>
      </c>
      <c r="EV188">
        <f t="shared" si="280"/>
        <v>0.97426392180535026</v>
      </c>
      <c r="EW188">
        <f t="shared" si="280"/>
        <v>0.94244105495974484</v>
      </c>
      <c r="EX188">
        <f t="shared" si="280"/>
        <v>0.51628212898666315</v>
      </c>
      <c r="EY188" t="e">
        <f t="shared" si="280"/>
        <v>#NUM!</v>
      </c>
      <c r="EZ188" t="e">
        <f t="shared" si="280"/>
        <v>#NUM!</v>
      </c>
      <c r="FA188" t="e">
        <f t="shared" si="280"/>
        <v>#NUM!</v>
      </c>
      <c r="FB188" t="e">
        <f t="shared" si="280"/>
        <v>#NUM!</v>
      </c>
      <c r="FC188" t="e">
        <f t="shared" si="280"/>
        <v>#NUM!</v>
      </c>
      <c r="FD188" t="e">
        <f t="shared" si="280"/>
        <v>#NUM!</v>
      </c>
      <c r="FE188" t="e">
        <f t="shared" si="280"/>
        <v>#NUM!</v>
      </c>
      <c r="FF188" t="e">
        <f t="shared" si="280"/>
        <v>#NUM!</v>
      </c>
      <c r="FG188" t="e">
        <f t="shared" si="280"/>
        <v>#NUM!</v>
      </c>
      <c r="FH188" t="e">
        <f t="shared" si="280"/>
        <v>#NUM!</v>
      </c>
      <c r="FI188" t="e">
        <f t="shared" si="280"/>
        <v>#NUM!</v>
      </c>
    </row>
    <row r="189" spans="41:165" x14ac:dyDescent="0.3">
      <c r="AO189">
        <v>0.71000000000000041</v>
      </c>
      <c r="AP189">
        <f t="shared" si="281"/>
        <v>0.99286726869877862</v>
      </c>
      <c r="AQ189">
        <f t="shared" si="281"/>
        <v>0.9842516355227966</v>
      </c>
      <c r="AR189">
        <f t="shared" si="281"/>
        <v>0.97369642001515533</v>
      </c>
      <c r="AS189">
        <f t="shared" si="281"/>
        <v>0.96053964256577795</v>
      </c>
      <c r="AT189">
        <f t="shared" si="281"/>
        <v>0.94378263547767893</v>
      </c>
      <c r="AU189">
        <f t="shared" si="281"/>
        <v>0.92183980142488064</v>
      </c>
      <c r="AV189">
        <f t="shared" si="281"/>
        <v>0.89201545346690836</v>
      </c>
      <c r="AW189">
        <f t="shared" si="281"/>
        <v>0.8492551506827265</v>
      </c>
      <c r="AX189">
        <f t="shared" si="281"/>
        <v>0.78246952988912688</v>
      </c>
      <c r="AY189">
        <f t="shared" si="281"/>
        <v>0.65810765422288597</v>
      </c>
      <c r="AZ189" t="e">
        <f t="shared" si="281"/>
        <v>#NUM!</v>
      </c>
      <c r="BA189" t="e">
        <f t="shared" si="281"/>
        <v>#NUM!</v>
      </c>
      <c r="BB189" t="e">
        <f t="shared" si="281"/>
        <v>#NUM!</v>
      </c>
      <c r="BC189" t="e">
        <f t="shared" si="281"/>
        <v>#NUM!</v>
      </c>
      <c r="BD189" t="e">
        <f t="shared" si="281"/>
        <v>#NUM!</v>
      </c>
      <c r="BE189" t="e">
        <f t="shared" si="281"/>
        <v>#NUM!</v>
      </c>
      <c r="BF189" t="e">
        <f t="shared" si="281"/>
        <v>#NUM!</v>
      </c>
      <c r="BG189" t="e">
        <f t="shared" si="281"/>
        <v>#NUM!</v>
      </c>
      <c r="BH189" t="e">
        <f t="shared" si="281"/>
        <v>#NUM!</v>
      </c>
      <c r="BI189" t="e">
        <f t="shared" si="281"/>
        <v>#NUM!</v>
      </c>
      <c r="BJ189" t="e">
        <f t="shared" si="281"/>
        <v>#NUM!</v>
      </c>
      <c r="BK189" t="e">
        <f t="shared" si="281"/>
        <v>#NUM!</v>
      </c>
      <c r="BL189" t="e">
        <f t="shared" si="281"/>
        <v>#NUM!</v>
      </c>
      <c r="BV189">
        <v>0.71000000000000041</v>
      </c>
      <c r="BX189">
        <f t="shared" si="282"/>
        <v>0.99310797690820585</v>
      </c>
      <c r="BZ189">
        <f t="shared" si="282"/>
        <v>0.9828806331239881</v>
      </c>
      <c r="CB189">
        <f t="shared" si="282"/>
        <v>0.9666542129324065</v>
      </c>
      <c r="CD189">
        <f t="shared" si="282"/>
        <v>0.93805276455119657</v>
      </c>
      <c r="CF189">
        <f t="shared" si="282"/>
        <v>0.87692595648964156</v>
      </c>
      <c r="CG189">
        <f t="shared" si="282"/>
        <v>0.65284565495450553</v>
      </c>
      <c r="CH189" t="e">
        <f t="shared" si="282"/>
        <v>#NUM!</v>
      </c>
      <c r="CI189" t="e">
        <f t="shared" si="282"/>
        <v>#NUM!</v>
      </c>
      <c r="CJ189" t="e">
        <f t="shared" si="282"/>
        <v>#NUM!</v>
      </c>
      <c r="CK189" t="e">
        <f t="shared" si="282"/>
        <v>#NUM!</v>
      </c>
      <c r="CL189" t="e">
        <f t="shared" si="282"/>
        <v>#NUM!</v>
      </c>
      <c r="CM189" t="e">
        <f t="shared" si="282"/>
        <v>#NUM!</v>
      </c>
      <c r="CN189" t="e">
        <f t="shared" si="282"/>
        <v>#NUM!</v>
      </c>
      <c r="CO189" t="e">
        <f t="shared" si="282"/>
        <v>#NUM!</v>
      </c>
      <c r="CP189" t="e">
        <f t="shared" si="282"/>
        <v>#NUM!</v>
      </c>
      <c r="CQ189" t="e">
        <f t="shared" si="282"/>
        <v>#NUM!</v>
      </c>
      <c r="CR189" t="e">
        <f t="shared" si="282"/>
        <v>#NUM!</v>
      </c>
      <c r="CS189" t="e">
        <f t="shared" si="282"/>
        <v>#NUM!</v>
      </c>
      <c r="DD189">
        <v>0.71000000000000041</v>
      </c>
      <c r="DF189">
        <f t="shared" si="283"/>
        <v>0.9961438021805894</v>
      </c>
      <c r="DH189">
        <f t="shared" si="283"/>
        <v>0.99044839305040622</v>
      </c>
      <c r="DJ189">
        <f t="shared" si="283"/>
        <v>0.98149037057373578</v>
      </c>
      <c r="DL189">
        <f t="shared" si="283"/>
        <v>0.96596625662082269</v>
      </c>
      <c r="DN189">
        <f t="shared" si="283"/>
        <v>0.93409165422263707</v>
      </c>
      <c r="DO189">
        <f t="shared" si="283"/>
        <v>0.83731985659520436</v>
      </c>
      <c r="DP189" t="e">
        <f t="shared" si="283"/>
        <v>#NUM!</v>
      </c>
      <c r="DQ189" t="e">
        <f t="shared" si="283"/>
        <v>#NUM!</v>
      </c>
      <c r="DR189" t="e">
        <f t="shared" si="283"/>
        <v>#NUM!</v>
      </c>
      <c r="DS189" t="e">
        <f t="shared" si="283"/>
        <v>#NUM!</v>
      </c>
      <c r="DT189" t="e">
        <f t="shared" si="283"/>
        <v>#NUM!</v>
      </c>
      <c r="DU189" t="e">
        <f t="shared" si="283"/>
        <v>#NUM!</v>
      </c>
      <c r="DV189" t="e">
        <f t="shared" si="283"/>
        <v>#NUM!</v>
      </c>
      <c r="DW189" t="e">
        <f t="shared" si="283"/>
        <v>#NUM!</v>
      </c>
      <c r="DX189" t="e">
        <f t="shared" si="283"/>
        <v>#NUM!</v>
      </c>
      <c r="DY189" t="e">
        <f t="shared" si="283"/>
        <v>#NUM!</v>
      </c>
      <c r="DZ189" t="e">
        <f t="shared" si="283"/>
        <v>#NUM!</v>
      </c>
      <c r="EA189" t="e">
        <f t="shared" si="283"/>
        <v>#NUM!</v>
      </c>
      <c r="EL189">
        <v>0.71000000000000041</v>
      </c>
      <c r="EN189">
        <f t="shared" si="280"/>
        <v>0.9982925883897793</v>
      </c>
      <c r="EP189">
        <f t="shared" si="280"/>
        <v>0.99577904588028643</v>
      </c>
      <c r="ER189">
        <f t="shared" si="280"/>
        <v>0.99184878465207293</v>
      </c>
      <c r="ET189">
        <f t="shared" si="280"/>
        <v>0.98511227441228411</v>
      </c>
      <c r="EV189">
        <f t="shared" si="280"/>
        <v>0.97160427472623667</v>
      </c>
      <c r="EW189">
        <f t="shared" si="280"/>
        <v>0.93359300066150841</v>
      </c>
      <c r="EX189" t="e">
        <f t="shared" si="280"/>
        <v>#NUM!</v>
      </c>
      <c r="EY189" t="e">
        <f t="shared" si="280"/>
        <v>#NUM!</v>
      </c>
      <c r="EZ189" t="e">
        <f t="shared" si="280"/>
        <v>#NUM!</v>
      </c>
      <c r="FA189" t="e">
        <f t="shared" si="280"/>
        <v>#NUM!</v>
      </c>
      <c r="FB189" t="e">
        <f t="shared" si="280"/>
        <v>#NUM!</v>
      </c>
      <c r="FC189" t="e">
        <f t="shared" si="280"/>
        <v>#NUM!</v>
      </c>
      <c r="FD189" t="e">
        <f t="shared" si="280"/>
        <v>#NUM!</v>
      </c>
      <c r="FE189" t="e">
        <f t="shared" si="280"/>
        <v>#NUM!</v>
      </c>
      <c r="FF189" t="e">
        <f t="shared" si="280"/>
        <v>#NUM!</v>
      </c>
      <c r="FG189" t="e">
        <f t="shared" si="280"/>
        <v>#NUM!</v>
      </c>
      <c r="FH189" t="e">
        <f t="shared" si="280"/>
        <v>#NUM!</v>
      </c>
      <c r="FI189" t="e">
        <f t="shared" si="280"/>
        <v>#NUM!</v>
      </c>
    </row>
    <row r="190" spans="41:165" x14ac:dyDescent="0.3">
      <c r="AO190">
        <v>0.72000000000000042</v>
      </c>
      <c r="AP190">
        <f t="shared" si="281"/>
        <v>0.99243409673147509</v>
      </c>
      <c r="AQ190">
        <f t="shared" si="281"/>
        <v>0.98325721115909281</v>
      </c>
      <c r="AR190">
        <f t="shared" si="281"/>
        <v>0.97195998865690247</v>
      </c>
      <c r="AS190">
        <f t="shared" si="281"/>
        <v>0.95779705489017808</v>
      </c>
      <c r="AT190">
        <f t="shared" si="281"/>
        <v>0.93963039616585053</v>
      </c>
      <c r="AU190">
        <f t="shared" si="281"/>
        <v>0.91562452674662997</v>
      </c>
      <c r="AV190">
        <f t="shared" ref="AV190:BL190" si="284">IF(AV$10&lt;&gt;1,( SQRT(AV$10^2 + 1)/(AV$10-1) * LN( ( 1 - AV84  ) / ( 1 - AV$10 * AV84 ) ) ) /  LN( ((2/AV84) - 1 - AV$10 + SQRT(AV$10^2 + 1 )) / ((2/AV84) - 1 - AV$10 - SQRT(AV$10^2 + 1 )) ), (SQRT($AO84)*AV84/(1-AV84)) / LN(((2/AV84)-1-AV$10+SQRT(AV$10^2+1))/((2/AV84)-1-AV$10-SQRT(AV$10^2+1))))</f>
        <v>0.88258962733339641</v>
      </c>
      <c r="AW190">
        <f t="shared" si="284"/>
        <v>0.83433977066556098</v>
      </c>
      <c r="AX190">
        <f t="shared" si="284"/>
        <v>0.75644530985874281</v>
      </c>
      <c r="AY190">
        <f t="shared" si="284"/>
        <v>0.5970972775771618</v>
      </c>
      <c r="AZ190" t="e">
        <f t="shared" si="284"/>
        <v>#NUM!</v>
      </c>
      <c r="BA190" t="e">
        <f t="shared" si="284"/>
        <v>#NUM!</v>
      </c>
      <c r="BB190" t="e">
        <f t="shared" si="284"/>
        <v>#NUM!</v>
      </c>
      <c r="BC190" t="e">
        <f t="shared" si="284"/>
        <v>#NUM!</v>
      </c>
      <c r="BD190" t="e">
        <f t="shared" si="284"/>
        <v>#NUM!</v>
      </c>
      <c r="BE190" t="e">
        <f t="shared" si="284"/>
        <v>#NUM!</v>
      </c>
      <c r="BF190" t="e">
        <f t="shared" si="284"/>
        <v>#NUM!</v>
      </c>
      <c r="BG190" t="e">
        <f t="shared" si="284"/>
        <v>#NUM!</v>
      </c>
      <c r="BH190" t="e">
        <f t="shared" si="284"/>
        <v>#NUM!</v>
      </c>
      <c r="BI190" t="e">
        <f t="shared" si="284"/>
        <v>#NUM!</v>
      </c>
      <c r="BJ190" t="e">
        <f t="shared" si="284"/>
        <v>#NUM!</v>
      </c>
      <c r="BK190" t="e">
        <f t="shared" si="284"/>
        <v>#NUM!</v>
      </c>
      <c r="BL190" t="e">
        <f t="shared" si="284"/>
        <v>#NUM!</v>
      </c>
      <c r="BV190">
        <v>0.72000000000000042</v>
      </c>
      <c r="BX190">
        <f t="shared" si="282"/>
        <v>0.99267994704261242</v>
      </c>
      <c r="BZ190">
        <f t="shared" si="282"/>
        <v>0.98172248820845798</v>
      </c>
      <c r="CB190">
        <f t="shared" si="282"/>
        <v>0.96412820265670429</v>
      </c>
      <c r="CD190">
        <f t="shared" ref="CD190:CS190" si="285">IF(CD$10&lt;&gt;1,( SQRT(CD$10^2 + 1)/(CD$10-1) * LN( ( 1 - CD84  ) / ( 1 - CD$10 * CD84 ) ) ) /  LN( ((2/CD84) - 1 - CD$10 + SQRT(CD$10^2 + 1 )) / ((2/CD84) - 1 - CD$10 - SQRT(CD$10^2 + 1 )) ), (SQRT($AO84)*CD84/(1-CD84)) / LN(((2/CD84)-1-CD$10+SQRT(CD$10^2+1))/((2/CD84)-1-CD$10-SQRT(CD$10^2+1))))</f>
        <v>0.93253226281223933</v>
      </c>
      <c r="CF190">
        <f t="shared" si="285"/>
        <v>0.86248785323503274</v>
      </c>
      <c r="CG190">
        <f t="shared" si="285"/>
        <v>0.55271995420921383</v>
      </c>
      <c r="CH190" t="e">
        <f t="shared" si="285"/>
        <v>#NUM!</v>
      </c>
      <c r="CI190" t="e">
        <f t="shared" si="285"/>
        <v>#NUM!</v>
      </c>
      <c r="CJ190" t="e">
        <f t="shared" si="285"/>
        <v>#NUM!</v>
      </c>
      <c r="CK190" t="e">
        <f t="shared" si="285"/>
        <v>#NUM!</v>
      </c>
      <c r="CL190" t="e">
        <f t="shared" si="285"/>
        <v>#NUM!</v>
      </c>
      <c r="CM190" t="e">
        <f t="shared" si="285"/>
        <v>#NUM!</v>
      </c>
      <c r="CN190" t="e">
        <f t="shared" si="285"/>
        <v>#NUM!</v>
      </c>
      <c r="CO190" t="e">
        <f t="shared" si="285"/>
        <v>#NUM!</v>
      </c>
      <c r="CP190" t="e">
        <f t="shared" si="285"/>
        <v>#NUM!</v>
      </c>
      <c r="CQ190" t="e">
        <f t="shared" si="285"/>
        <v>#NUM!</v>
      </c>
      <c r="CR190" t="e">
        <f t="shared" si="285"/>
        <v>#NUM!</v>
      </c>
      <c r="CS190" t="e">
        <f t="shared" si="285"/>
        <v>#NUM!</v>
      </c>
      <c r="DD190">
        <v>0.72000000000000042</v>
      </c>
      <c r="DF190">
        <f t="shared" si="283"/>
        <v>0.9959056686108414</v>
      </c>
      <c r="DH190">
        <f t="shared" si="283"/>
        <v>0.98980791971543403</v>
      </c>
      <c r="DJ190">
        <f t="shared" si="283"/>
        <v>0.98010897600421731</v>
      </c>
      <c r="DL190">
        <f t="shared" si="283"/>
        <v>0.96301668169613674</v>
      </c>
      <c r="DN190">
        <f t="shared" si="283"/>
        <v>0.92684875784915322</v>
      </c>
      <c r="DO190">
        <f t="shared" si="283"/>
        <v>0.80719690731882532</v>
      </c>
      <c r="DP190" t="e">
        <f t="shared" si="283"/>
        <v>#NUM!</v>
      </c>
      <c r="DQ190" t="e">
        <f t="shared" si="283"/>
        <v>#NUM!</v>
      </c>
      <c r="DR190" t="e">
        <f t="shared" si="283"/>
        <v>#NUM!</v>
      </c>
      <c r="DS190" t="e">
        <f t="shared" si="283"/>
        <v>#NUM!</v>
      </c>
      <c r="DT190" t="e">
        <f t="shared" si="283"/>
        <v>#NUM!</v>
      </c>
      <c r="DU190" t="e">
        <f t="shared" si="283"/>
        <v>#NUM!</v>
      </c>
      <c r="DV190" t="e">
        <f t="shared" si="283"/>
        <v>#NUM!</v>
      </c>
      <c r="DW190" t="e">
        <f t="shared" si="283"/>
        <v>#NUM!</v>
      </c>
      <c r="DX190" t="e">
        <f t="shared" si="283"/>
        <v>#NUM!</v>
      </c>
      <c r="DY190" t="e">
        <f t="shared" si="283"/>
        <v>#NUM!</v>
      </c>
      <c r="DZ190" t="e">
        <f t="shared" si="283"/>
        <v>#NUM!</v>
      </c>
      <c r="EA190" t="e">
        <f t="shared" si="283"/>
        <v>#NUM!</v>
      </c>
      <c r="EL190">
        <v>0.72000000000000042</v>
      </c>
      <c r="EN190">
        <f t="shared" si="280"/>
        <v>0.99818757243179324</v>
      </c>
      <c r="EP190">
        <f t="shared" si="280"/>
        <v>0.9954977536458115</v>
      </c>
      <c r="ER190">
        <f t="shared" si="280"/>
        <v>0.99124656147840517</v>
      </c>
      <c r="ET190">
        <f t="shared" si="280"/>
        <v>0.98384501102437627</v>
      </c>
      <c r="EV190">
        <f t="shared" si="280"/>
        <v>0.96859855174138554</v>
      </c>
      <c r="EW190">
        <f t="shared" si="280"/>
        <v>0.92275501952457761</v>
      </c>
      <c r="EX190" t="e">
        <f t="shared" si="280"/>
        <v>#NUM!</v>
      </c>
      <c r="EY190" t="e">
        <f t="shared" si="280"/>
        <v>#NUM!</v>
      </c>
      <c r="EZ190" t="e">
        <f t="shared" si="280"/>
        <v>#NUM!</v>
      </c>
      <c r="FA190" t="e">
        <f t="shared" si="280"/>
        <v>#NUM!</v>
      </c>
      <c r="FB190" t="e">
        <f t="shared" si="280"/>
        <v>#NUM!</v>
      </c>
      <c r="FC190" t="e">
        <f t="shared" si="280"/>
        <v>#NUM!</v>
      </c>
      <c r="FD190" t="e">
        <f t="shared" si="280"/>
        <v>#NUM!</v>
      </c>
      <c r="FE190" t="e">
        <f t="shared" si="280"/>
        <v>#NUM!</v>
      </c>
      <c r="FF190" t="e">
        <f t="shared" si="280"/>
        <v>#NUM!</v>
      </c>
      <c r="FG190" t="e">
        <f t="shared" si="280"/>
        <v>#NUM!</v>
      </c>
      <c r="FH190" t="e">
        <f t="shared" si="280"/>
        <v>#NUM!</v>
      </c>
      <c r="FI190" t="e">
        <f t="shared" si="280"/>
        <v>#NUM!</v>
      </c>
    </row>
    <row r="191" spans="41:165" x14ac:dyDescent="0.3">
      <c r="AO191">
        <v>0.73000000000000043</v>
      </c>
      <c r="AP191">
        <f t="shared" ref="AP191:BL202" si="286">IF(AP$10&lt;&gt;1,( SQRT(AP$10^2 + 1)/(AP$10-1) * LN( ( 1 - AP85  ) / ( 1 - AP$10 * AP85 ) ) ) /  LN( ((2/AP85) - 1 - AP$10 + SQRT(AP$10^2 + 1 )) / ((2/AP85) - 1 - AP$10 - SQRT(AP$10^2 + 1 )) ), (SQRT($AO85)*AP85/(1-AP85)) / LN(((2/AP85)-1-AP$10+SQRT(AP$10^2+1))/((2/AP85)-1-AP$10-SQRT(AP$10^2+1))))</f>
        <v>0.99197019780059725</v>
      </c>
      <c r="AQ191">
        <f t="shared" si="286"/>
        <v>0.98218902958011267</v>
      </c>
      <c r="AR191">
        <f t="shared" si="286"/>
        <v>0.97008779677983803</v>
      </c>
      <c r="AS191">
        <f t="shared" si="286"/>
        <v>0.95482600319752953</v>
      </c>
      <c r="AT191">
        <f t="shared" si="286"/>
        <v>0.9351041190033752</v>
      </c>
      <c r="AU191">
        <f t="shared" si="286"/>
        <v>0.90879057937838104</v>
      </c>
      <c r="AV191">
        <f t="shared" si="286"/>
        <v>0.87209091301405761</v>
      </c>
      <c r="AW191">
        <f t="shared" si="286"/>
        <v>0.81735933521711035</v>
      </c>
      <c r="AX191">
        <f t="shared" si="286"/>
        <v>0.72536732186278952</v>
      </c>
      <c r="AY191">
        <f t="shared" si="286"/>
        <v>0.50409279427390763</v>
      </c>
      <c r="AZ191" t="e">
        <f t="shared" si="286"/>
        <v>#NUM!</v>
      </c>
      <c r="BA191" t="e">
        <f t="shared" si="286"/>
        <v>#NUM!</v>
      </c>
      <c r="BB191" t="e">
        <f t="shared" si="286"/>
        <v>#NUM!</v>
      </c>
      <c r="BC191" t="e">
        <f t="shared" si="286"/>
        <v>#NUM!</v>
      </c>
      <c r="BD191" t="e">
        <f t="shared" si="286"/>
        <v>#NUM!</v>
      </c>
      <c r="BE191" t="e">
        <f t="shared" si="286"/>
        <v>#NUM!</v>
      </c>
      <c r="BF191" t="e">
        <f t="shared" si="286"/>
        <v>#NUM!</v>
      </c>
      <c r="BG191" t="e">
        <f t="shared" si="286"/>
        <v>#NUM!</v>
      </c>
      <c r="BH191" t="e">
        <f t="shared" si="286"/>
        <v>#NUM!</v>
      </c>
      <c r="BI191" t="e">
        <f t="shared" si="286"/>
        <v>#NUM!</v>
      </c>
      <c r="BJ191" t="e">
        <f t="shared" si="286"/>
        <v>#NUM!</v>
      </c>
      <c r="BK191" t="e">
        <f t="shared" si="286"/>
        <v>#NUM!</v>
      </c>
      <c r="BL191" t="e">
        <f t="shared" si="286"/>
        <v>#NUM!</v>
      </c>
      <c r="BV191">
        <v>0.73000000000000043</v>
      </c>
      <c r="BX191">
        <f t="shared" ref="BX191:CS202" si="287">IF(BX$10&lt;&gt;1,( SQRT(BX$10^2 + 1)/(BX$10-1) * LN( ( 1 - BX85  ) / ( 1 - BX$10 * BX85 ) ) ) /  LN( ((2/BX85) - 1 - BX$10 + SQRT(BX$10^2 + 1 )) / ((2/BX85) - 1 - BX$10 - SQRT(BX$10^2 + 1 )) ), (SQRT($AO85)*BX85/(1-BX85)) / LN(((2/BX85)-1-BX$10+SQRT(BX$10^2+1))/((2/BX85)-1-BX$10-SQRT(BX$10^2+1))))</f>
        <v>0.99222111320160655</v>
      </c>
      <c r="BZ191">
        <f t="shared" si="287"/>
        <v>0.98047260677754056</v>
      </c>
      <c r="CB191">
        <f t="shared" si="287"/>
        <v>0.96137326904651388</v>
      </c>
      <c r="CD191">
        <f t="shared" si="287"/>
        <v>0.92639582607367044</v>
      </c>
      <c r="CF191">
        <f t="shared" si="287"/>
        <v>0.84566927306648809</v>
      </c>
      <c r="CG191" t="e">
        <f t="shared" si="287"/>
        <v>#NUM!</v>
      </c>
      <c r="CH191" t="e">
        <f t="shared" si="287"/>
        <v>#NUM!</v>
      </c>
      <c r="CI191" t="e">
        <f t="shared" si="287"/>
        <v>#NUM!</v>
      </c>
      <c r="CJ191" t="e">
        <f t="shared" si="287"/>
        <v>#NUM!</v>
      </c>
      <c r="CK191" t="e">
        <f t="shared" si="287"/>
        <v>#NUM!</v>
      </c>
      <c r="CL191" t="e">
        <f t="shared" si="287"/>
        <v>#NUM!</v>
      </c>
      <c r="CM191" t="e">
        <f t="shared" si="287"/>
        <v>#NUM!</v>
      </c>
      <c r="CN191" t="e">
        <f t="shared" si="287"/>
        <v>#NUM!</v>
      </c>
      <c r="CO191" t="e">
        <f t="shared" si="287"/>
        <v>#NUM!</v>
      </c>
      <c r="CP191" t="e">
        <f t="shared" si="287"/>
        <v>#NUM!</v>
      </c>
      <c r="CQ191" t="e">
        <f t="shared" si="287"/>
        <v>#NUM!</v>
      </c>
      <c r="CR191" t="e">
        <f t="shared" si="287"/>
        <v>#NUM!</v>
      </c>
      <c r="CS191" t="e">
        <f t="shared" si="287"/>
        <v>#NUM!</v>
      </c>
      <c r="DD191">
        <v>0.73000000000000043</v>
      </c>
      <c r="DF191">
        <f t="shared" si="283"/>
        <v>0.99565057336732621</v>
      </c>
      <c r="DH191">
        <f t="shared" si="283"/>
        <v>0.98911753593705454</v>
      </c>
      <c r="DJ191">
        <f t="shared" si="283"/>
        <v>0.97860582565097332</v>
      </c>
      <c r="DL191">
        <f t="shared" si="283"/>
        <v>0.9597550385139143</v>
      </c>
      <c r="DN191">
        <f t="shared" si="283"/>
        <v>0.91855846413008668</v>
      </c>
      <c r="DO191">
        <f t="shared" si="283"/>
        <v>0.76747599992996085</v>
      </c>
      <c r="DP191" t="e">
        <f t="shared" si="283"/>
        <v>#NUM!</v>
      </c>
      <c r="DQ191" t="e">
        <f t="shared" si="283"/>
        <v>#NUM!</v>
      </c>
      <c r="DR191" t="e">
        <f t="shared" si="283"/>
        <v>#NUM!</v>
      </c>
      <c r="DS191" t="e">
        <f t="shared" si="283"/>
        <v>#NUM!</v>
      </c>
      <c r="DT191" t="e">
        <f t="shared" si="283"/>
        <v>#NUM!</v>
      </c>
      <c r="DU191" t="e">
        <f t="shared" si="283"/>
        <v>#NUM!</v>
      </c>
      <c r="DV191" t="e">
        <f t="shared" si="283"/>
        <v>#NUM!</v>
      </c>
      <c r="DW191" t="e">
        <f t="shared" si="283"/>
        <v>#NUM!</v>
      </c>
      <c r="DX191" t="e">
        <f t="shared" si="283"/>
        <v>#NUM!</v>
      </c>
      <c r="DY191" t="e">
        <f t="shared" si="283"/>
        <v>#NUM!</v>
      </c>
      <c r="DZ191" t="e">
        <f t="shared" si="283"/>
        <v>#NUM!</v>
      </c>
      <c r="EA191" t="e">
        <f t="shared" si="283"/>
        <v>#NUM!</v>
      </c>
      <c r="EL191">
        <v>0.73000000000000043</v>
      </c>
      <c r="EN191">
        <f t="shared" si="280"/>
        <v>0.99807513090635214</v>
      </c>
      <c r="EP191">
        <f t="shared" si="280"/>
        <v>0.99519478704550335</v>
      </c>
      <c r="ER191">
        <f t="shared" si="280"/>
        <v>0.99059223535389551</v>
      </c>
      <c r="ET191">
        <f t="shared" si="280"/>
        <v>0.98244805353194598</v>
      </c>
      <c r="EV191">
        <f t="shared" si="280"/>
        <v>0.96518756500830571</v>
      </c>
      <c r="EW191">
        <f t="shared" si="280"/>
        <v>0.90925860626897392</v>
      </c>
      <c r="EX191" t="e">
        <f t="shared" si="280"/>
        <v>#NUM!</v>
      </c>
      <c r="EY191" t="e">
        <f t="shared" si="280"/>
        <v>#NUM!</v>
      </c>
      <c r="EZ191" t="e">
        <f t="shared" si="280"/>
        <v>#NUM!</v>
      </c>
      <c r="FA191" t="e">
        <f t="shared" si="280"/>
        <v>#NUM!</v>
      </c>
      <c r="FB191" t="e">
        <f t="shared" si="280"/>
        <v>#NUM!</v>
      </c>
      <c r="FC191" t="e">
        <f t="shared" si="280"/>
        <v>#NUM!</v>
      </c>
      <c r="FD191" t="e">
        <f t="shared" si="280"/>
        <v>#NUM!</v>
      </c>
      <c r="FE191" t="e">
        <f t="shared" si="280"/>
        <v>#NUM!</v>
      </c>
      <c r="FF191" t="e">
        <f t="shared" si="280"/>
        <v>#NUM!</v>
      </c>
      <c r="FG191" t="e">
        <f t="shared" si="280"/>
        <v>#NUM!</v>
      </c>
      <c r="FH191" t="e">
        <f t="shared" si="280"/>
        <v>#NUM!</v>
      </c>
      <c r="FI191" t="e">
        <f t="shared" si="280"/>
        <v>#NUM!</v>
      </c>
    </row>
    <row r="192" spans="41:165" x14ac:dyDescent="0.3">
      <c r="AO192">
        <v>0.74000000000000044</v>
      </c>
      <c r="AP192">
        <f t="shared" si="286"/>
        <v>0.99147251329445996</v>
      </c>
      <c r="AQ192">
        <f t="shared" si="286"/>
        <v>0.98103948154300347</v>
      </c>
      <c r="AR192">
        <f t="shared" si="286"/>
        <v>0.96806517632381506</v>
      </c>
      <c r="AS192">
        <f t="shared" si="286"/>
        <v>0.95160025401517168</v>
      </c>
      <c r="AT192">
        <f t="shared" si="286"/>
        <v>0.93015716784686842</v>
      </c>
      <c r="AU192">
        <f t="shared" si="286"/>
        <v>0.90125137397396649</v>
      </c>
      <c r="AV192">
        <f t="shared" si="286"/>
        <v>0.86034114635202252</v>
      </c>
      <c r="AW192">
        <f t="shared" si="286"/>
        <v>0.79786144549637228</v>
      </c>
      <c r="AX192">
        <f t="shared" si="286"/>
        <v>0.68733585522419216</v>
      </c>
      <c r="AY192" t="e">
        <f t="shared" si="286"/>
        <v>#NUM!</v>
      </c>
      <c r="AZ192" t="e">
        <f t="shared" si="286"/>
        <v>#NUM!</v>
      </c>
      <c r="BA192" t="e">
        <f t="shared" si="286"/>
        <v>#NUM!</v>
      </c>
      <c r="BB192" t="e">
        <f t="shared" si="286"/>
        <v>#NUM!</v>
      </c>
      <c r="BC192" t="e">
        <f t="shared" si="286"/>
        <v>#NUM!</v>
      </c>
      <c r="BD192" t="e">
        <f t="shared" si="286"/>
        <v>#NUM!</v>
      </c>
      <c r="BE192" t="e">
        <f t="shared" si="286"/>
        <v>#NUM!</v>
      </c>
      <c r="BF192" t="e">
        <f t="shared" si="286"/>
        <v>#NUM!</v>
      </c>
      <c r="BG192" t="e">
        <f t="shared" si="286"/>
        <v>#NUM!</v>
      </c>
      <c r="BH192" t="e">
        <f t="shared" si="286"/>
        <v>#NUM!</v>
      </c>
      <c r="BI192" t="e">
        <f t="shared" si="286"/>
        <v>#NUM!</v>
      </c>
      <c r="BJ192" t="e">
        <f t="shared" si="286"/>
        <v>#NUM!</v>
      </c>
      <c r="BK192" t="e">
        <f t="shared" si="286"/>
        <v>#NUM!</v>
      </c>
      <c r="BL192" t="e">
        <f t="shared" si="286"/>
        <v>#NUM!</v>
      </c>
      <c r="BV192">
        <v>0.74000000000000044</v>
      </c>
      <c r="BX192">
        <f t="shared" si="287"/>
        <v>0.99172841927655986</v>
      </c>
      <c r="BZ192">
        <f t="shared" si="287"/>
        <v>0.9791211803080726</v>
      </c>
      <c r="CB192">
        <f t="shared" si="287"/>
        <v>0.95836171238559786</v>
      </c>
      <c r="CD192">
        <f t="shared" si="287"/>
        <v>0.91955010429586526</v>
      </c>
      <c r="CF192">
        <f t="shared" si="287"/>
        <v>0.82587313675264906</v>
      </c>
      <c r="CG192" t="e">
        <f t="shared" si="287"/>
        <v>#NUM!</v>
      </c>
      <c r="CH192" t="e">
        <f t="shared" si="287"/>
        <v>#NUM!</v>
      </c>
      <c r="CI192" t="e">
        <f t="shared" si="287"/>
        <v>#NUM!</v>
      </c>
      <c r="CJ192" t="e">
        <f t="shared" si="287"/>
        <v>#NUM!</v>
      </c>
      <c r="CK192" t="e">
        <f t="shared" si="287"/>
        <v>#NUM!</v>
      </c>
      <c r="CL192" t="e">
        <f t="shared" si="287"/>
        <v>#NUM!</v>
      </c>
      <c r="CM192" t="e">
        <f t="shared" si="287"/>
        <v>#NUM!</v>
      </c>
      <c r="CN192" t="e">
        <f t="shared" si="287"/>
        <v>#NUM!</v>
      </c>
      <c r="CO192" t="e">
        <f t="shared" si="287"/>
        <v>#NUM!</v>
      </c>
      <c r="CP192" t="e">
        <f t="shared" si="287"/>
        <v>#NUM!</v>
      </c>
      <c r="CQ192" t="e">
        <f t="shared" si="287"/>
        <v>#NUM!</v>
      </c>
      <c r="CR192" t="e">
        <f t="shared" si="287"/>
        <v>#NUM!</v>
      </c>
      <c r="CS192" t="e">
        <f t="shared" si="287"/>
        <v>#NUM!</v>
      </c>
      <c r="DD192">
        <v>0.74000000000000044</v>
      </c>
      <c r="DF192">
        <f t="shared" si="283"/>
        <v>0.99537685594988601</v>
      </c>
      <c r="DH192">
        <f t="shared" si="283"/>
        <v>0.98837202454660744</v>
      </c>
      <c r="DJ192">
        <f t="shared" si="283"/>
        <v>0.97696678391191205</v>
      </c>
      <c r="DL192">
        <f t="shared" si="283"/>
        <v>0.95613787400538042</v>
      </c>
      <c r="DN192">
        <f t="shared" si="283"/>
        <v>0.90901138645866042</v>
      </c>
      <c r="DO192">
        <f t="shared" si="283"/>
        <v>0.71228121302067671</v>
      </c>
      <c r="DP192" t="e">
        <f t="shared" si="283"/>
        <v>#NUM!</v>
      </c>
      <c r="DQ192" t="e">
        <f t="shared" si="283"/>
        <v>#NUM!</v>
      </c>
      <c r="DR192" t="e">
        <f t="shared" si="283"/>
        <v>#NUM!</v>
      </c>
      <c r="DS192" t="e">
        <f t="shared" si="283"/>
        <v>#NUM!</v>
      </c>
      <c r="DT192" t="e">
        <f t="shared" si="283"/>
        <v>#NUM!</v>
      </c>
      <c r="DU192" t="e">
        <f t="shared" si="283"/>
        <v>#NUM!</v>
      </c>
      <c r="DV192" t="e">
        <f t="shared" si="283"/>
        <v>#NUM!</v>
      </c>
      <c r="DW192" t="e">
        <f t="shared" si="283"/>
        <v>#NUM!</v>
      </c>
      <c r="DX192" t="e">
        <f t="shared" si="283"/>
        <v>#NUM!</v>
      </c>
      <c r="DY192" t="e">
        <f t="shared" si="283"/>
        <v>#NUM!</v>
      </c>
      <c r="DZ192" t="e">
        <f t="shared" si="283"/>
        <v>#NUM!</v>
      </c>
      <c r="EA192" t="e">
        <f t="shared" si="283"/>
        <v>#NUM!</v>
      </c>
      <c r="EL192">
        <v>0.74000000000000044</v>
      </c>
      <c r="EN192">
        <f t="shared" si="280"/>
        <v>0.99795454369236614</v>
      </c>
      <c r="EP192">
        <f t="shared" si="280"/>
        <v>0.99486791524520679</v>
      </c>
      <c r="ER192">
        <f t="shared" si="280"/>
        <v>0.98987991874678793</v>
      </c>
      <c r="ET192">
        <f t="shared" si="280"/>
        <v>0.98090424505525298</v>
      </c>
      <c r="EV192">
        <f t="shared" si="280"/>
        <v>0.9612989812664543</v>
      </c>
      <c r="EW192">
        <f t="shared" si="280"/>
        <v>0.89210424288442325</v>
      </c>
      <c r="EX192" t="e">
        <f t="shared" si="280"/>
        <v>#NUM!</v>
      </c>
      <c r="EY192" t="e">
        <f t="shared" si="280"/>
        <v>#NUM!</v>
      </c>
      <c r="EZ192" t="e">
        <f t="shared" ref="EN192:FI206" si="288">IF(EZ$10&lt;&gt;1,( SQRT(EZ$10^2 + 1)/(EZ$10-1) * LN( ( 1 - EZ86  ) / ( 1 - EZ$10 * EZ86 ) ) ) /  LN( ((2/EZ86) - 1 - EZ$10 + SQRT(EZ$10^2 + 1 )) / ((2/EZ86) - 1 - EZ$10 - SQRT(EZ$10^2 + 1 )) ), (SQRT($AO86)*EZ86/(1-EZ86)) / LN(((2/EZ86)-1-EZ$10+SQRT(EZ$10^2+1))/((2/EZ86)-1-EZ$10-SQRT(EZ$10^2+1))))</f>
        <v>#NUM!</v>
      </c>
      <c r="FA192" t="e">
        <f t="shared" si="288"/>
        <v>#NUM!</v>
      </c>
      <c r="FB192" t="e">
        <f t="shared" si="288"/>
        <v>#NUM!</v>
      </c>
      <c r="FC192" t="e">
        <f t="shared" si="288"/>
        <v>#NUM!</v>
      </c>
      <c r="FD192" t="e">
        <f t="shared" si="288"/>
        <v>#NUM!</v>
      </c>
      <c r="FE192" t="e">
        <f t="shared" si="288"/>
        <v>#NUM!</v>
      </c>
      <c r="FF192" t="e">
        <f t="shared" si="288"/>
        <v>#NUM!</v>
      </c>
      <c r="FG192" t="e">
        <f t="shared" si="288"/>
        <v>#NUM!</v>
      </c>
      <c r="FH192" t="e">
        <f t="shared" si="288"/>
        <v>#NUM!</v>
      </c>
      <c r="FI192" t="e">
        <f t="shared" si="288"/>
        <v>#NUM!</v>
      </c>
    </row>
    <row r="193" spans="41:165" x14ac:dyDescent="0.3">
      <c r="AO193">
        <v>0.75000000000000044</v>
      </c>
      <c r="AP193">
        <f t="shared" si="286"/>
        <v>0.99093755433245267</v>
      </c>
      <c r="AQ193">
        <f t="shared" si="286"/>
        <v>0.97979985732661579</v>
      </c>
      <c r="AR193">
        <f t="shared" si="286"/>
        <v>0.96587525259123319</v>
      </c>
      <c r="AS193">
        <f t="shared" si="286"/>
        <v>0.94808939415176052</v>
      </c>
      <c r="AT193">
        <f t="shared" si="286"/>
        <v>0.92473480992873058</v>
      </c>
      <c r="AU193">
        <f t="shared" si="286"/>
        <v>0.89290316074614229</v>
      </c>
      <c r="AV193">
        <f t="shared" si="286"/>
        <v>0.84711841393678999</v>
      </c>
      <c r="AW193">
        <f t="shared" si="286"/>
        <v>0.77523262804543092</v>
      </c>
      <c r="AX193">
        <f t="shared" si="286"/>
        <v>0.6389860123461425</v>
      </c>
      <c r="AY193" t="e">
        <f t="shared" si="286"/>
        <v>#NUM!</v>
      </c>
      <c r="AZ193" t="e">
        <f t="shared" si="286"/>
        <v>#NUM!</v>
      </c>
      <c r="BA193" t="e">
        <f t="shared" si="286"/>
        <v>#NUM!</v>
      </c>
      <c r="BB193" t="e">
        <f t="shared" si="286"/>
        <v>#NUM!</v>
      </c>
      <c r="BC193" t="e">
        <f t="shared" si="286"/>
        <v>#NUM!</v>
      </c>
      <c r="BD193" t="e">
        <f t="shared" si="286"/>
        <v>#NUM!</v>
      </c>
      <c r="BE193" t="e">
        <f t="shared" si="286"/>
        <v>#NUM!</v>
      </c>
      <c r="BF193" t="e">
        <f t="shared" si="286"/>
        <v>#NUM!</v>
      </c>
      <c r="BG193" t="e">
        <f t="shared" si="286"/>
        <v>#NUM!</v>
      </c>
      <c r="BH193" t="e">
        <f t="shared" si="286"/>
        <v>#NUM!</v>
      </c>
      <c r="BI193" t="e">
        <f t="shared" si="286"/>
        <v>#NUM!</v>
      </c>
      <c r="BJ193" t="e">
        <f t="shared" si="286"/>
        <v>#NUM!</v>
      </c>
      <c r="BK193" t="e">
        <f t="shared" si="286"/>
        <v>#NUM!</v>
      </c>
      <c r="BL193" t="e">
        <f t="shared" si="286"/>
        <v>#NUM!</v>
      </c>
      <c r="BV193">
        <v>0.75000000000000044</v>
      </c>
      <c r="BX193">
        <f t="shared" si="287"/>
        <v>0.99119838472759636</v>
      </c>
      <c r="BZ193">
        <f t="shared" si="287"/>
        <v>0.97765696380867584</v>
      </c>
      <c r="CB193">
        <f t="shared" si="287"/>
        <v>0.95506131682821138</v>
      </c>
      <c r="CD193">
        <f t="shared" si="287"/>
        <v>0.91188242749225368</v>
      </c>
      <c r="CF193">
        <f t="shared" si="287"/>
        <v>0.8022684608970333</v>
      </c>
      <c r="CG193" t="e">
        <f t="shared" si="287"/>
        <v>#NUM!</v>
      </c>
      <c r="CH193" t="e">
        <f t="shared" si="287"/>
        <v>#NUM!</v>
      </c>
      <c r="CI193" t="e">
        <f t="shared" si="287"/>
        <v>#NUM!</v>
      </c>
      <c r="CJ193" t="e">
        <f t="shared" si="287"/>
        <v>#NUM!</v>
      </c>
      <c r="CK193" t="e">
        <f t="shared" si="287"/>
        <v>#NUM!</v>
      </c>
      <c r="CL193" t="e">
        <f t="shared" si="287"/>
        <v>#NUM!</v>
      </c>
      <c r="CM193" t="e">
        <f t="shared" si="287"/>
        <v>#NUM!</v>
      </c>
      <c r="CN193" t="e">
        <f t="shared" si="287"/>
        <v>#NUM!</v>
      </c>
      <c r="CO193" t="e">
        <f t="shared" si="287"/>
        <v>#NUM!</v>
      </c>
      <c r="CP193" t="e">
        <f t="shared" si="287"/>
        <v>#NUM!</v>
      </c>
      <c r="CQ193" t="e">
        <f t="shared" si="287"/>
        <v>#NUM!</v>
      </c>
      <c r="CR193" t="e">
        <f t="shared" si="287"/>
        <v>#NUM!</v>
      </c>
      <c r="CS193" t="e">
        <f t="shared" si="287"/>
        <v>#NUM!</v>
      </c>
      <c r="DD193">
        <v>0.75000000000000044</v>
      </c>
      <c r="DF193">
        <f t="shared" si="283"/>
        <v>0.99508262836291328</v>
      </c>
      <c r="DH193">
        <f t="shared" si="283"/>
        <v>0.98756542366201827</v>
      </c>
      <c r="DJ193">
        <f t="shared" si="283"/>
        <v>0.97517552878456248</v>
      </c>
      <c r="DL193">
        <f t="shared" si="283"/>
        <v>0.95211376377803147</v>
      </c>
      <c r="DN193">
        <f t="shared" si="283"/>
        <v>0.89794036925566389</v>
      </c>
      <c r="DO193">
        <f t="shared" si="283"/>
        <v>0.62769843691477667</v>
      </c>
      <c r="DP193" t="e">
        <f t="shared" si="283"/>
        <v>#NUM!</v>
      </c>
      <c r="DQ193" t="e">
        <f t="shared" si="283"/>
        <v>#NUM!</v>
      </c>
      <c r="DR193" t="e">
        <f t="shared" si="283"/>
        <v>#NUM!</v>
      </c>
      <c r="DS193" t="e">
        <f t="shared" si="283"/>
        <v>#NUM!</v>
      </c>
      <c r="DT193" t="e">
        <f t="shared" si="283"/>
        <v>#NUM!</v>
      </c>
      <c r="DU193" t="e">
        <f t="shared" si="283"/>
        <v>#NUM!</v>
      </c>
      <c r="DV193" t="e">
        <f t="shared" si="283"/>
        <v>#NUM!</v>
      </c>
      <c r="DW193" t="e">
        <f t="shared" si="283"/>
        <v>#NUM!</v>
      </c>
      <c r="DX193" t="e">
        <f t="shared" si="283"/>
        <v>#NUM!</v>
      </c>
      <c r="DY193" t="e">
        <f t="shared" si="283"/>
        <v>#NUM!</v>
      </c>
      <c r="DZ193" t="e">
        <f t="shared" si="283"/>
        <v>#NUM!</v>
      </c>
      <c r="EA193" t="e">
        <f t="shared" si="283"/>
        <v>#NUM!</v>
      </c>
      <c r="EL193">
        <v>0.75000000000000044</v>
      </c>
      <c r="EN193">
        <f t="shared" si="288"/>
        <v>0.99782499294619775</v>
      </c>
      <c r="EP193">
        <f t="shared" si="288"/>
        <v>0.9945145944132584</v>
      </c>
      <c r="ER193">
        <f t="shared" si="288"/>
        <v>0.98910284344140298</v>
      </c>
      <c r="ET193">
        <f t="shared" si="288"/>
        <v>0.97919349503681241</v>
      </c>
      <c r="EV193">
        <f t="shared" si="288"/>
        <v>0.95684360720844874</v>
      </c>
      <c r="EW193">
        <f t="shared" si="288"/>
        <v>0.86972128862128717</v>
      </c>
      <c r="EX193" t="e">
        <f t="shared" si="288"/>
        <v>#NUM!</v>
      </c>
      <c r="EY193" t="e">
        <f t="shared" si="288"/>
        <v>#NUM!</v>
      </c>
      <c r="EZ193" t="e">
        <f t="shared" si="288"/>
        <v>#NUM!</v>
      </c>
      <c r="FA193" t="e">
        <f t="shared" si="288"/>
        <v>#NUM!</v>
      </c>
      <c r="FB193" t="e">
        <f t="shared" si="288"/>
        <v>#NUM!</v>
      </c>
      <c r="FC193" t="e">
        <f t="shared" si="288"/>
        <v>#NUM!</v>
      </c>
      <c r="FD193" t="e">
        <f t="shared" si="288"/>
        <v>#NUM!</v>
      </c>
      <c r="FE193" t="e">
        <f t="shared" si="288"/>
        <v>#NUM!</v>
      </c>
      <c r="FF193" t="e">
        <f t="shared" si="288"/>
        <v>#NUM!</v>
      </c>
      <c r="FG193" t="e">
        <f t="shared" si="288"/>
        <v>#NUM!</v>
      </c>
      <c r="FH193" t="e">
        <f t="shared" si="288"/>
        <v>#NUM!</v>
      </c>
      <c r="FI193" t="e">
        <f t="shared" si="288"/>
        <v>#NUM!</v>
      </c>
    </row>
    <row r="194" spans="41:165" x14ac:dyDescent="0.3">
      <c r="AO194">
        <v>0.76000000000000045</v>
      </c>
      <c r="AP194">
        <f t="shared" si="286"/>
        <v>0.99036132131394616</v>
      </c>
      <c r="AQ194">
        <f t="shared" si="286"/>
        <v>0.97846013568287404</v>
      </c>
      <c r="AR194">
        <f t="shared" si="286"/>
        <v>0.96349850453734909</v>
      </c>
      <c r="AS194">
        <f t="shared" si="286"/>
        <v>0.94425794658105711</v>
      </c>
      <c r="AT194">
        <f t="shared" si="286"/>
        <v>0.91877233102888267</v>
      </c>
      <c r="AU194">
        <f t="shared" si="286"/>
        <v>0.88362034726092642</v>
      </c>
      <c r="AV194">
        <f t="shared" si="286"/>
        <v>0.83214149563721185</v>
      </c>
      <c r="AW194">
        <f t="shared" si="286"/>
        <v>0.7486065811065532</v>
      </c>
      <c r="AX194">
        <f t="shared" si="286"/>
        <v>0.57309504894622965</v>
      </c>
      <c r="AY194" t="e">
        <f t="shared" si="286"/>
        <v>#NUM!</v>
      </c>
      <c r="AZ194" t="e">
        <f t="shared" si="286"/>
        <v>#NUM!</v>
      </c>
      <c r="BA194" t="e">
        <f t="shared" si="286"/>
        <v>#NUM!</v>
      </c>
      <c r="BB194" t="e">
        <f t="shared" si="286"/>
        <v>#NUM!</v>
      </c>
      <c r="BC194" t="e">
        <f t="shared" si="286"/>
        <v>#NUM!</v>
      </c>
      <c r="BD194" t="e">
        <f t="shared" si="286"/>
        <v>#NUM!</v>
      </c>
      <c r="BE194" t="e">
        <f t="shared" si="286"/>
        <v>#NUM!</v>
      </c>
      <c r="BF194" t="e">
        <f t="shared" si="286"/>
        <v>#NUM!</v>
      </c>
      <c r="BG194" t="e">
        <f t="shared" si="286"/>
        <v>#NUM!</v>
      </c>
      <c r="BH194" t="e">
        <f t="shared" si="286"/>
        <v>#NUM!</v>
      </c>
      <c r="BI194" t="e">
        <f t="shared" si="286"/>
        <v>#NUM!</v>
      </c>
      <c r="BJ194" t="e">
        <f t="shared" si="286"/>
        <v>#NUM!</v>
      </c>
      <c r="BK194" t="e">
        <f t="shared" si="286"/>
        <v>#NUM!</v>
      </c>
      <c r="BL194" t="e">
        <f t="shared" si="286"/>
        <v>#NUM!</v>
      </c>
      <c r="BV194">
        <v>0.76000000000000045</v>
      </c>
      <c r="BX194">
        <f t="shared" si="287"/>
        <v>0.99062702638032851</v>
      </c>
      <c r="BZ194">
        <f t="shared" si="287"/>
        <v>0.97606699923024343</v>
      </c>
      <c r="CB194">
        <f t="shared" si="287"/>
        <v>0.95143438751084775</v>
      </c>
      <c r="CD194">
        <f t="shared" si="287"/>
        <v>0.90325543648398565</v>
      </c>
      <c r="CF194">
        <f t="shared" si="287"/>
        <v>0.77364577462700546</v>
      </c>
      <c r="CG194" t="e">
        <f t="shared" si="287"/>
        <v>#NUM!</v>
      </c>
      <c r="CH194" t="e">
        <f t="shared" si="287"/>
        <v>#NUM!</v>
      </c>
      <c r="CI194" t="e">
        <f t="shared" si="287"/>
        <v>#NUM!</v>
      </c>
      <c r="CJ194" t="e">
        <f t="shared" si="287"/>
        <v>#NUM!</v>
      </c>
      <c r="CK194" t="e">
        <f t="shared" si="287"/>
        <v>#NUM!</v>
      </c>
      <c r="CL194" t="e">
        <f t="shared" si="287"/>
        <v>#NUM!</v>
      </c>
      <c r="CM194" t="e">
        <f t="shared" si="287"/>
        <v>#NUM!</v>
      </c>
      <c r="CN194" t="e">
        <f t="shared" si="287"/>
        <v>#NUM!</v>
      </c>
      <c r="CO194" t="e">
        <f t="shared" si="287"/>
        <v>#NUM!</v>
      </c>
      <c r="CP194" t="e">
        <f t="shared" si="287"/>
        <v>#NUM!</v>
      </c>
      <c r="CQ194" t="e">
        <f t="shared" si="287"/>
        <v>#NUM!</v>
      </c>
      <c r="CR194" t="e">
        <f t="shared" si="287"/>
        <v>#NUM!</v>
      </c>
      <c r="CS194" t="e">
        <f t="shared" si="287"/>
        <v>#NUM!</v>
      </c>
      <c r="DD194">
        <v>0.76000000000000045</v>
      </c>
      <c r="DF194">
        <f t="shared" si="283"/>
        <v>0.99476573374279464</v>
      </c>
      <c r="DH194">
        <f t="shared" si="283"/>
        <v>0.9866908871255532</v>
      </c>
      <c r="DJ194">
        <f t="shared" si="283"/>
        <v>0.97321311396935417</v>
      </c>
      <c r="DL194">
        <f t="shared" si="283"/>
        <v>0.94762142529198656</v>
      </c>
      <c r="DN194">
        <f t="shared" si="283"/>
        <v>0.88499864955162422</v>
      </c>
      <c r="DO194">
        <f t="shared" si="283"/>
        <v>0.45081376541224238</v>
      </c>
      <c r="DP194" t="e">
        <f t="shared" si="283"/>
        <v>#NUM!</v>
      </c>
      <c r="DQ194" t="e">
        <f t="shared" si="283"/>
        <v>#NUM!</v>
      </c>
      <c r="DR194" t="e">
        <f t="shared" si="283"/>
        <v>#NUM!</v>
      </c>
      <c r="DS194" t="e">
        <f t="shared" si="283"/>
        <v>#NUM!</v>
      </c>
      <c r="DT194" t="e">
        <f t="shared" si="283"/>
        <v>#NUM!</v>
      </c>
      <c r="DU194" t="e">
        <f t="shared" si="283"/>
        <v>#NUM!</v>
      </c>
      <c r="DV194" t="e">
        <f t="shared" si="283"/>
        <v>#NUM!</v>
      </c>
      <c r="DW194" t="e">
        <f t="shared" si="283"/>
        <v>#NUM!</v>
      </c>
      <c r="DX194" t="e">
        <f t="shared" si="283"/>
        <v>#NUM!</v>
      </c>
      <c r="DY194" t="e">
        <f t="shared" si="283"/>
        <v>#NUM!</v>
      </c>
      <c r="DZ194" t="e">
        <f t="shared" si="283"/>
        <v>#NUM!</v>
      </c>
      <c r="EA194" t="e">
        <f t="shared" si="283"/>
        <v>#NUM!</v>
      </c>
      <c r="EL194">
        <v>0.76000000000000045</v>
      </c>
      <c r="EN194">
        <f t="shared" si="288"/>
        <v>0.99768554549020294</v>
      </c>
      <c r="EP194">
        <f t="shared" si="288"/>
        <v>0.99413191009210911</v>
      </c>
      <c r="ER194">
        <f t="shared" si="288"/>
        <v>0.9882531907640425</v>
      </c>
      <c r="ET194">
        <f t="shared" si="288"/>
        <v>0.97729214499617223</v>
      </c>
      <c r="EV194">
        <f t="shared" si="288"/>
        <v>0.95171036143938836</v>
      </c>
      <c r="EW194">
        <f t="shared" si="288"/>
        <v>0.83946951486954491</v>
      </c>
      <c r="EX194" t="e">
        <f t="shared" si="288"/>
        <v>#NUM!</v>
      </c>
      <c r="EY194" t="e">
        <f t="shared" si="288"/>
        <v>#NUM!</v>
      </c>
      <c r="EZ194" t="e">
        <f t="shared" si="288"/>
        <v>#NUM!</v>
      </c>
      <c r="FA194" t="e">
        <f t="shared" si="288"/>
        <v>#NUM!</v>
      </c>
      <c r="FB194" t="e">
        <f t="shared" si="288"/>
        <v>#NUM!</v>
      </c>
      <c r="FC194" t="e">
        <f t="shared" si="288"/>
        <v>#NUM!</v>
      </c>
      <c r="FD194" t="e">
        <f t="shared" si="288"/>
        <v>#NUM!</v>
      </c>
      <c r="FE194" t="e">
        <f t="shared" si="288"/>
        <v>#NUM!</v>
      </c>
      <c r="FF194" t="e">
        <f t="shared" si="288"/>
        <v>#NUM!</v>
      </c>
      <c r="FG194" t="e">
        <f t="shared" si="288"/>
        <v>#NUM!</v>
      </c>
      <c r="FH194" t="e">
        <f t="shared" si="288"/>
        <v>#NUM!</v>
      </c>
      <c r="FI194" t="e">
        <f t="shared" si="288"/>
        <v>#NUM!</v>
      </c>
    </row>
    <row r="195" spans="41:165" x14ac:dyDescent="0.3">
      <c r="AO195">
        <v>0.77000000000000046</v>
      </c>
      <c r="AP195">
        <f t="shared" si="286"/>
        <v>0.98973920433191409</v>
      </c>
      <c r="AQ195">
        <f t="shared" si="286"/>
        <v>0.97700872133231165</v>
      </c>
      <c r="AR195">
        <f t="shared" si="286"/>
        <v>0.96091221354690792</v>
      </c>
      <c r="AS195">
        <f t="shared" si="286"/>
        <v>0.94006424705326141</v>
      </c>
      <c r="AT195">
        <f t="shared" si="286"/>
        <v>0.91219258122248303</v>
      </c>
      <c r="AU195">
        <f t="shared" si="286"/>
        <v>0.87324911433962937</v>
      </c>
      <c r="AV195">
        <f t="shared" si="286"/>
        <v>0.81504648496205467</v>
      </c>
      <c r="AW195">
        <f t="shared" si="286"/>
        <v>0.71669072124647437</v>
      </c>
      <c r="AX195">
        <f t="shared" si="286"/>
        <v>0.46584018347083622</v>
      </c>
      <c r="AY195" t="e">
        <f t="shared" si="286"/>
        <v>#NUM!</v>
      </c>
      <c r="AZ195" t="e">
        <f t="shared" si="286"/>
        <v>#NUM!</v>
      </c>
      <c r="BA195" t="e">
        <f t="shared" si="286"/>
        <v>#NUM!</v>
      </c>
      <c r="BB195" t="e">
        <f t="shared" si="286"/>
        <v>#NUM!</v>
      </c>
      <c r="BC195" t="e">
        <f t="shared" si="286"/>
        <v>#NUM!</v>
      </c>
      <c r="BD195" t="e">
        <f t="shared" si="286"/>
        <v>#NUM!</v>
      </c>
      <c r="BE195" t="e">
        <f t="shared" si="286"/>
        <v>#NUM!</v>
      </c>
      <c r="BF195" t="e">
        <f t="shared" si="286"/>
        <v>#NUM!</v>
      </c>
      <c r="BG195" t="e">
        <f t="shared" si="286"/>
        <v>#NUM!</v>
      </c>
      <c r="BH195" t="e">
        <f t="shared" si="286"/>
        <v>#NUM!</v>
      </c>
      <c r="BI195" t="e">
        <f t="shared" si="286"/>
        <v>#NUM!</v>
      </c>
      <c r="BJ195" t="e">
        <f t="shared" si="286"/>
        <v>#NUM!</v>
      </c>
      <c r="BK195" t="e">
        <f t="shared" si="286"/>
        <v>#NUM!</v>
      </c>
      <c r="BL195" t="e">
        <f t="shared" si="286"/>
        <v>#NUM!</v>
      </c>
      <c r="BV195">
        <v>0.77000000000000046</v>
      </c>
      <c r="BX195">
        <f t="shared" si="287"/>
        <v>0.99000976189320322</v>
      </c>
      <c r="BZ195">
        <f t="shared" si="287"/>
        <v>0.97433627137064904</v>
      </c>
      <c r="CB195">
        <f t="shared" si="287"/>
        <v>0.94743652682663249</v>
      </c>
      <c r="CD195">
        <f t="shared" si="287"/>
        <v>0.89349974169079116</v>
      </c>
      <c r="CF195">
        <f t="shared" si="287"/>
        <v>0.73813099014979877</v>
      </c>
      <c r="CG195" t="e">
        <f t="shared" si="287"/>
        <v>#NUM!</v>
      </c>
      <c r="CH195" t="e">
        <f t="shared" si="287"/>
        <v>#NUM!</v>
      </c>
      <c r="CI195" t="e">
        <f t="shared" si="287"/>
        <v>#NUM!</v>
      </c>
      <c r="CJ195" t="e">
        <f t="shared" si="287"/>
        <v>#NUM!</v>
      </c>
      <c r="CK195" t="e">
        <f t="shared" si="287"/>
        <v>#NUM!</v>
      </c>
      <c r="CL195" t="e">
        <f t="shared" si="287"/>
        <v>#NUM!</v>
      </c>
      <c r="CM195" t="e">
        <f t="shared" si="287"/>
        <v>#NUM!</v>
      </c>
      <c r="CN195" t="e">
        <f t="shared" si="287"/>
        <v>#NUM!</v>
      </c>
      <c r="CO195" t="e">
        <f t="shared" si="287"/>
        <v>#NUM!</v>
      </c>
      <c r="CP195" t="e">
        <f t="shared" si="287"/>
        <v>#NUM!</v>
      </c>
      <c r="CQ195" t="e">
        <f t="shared" si="287"/>
        <v>#NUM!</v>
      </c>
      <c r="CR195" t="e">
        <f t="shared" si="287"/>
        <v>#NUM!</v>
      </c>
      <c r="CS195" t="e">
        <f t="shared" si="287"/>
        <v>#NUM!</v>
      </c>
      <c r="DD195">
        <v>0.77000000000000046</v>
      </c>
      <c r="DF195">
        <f t="shared" si="283"/>
        <v>0.99442369540869069</v>
      </c>
      <c r="DH195">
        <f t="shared" si="283"/>
        <v>0.98574051181921341</v>
      </c>
      <c r="DJ195">
        <f t="shared" si="283"/>
        <v>0.9710574205876874</v>
      </c>
      <c r="DL195">
        <f t="shared" si="283"/>
        <v>0.94258726568650408</v>
      </c>
      <c r="DN195">
        <f t="shared" si="283"/>
        <v>0.86972673414126189</v>
      </c>
      <c r="DO195" t="e">
        <f t="shared" si="283"/>
        <v>#NUM!</v>
      </c>
      <c r="DP195" t="e">
        <f t="shared" si="283"/>
        <v>#NUM!</v>
      </c>
      <c r="DQ195" t="e">
        <f t="shared" si="283"/>
        <v>#NUM!</v>
      </c>
      <c r="DR195" t="e">
        <f t="shared" si="283"/>
        <v>#NUM!</v>
      </c>
      <c r="DS195" t="e">
        <f t="shared" si="283"/>
        <v>#NUM!</v>
      </c>
      <c r="DT195" t="e">
        <f t="shared" si="283"/>
        <v>#NUM!</v>
      </c>
      <c r="DU195" t="e">
        <f t="shared" si="283"/>
        <v>#NUM!</v>
      </c>
      <c r="DV195" t="e">
        <f t="shared" si="283"/>
        <v>#NUM!</v>
      </c>
      <c r="DW195" t="e">
        <f t="shared" si="283"/>
        <v>#NUM!</v>
      </c>
      <c r="DX195" t="e">
        <f t="shared" si="283"/>
        <v>#NUM!</v>
      </c>
      <c r="DY195" t="e">
        <f t="shared" si="283"/>
        <v>#NUM!</v>
      </c>
      <c r="DZ195" t="e">
        <f t="shared" si="283"/>
        <v>#NUM!</v>
      </c>
      <c r="EA195" t="e">
        <f t="shared" si="283"/>
        <v>#NUM!</v>
      </c>
      <c r="EL195">
        <v>0.77000000000000046</v>
      </c>
      <c r="EN195">
        <f t="shared" si="288"/>
        <v>0.99753513115936365</v>
      </c>
      <c r="EP195">
        <f t="shared" si="288"/>
        <v>0.9937165061326988</v>
      </c>
      <c r="ER195">
        <f t="shared" si="288"/>
        <v>0.98732188077128857</v>
      </c>
      <c r="ET195">
        <f t="shared" si="288"/>
        <v>0.97517216443665866</v>
      </c>
      <c r="EV195">
        <f t="shared" si="288"/>
        <v>0.94575935332850714</v>
      </c>
      <c r="EW195">
        <f t="shared" si="288"/>
        <v>0.79645262376088866</v>
      </c>
      <c r="EX195" t="e">
        <f t="shared" si="288"/>
        <v>#NUM!</v>
      </c>
      <c r="EY195" t="e">
        <f t="shared" si="288"/>
        <v>#NUM!</v>
      </c>
      <c r="EZ195" t="e">
        <f t="shared" si="288"/>
        <v>#NUM!</v>
      </c>
      <c r="FA195" t="e">
        <f t="shared" si="288"/>
        <v>#NUM!</v>
      </c>
      <c r="FB195" t="e">
        <f t="shared" si="288"/>
        <v>#NUM!</v>
      </c>
      <c r="FC195" t="e">
        <f t="shared" si="288"/>
        <v>#NUM!</v>
      </c>
      <c r="FD195" t="e">
        <f t="shared" si="288"/>
        <v>#NUM!</v>
      </c>
      <c r="FE195" t="e">
        <f t="shared" si="288"/>
        <v>#NUM!</v>
      </c>
      <c r="FF195" t="e">
        <f t="shared" si="288"/>
        <v>#NUM!</v>
      </c>
      <c r="FG195" t="e">
        <f t="shared" si="288"/>
        <v>#NUM!</v>
      </c>
      <c r="FH195" t="e">
        <f t="shared" si="288"/>
        <v>#NUM!</v>
      </c>
      <c r="FI195" t="e">
        <f t="shared" si="288"/>
        <v>#NUM!</v>
      </c>
    </row>
    <row r="196" spans="41:165" x14ac:dyDescent="0.3">
      <c r="AO196">
        <v>0.78000000000000047</v>
      </c>
      <c r="AP196">
        <f t="shared" si="286"/>
        <v>0.98906585883354903</v>
      </c>
      <c r="AQ196">
        <f t="shared" si="286"/>
        <v>0.97543211551708742</v>
      </c>
      <c r="AR196">
        <f t="shared" si="286"/>
        <v>0.95808976571120419</v>
      </c>
      <c r="AS196">
        <f t="shared" si="286"/>
        <v>0.93545900075697375</v>
      </c>
      <c r="AT196">
        <f t="shared" si="286"/>
        <v>0.90490273316821412</v>
      </c>
      <c r="AU196">
        <f t="shared" si="286"/>
        <v>0.86159851078044192</v>
      </c>
      <c r="AV196">
        <f t="shared" si="286"/>
        <v>0.7953501381471848</v>
      </c>
      <c r="AW196">
        <f t="shared" si="286"/>
        <v>0.67739795759608379</v>
      </c>
      <c r="AX196" t="e">
        <f t="shared" si="286"/>
        <v>#NUM!</v>
      </c>
      <c r="AY196" t="e">
        <f t="shared" si="286"/>
        <v>#NUM!</v>
      </c>
      <c r="AZ196" t="e">
        <f t="shared" si="286"/>
        <v>#NUM!</v>
      </c>
      <c r="BA196" t="e">
        <f t="shared" si="286"/>
        <v>#NUM!</v>
      </c>
      <c r="BB196" t="e">
        <f t="shared" si="286"/>
        <v>#NUM!</v>
      </c>
      <c r="BC196" t="e">
        <f t="shared" si="286"/>
        <v>#NUM!</v>
      </c>
      <c r="BD196" t="e">
        <f t="shared" si="286"/>
        <v>#NUM!</v>
      </c>
      <c r="BE196" t="e">
        <f t="shared" si="286"/>
        <v>#NUM!</v>
      </c>
      <c r="BF196" t="e">
        <f t="shared" si="286"/>
        <v>#NUM!</v>
      </c>
      <c r="BG196" t="e">
        <f t="shared" si="286"/>
        <v>#NUM!</v>
      </c>
      <c r="BH196" t="e">
        <f t="shared" si="286"/>
        <v>#NUM!</v>
      </c>
      <c r="BI196" t="e">
        <f t="shared" si="286"/>
        <v>#NUM!</v>
      </c>
      <c r="BJ196" t="e">
        <f t="shared" si="286"/>
        <v>#NUM!</v>
      </c>
      <c r="BK196" t="e">
        <f t="shared" si="286"/>
        <v>#NUM!</v>
      </c>
      <c r="BL196" t="e">
        <f t="shared" si="286"/>
        <v>#NUM!</v>
      </c>
      <c r="BV196">
        <v>0.78000000000000047</v>
      </c>
      <c r="BX196">
        <f t="shared" si="287"/>
        <v>0.98934128959078393</v>
      </c>
      <c r="BZ196">
        <f t="shared" si="287"/>
        <v>0.97244727595495584</v>
      </c>
      <c r="CB196">
        <f t="shared" si="287"/>
        <v>0.94301506211236719</v>
      </c>
      <c r="CD196">
        <f t="shared" si="287"/>
        <v>0.88240366528643099</v>
      </c>
      <c r="CF196">
        <f t="shared" si="287"/>
        <v>0.6925349758514362</v>
      </c>
      <c r="CG196" t="e">
        <f t="shared" si="287"/>
        <v>#NUM!</v>
      </c>
      <c r="CH196" t="e">
        <f t="shared" si="287"/>
        <v>#NUM!</v>
      </c>
      <c r="CI196" t="e">
        <f t="shared" si="287"/>
        <v>#NUM!</v>
      </c>
      <c r="CJ196" t="e">
        <f t="shared" si="287"/>
        <v>#NUM!</v>
      </c>
      <c r="CK196" t="e">
        <f t="shared" si="287"/>
        <v>#NUM!</v>
      </c>
      <c r="CL196" t="e">
        <f t="shared" si="287"/>
        <v>#NUM!</v>
      </c>
      <c r="CM196" t="e">
        <f t="shared" si="287"/>
        <v>#NUM!</v>
      </c>
      <c r="CN196" t="e">
        <f t="shared" si="287"/>
        <v>#NUM!</v>
      </c>
      <c r="CO196" t="e">
        <f t="shared" si="287"/>
        <v>#NUM!</v>
      </c>
      <c r="CP196" t="e">
        <f t="shared" si="287"/>
        <v>#NUM!</v>
      </c>
      <c r="CQ196" t="e">
        <f t="shared" si="287"/>
        <v>#NUM!</v>
      </c>
      <c r="CR196" t="e">
        <f t="shared" si="287"/>
        <v>#NUM!</v>
      </c>
      <c r="CS196" t="e">
        <f t="shared" si="287"/>
        <v>#NUM!</v>
      </c>
      <c r="DD196">
        <v>0.78000000000000047</v>
      </c>
      <c r="DF196">
        <f t="shared" si="283"/>
        <v>0.99405365359814846</v>
      </c>
      <c r="DH196">
        <f t="shared" si="283"/>
        <v>0.98470512217150774</v>
      </c>
      <c r="DJ196">
        <f t="shared" si="283"/>
        <v>0.96868246429273197</v>
      </c>
      <c r="DL196">
        <f t="shared" si="283"/>
        <v>0.93692215303117177</v>
      </c>
      <c r="DN196">
        <f t="shared" si="283"/>
        <v>0.85150002679457748</v>
      </c>
      <c r="DO196" t="e">
        <f t="shared" si="283"/>
        <v>#NUM!</v>
      </c>
      <c r="DP196" t="e">
        <f t="shared" si="283"/>
        <v>#NUM!</v>
      </c>
      <c r="DQ196" t="e">
        <f t="shared" si="283"/>
        <v>#NUM!</v>
      </c>
      <c r="DR196" t="e">
        <f t="shared" si="283"/>
        <v>#NUM!</v>
      </c>
      <c r="DS196" t="e">
        <f t="shared" si="283"/>
        <v>#NUM!</v>
      </c>
      <c r="DT196" t="e">
        <f t="shared" si="283"/>
        <v>#NUM!</v>
      </c>
      <c r="DU196" t="e">
        <f t="shared" si="283"/>
        <v>#NUM!</v>
      </c>
      <c r="DV196" t="e">
        <f t="shared" si="283"/>
        <v>#NUM!</v>
      </c>
      <c r="DW196" t="e">
        <f t="shared" si="283"/>
        <v>#NUM!</v>
      </c>
      <c r="DX196" t="e">
        <f t="shared" si="283"/>
        <v>#NUM!</v>
      </c>
      <c r="DY196" t="e">
        <f t="shared" si="283"/>
        <v>#NUM!</v>
      </c>
      <c r="DZ196" t="e">
        <f t="shared" si="283"/>
        <v>#NUM!</v>
      </c>
      <c r="EA196" t="e">
        <f t="shared" si="283"/>
        <v>#NUM!</v>
      </c>
      <c r="EL196">
        <v>0.78000000000000047</v>
      </c>
      <c r="EN196">
        <f t="shared" si="288"/>
        <v>0.99737251595950283</v>
      </c>
      <c r="EP196">
        <f t="shared" si="288"/>
        <v>0.99326449633053693</v>
      </c>
      <c r="ER196">
        <f t="shared" si="288"/>
        <v>0.98629830824211984</v>
      </c>
      <c r="ET196">
        <f t="shared" si="288"/>
        <v>0.97280012149678352</v>
      </c>
      <c r="EV196">
        <f t="shared" si="288"/>
        <v>0.93881217994000477</v>
      </c>
      <c r="EW196">
        <f t="shared" si="288"/>
        <v>0.72999752312829747</v>
      </c>
      <c r="EX196" t="e">
        <f t="shared" si="288"/>
        <v>#NUM!</v>
      </c>
      <c r="EY196" t="e">
        <f t="shared" si="288"/>
        <v>#NUM!</v>
      </c>
      <c r="EZ196" t="e">
        <f t="shared" si="288"/>
        <v>#NUM!</v>
      </c>
      <c r="FA196" t="e">
        <f t="shared" si="288"/>
        <v>#NUM!</v>
      </c>
      <c r="FB196" t="e">
        <f t="shared" si="288"/>
        <v>#NUM!</v>
      </c>
      <c r="FC196" t="e">
        <f t="shared" si="288"/>
        <v>#NUM!</v>
      </c>
      <c r="FD196" t="e">
        <f t="shared" si="288"/>
        <v>#NUM!</v>
      </c>
      <c r="FE196" t="e">
        <f t="shared" si="288"/>
        <v>#NUM!</v>
      </c>
      <c r="FF196" t="e">
        <f t="shared" si="288"/>
        <v>#NUM!</v>
      </c>
      <c r="FG196" t="e">
        <f t="shared" si="288"/>
        <v>#NUM!</v>
      </c>
      <c r="FH196" t="e">
        <f t="shared" si="288"/>
        <v>#NUM!</v>
      </c>
      <c r="FI196" t="e">
        <f t="shared" si="288"/>
        <v>#NUM!</v>
      </c>
    </row>
    <row r="197" spans="41:165" x14ac:dyDescent="0.3">
      <c r="AO197">
        <v>0.79000000000000048</v>
      </c>
      <c r="AP197">
        <f t="shared" si="286"/>
        <v>0.98833504891729307</v>
      </c>
      <c r="AQ197">
        <f t="shared" si="286"/>
        <v>0.97371449848979241</v>
      </c>
      <c r="AR197">
        <f t="shared" si="286"/>
        <v>0.95499975931176584</v>
      </c>
      <c r="AS197">
        <f t="shared" si="286"/>
        <v>0.93038340509205153</v>
      </c>
      <c r="AT197">
        <f t="shared" si="286"/>
        <v>0.89678993079938596</v>
      </c>
      <c r="AU197">
        <f t="shared" si="286"/>
        <v>0.84842770829689174</v>
      </c>
      <c r="AV197">
        <f t="shared" si="286"/>
        <v>0.77238930958176399</v>
      </c>
      <c r="AW197">
        <f t="shared" si="286"/>
        <v>0.62691902964785118</v>
      </c>
      <c r="AX197" t="e">
        <f t="shared" si="286"/>
        <v>#NUM!</v>
      </c>
      <c r="AY197" t="e">
        <f t="shared" si="286"/>
        <v>#NUM!</v>
      </c>
      <c r="AZ197" t="e">
        <f t="shared" si="286"/>
        <v>#NUM!</v>
      </c>
      <c r="BA197" t="e">
        <f t="shared" si="286"/>
        <v>#NUM!</v>
      </c>
      <c r="BB197" t="e">
        <f t="shared" si="286"/>
        <v>#NUM!</v>
      </c>
      <c r="BC197" t="e">
        <f t="shared" si="286"/>
        <v>#NUM!</v>
      </c>
      <c r="BD197" t="e">
        <f t="shared" si="286"/>
        <v>#NUM!</v>
      </c>
      <c r="BE197" t="e">
        <f t="shared" si="286"/>
        <v>#NUM!</v>
      </c>
      <c r="BF197" t="e">
        <f t="shared" si="286"/>
        <v>#NUM!</v>
      </c>
      <c r="BG197" t="e">
        <f t="shared" si="286"/>
        <v>#NUM!</v>
      </c>
      <c r="BH197" t="e">
        <f t="shared" si="286"/>
        <v>#NUM!</v>
      </c>
      <c r="BI197" t="e">
        <f t="shared" si="286"/>
        <v>#NUM!</v>
      </c>
      <c r="BJ197" t="e">
        <f t="shared" si="286"/>
        <v>#NUM!</v>
      </c>
      <c r="BK197" t="e">
        <f t="shared" si="286"/>
        <v>#NUM!</v>
      </c>
      <c r="BL197" t="e">
        <f t="shared" si="286"/>
        <v>#NUM!</v>
      </c>
      <c r="BV197">
        <v>0.79000000000000048</v>
      </c>
      <c r="BX197">
        <f t="shared" si="287"/>
        <v>0.98861543750251313</v>
      </c>
      <c r="BZ197">
        <f t="shared" si="287"/>
        <v>0.9703794721800667</v>
      </c>
      <c r="CB197">
        <f t="shared" si="287"/>
        <v>0.93810700095343635</v>
      </c>
      <c r="CD197">
        <f t="shared" si="287"/>
        <v>0.86969853777380723</v>
      </c>
      <c r="CF197">
        <f t="shared" si="287"/>
        <v>0.63051739605994261</v>
      </c>
      <c r="CG197" t="e">
        <f t="shared" si="287"/>
        <v>#NUM!</v>
      </c>
      <c r="CH197" t="e">
        <f t="shared" si="287"/>
        <v>#NUM!</v>
      </c>
      <c r="CI197" t="e">
        <f t="shared" si="287"/>
        <v>#NUM!</v>
      </c>
      <c r="CJ197" t="e">
        <f t="shared" si="287"/>
        <v>#NUM!</v>
      </c>
      <c r="CK197" t="e">
        <f t="shared" si="287"/>
        <v>#NUM!</v>
      </c>
      <c r="CL197" t="e">
        <f t="shared" si="287"/>
        <v>#NUM!</v>
      </c>
      <c r="CM197" t="e">
        <f t="shared" si="287"/>
        <v>#NUM!</v>
      </c>
      <c r="CN197" t="e">
        <f t="shared" si="287"/>
        <v>#NUM!</v>
      </c>
      <c r="CO197" t="e">
        <f t="shared" si="287"/>
        <v>#NUM!</v>
      </c>
      <c r="CP197" t="e">
        <f t="shared" si="287"/>
        <v>#NUM!</v>
      </c>
      <c r="CQ197" t="e">
        <f t="shared" si="287"/>
        <v>#NUM!</v>
      </c>
      <c r="CR197" t="e">
        <f t="shared" si="287"/>
        <v>#NUM!</v>
      </c>
      <c r="CS197" t="e">
        <f t="shared" si="287"/>
        <v>#NUM!</v>
      </c>
      <c r="DD197">
        <v>0.79000000000000048</v>
      </c>
      <c r="DF197">
        <f t="shared" si="283"/>
        <v>0.99365228620202484</v>
      </c>
      <c r="DH197">
        <f t="shared" si="283"/>
        <v>0.98357399874876905</v>
      </c>
      <c r="DJ197">
        <f t="shared" si="283"/>
        <v>0.96605751073316681</v>
      </c>
      <c r="DL197">
        <f t="shared" ref="DF197:EA208" si="289">IF(DL$10&lt;&gt;1,( SQRT(DL$10^2 + 1)/(DL$10-1) * LN( ( 1 - DL91  ) / ( 1 - DL$10 * DL91 ) ) ) /  LN( ((2/DL91) - 1 - DL$10 + SQRT(DL$10^2 + 1 )) / ((2/DL91) - 1 - DL$10 - SQRT(DL$10^2 + 1 )) ), (SQRT($AO91)*DL91/(1-DL91)) / LN(((2/DL91)-1-DL$10+SQRT(DL$10^2+1))/((2/DL91)-1-DL$10-SQRT(DL$10^2+1))))</f>
        <v>0.93051710247173092</v>
      </c>
      <c r="DN197">
        <f t="shared" si="289"/>
        <v>0.82944153548553756</v>
      </c>
      <c r="DO197" t="e">
        <f t="shared" si="289"/>
        <v>#NUM!</v>
      </c>
      <c r="DP197" t="e">
        <f t="shared" si="289"/>
        <v>#NUM!</v>
      </c>
      <c r="DQ197" t="e">
        <f t="shared" si="289"/>
        <v>#NUM!</v>
      </c>
      <c r="DR197" t="e">
        <f t="shared" si="289"/>
        <v>#NUM!</v>
      </c>
      <c r="DS197" t="e">
        <f t="shared" si="289"/>
        <v>#NUM!</v>
      </c>
      <c r="DT197" t="e">
        <f t="shared" si="289"/>
        <v>#NUM!</v>
      </c>
      <c r="DU197" t="e">
        <f t="shared" si="289"/>
        <v>#NUM!</v>
      </c>
      <c r="DV197" t="e">
        <f t="shared" si="289"/>
        <v>#NUM!</v>
      </c>
      <c r="DW197" t="e">
        <f t="shared" si="289"/>
        <v>#NUM!</v>
      </c>
      <c r="DX197" t="e">
        <f t="shared" si="289"/>
        <v>#NUM!</v>
      </c>
      <c r="DY197" t="e">
        <f t="shared" si="289"/>
        <v>#NUM!</v>
      </c>
      <c r="DZ197" t="e">
        <f t="shared" si="289"/>
        <v>#NUM!</v>
      </c>
      <c r="EA197" t="e">
        <f t="shared" si="289"/>
        <v>#NUM!</v>
      </c>
      <c r="EL197">
        <v>0.79000000000000048</v>
      </c>
      <c r="EN197">
        <f t="shared" si="288"/>
        <v>0.99719626849715548</v>
      </c>
      <c r="EP197">
        <f t="shared" si="288"/>
        <v>0.99277135356256174</v>
      </c>
      <c r="ER197">
        <f t="shared" si="288"/>
        <v>0.98517000897795248</v>
      </c>
      <c r="ET197">
        <f t="shared" si="288"/>
        <v>0.97013585120972867</v>
      </c>
      <c r="EV197">
        <f t="shared" si="288"/>
        <v>0.93063802581340904</v>
      </c>
      <c r="EW197">
        <f t="shared" si="288"/>
        <v>0.60727655902862621</v>
      </c>
      <c r="EX197" t="e">
        <f t="shared" si="288"/>
        <v>#NUM!</v>
      </c>
      <c r="EY197" t="e">
        <f t="shared" si="288"/>
        <v>#NUM!</v>
      </c>
      <c r="EZ197" t="e">
        <f t="shared" si="288"/>
        <v>#NUM!</v>
      </c>
      <c r="FA197" t="e">
        <f t="shared" si="288"/>
        <v>#NUM!</v>
      </c>
      <c r="FB197" t="e">
        <f t="shared" si="288"/>
        <v>#NUM!</v>
      </c>
      <c r="FC197" t="e">
        <f t="shared" si="288"/>
        <v>#NUM!</v>
      </c>
      <c r="FD197" t="e">
        <f t="shared" si="288"/>
        <v>#NUM!</v>
      </c>
      <c r="FE197" t="e">
        <f t="shared" si="288"/>
        <v>#NUM!</v>
      </c>
      <c r="FF197" t="e">
        <f t="shared" si="288"/>
        <v>#NUM!</v>
      </c>
      <c r="FG197" t="e">
        <f t="shared" si="288"/>
        <v>#NUM!</v>
      </c>
      <c r="FH197" t="e">
        <f t="shared" si="288"/>
        <v>#NUM!</v>
      </c>
      <c r="FI197" t="e">
        <f t="shared" si="288"/>
        <v>#NUM!</v>
      </c>
    </row>
    <row r="198" spans="41:165" x14ac:dyDescent="0.3">
      <c r="AO198">
        <v>0.80000000000000049</v>
      </c>
      <c r="AP198">
        <f t="shared" si="286"/>
        <v>0.9875394478217373</v>
      </c>
      <c r="AQ198">
        <f t="shared" si="286"/>
        <v>0.97183719473976793</v>
      </c>
      <c r="AR198">
        <f t="shared" si="286"/>
        <v>0.95160484985968241</v>
      </c>
      <c r="AS198">
        <f t="shared" si="286"/>
        <v>0.92476667479858565</v>
      </c>
      <c r="AT198">
        <f t="shared" si="286"/>
        <v>0.88771534087076465</v>
      </c>
      <c r="AU198">
        <f t="shared" si="286"/>
        <v>0.8334271971288475</v>
      </c>
      <c r="AV198">
        <f t="shared" si="286"/>
        <v>0.74521387809189954</v>
      </c>
      <c r="AW198">
        <f t="shared" si="286"/>
        <v>0.55661113808049612</v>
      </c>
      <c r="AX198" t="e">
        <f t="shared" si="286"/>
        <v>#NUM!</v>
      </c>
      <c r="AY198" t="e">
        <f t="shared" si="286"/>
        <v>#NUM!</v>
      </c>
      <c r="AZ198" t="e">
        <f t="shared" si="286"/>
        <v>#NUM!</v>
      </c>
      <c r="BA198" t="e">
        <f t="shared" si="286"/>
        <v>#NUM!</v>
      </c>
      <c r="BB198" t="e">
        <f t="shared" si="286"/>
        <v>#NUM!</v>
      </c>
      <c r="BC198" t="e">
        <f t="shared" si="286"/>
        <v>#NUM!</v>
      </c>
      <c r="BD198" t="e">
        <f t="shared" si="286"/>
        <v>#NUM!</v>
      </c>
      <c r="BE198" t="e">
        <f t="shared" si="286"/>
        <v>#NUM!</v>
      </c>
      <c r="BF198" t="e">
        <f t="shared" si="286"/>
        <v>#NUM!</v>
      </c>
      <c r="BG198" t="e">
        <f t="shared" si="286"/>
        <v>#NUM!</v>
      </c>
      <c r="BH198" t="e">
        <f t="shared" si="286"/>
        <v>#NUM!</v>
      </c>
      <c r="BI198" t="e">
        <f t="shared" si="286"/>
        <v>#NUM!</v>
      </c>
      <c r="BJ198" t="e">
        <f t="shared" si="286"/>
        <v>#NUM!</v>
      </c>
      <c r="BK198" t="e">
        <f t="shared" si="286"/>
        <v>#NUM!</v>
      </c>
      <c r="BL198" t="e">
        <f t="shared" si="286"/>
        <v>#NUM!</v>
      </c>
      <c r="BV198">
        <v>0.80000000000000049</v>
      </c>
      <c r="BX198">
        <f t="shared" si="287"/>
        <v>0.9878249718179184</v>
      </c>
      <c r="BZ198">
        <f t="shared" si="287"/>
        <v>0.96810858141723433</v>
      </c>
      <c r="CB198">
        <f t="shared" si="287"/>
        <v>0.93263633640797738</v>
      </c>
      <c r="CD198">
        <f t="shared" si="287"/>
        <v>0.8550369725325293</v>
      </c>
      <c r="CF198">
        <f t="shared" si="287"/>
        <v>0.53480110608031339</v>
      </c>
      <c r="CG198" t="e">
        <f t="shared" si="287"/>
        <v>#NUM!</v>
      </c>
      <c r="CH198" t="e">
        <f t="shared" si="287"/>
        <v>#NUM!</v>
      </c>
      <c r="CI198" t="e">
        <f t="shared" si="287"/>
        <v>#NUM!</v>
      </c>
      <c r="CJ198" t="e">
        <f t="shared" si="287"/>
        <v>#NUM!</v>
      </c>
      <c r="CK198" t="e">
        <f t="shared" si="287"/>
        <v>#NUM!</v>
      </c>
      <c r="CL198" t="e">
        <f t="shared" si="287"/>
        <v>#NUM!</v>
      </c>
      <c r="CM198" t="e">
        <f t="shared" si="287"/>
        <v>#NUM!</v>
      </c>
      <c r="CN198" t="e">
        <f t="shared" si="287"/>
        <v>#NUM!</v>
      </c>
      <c r="CO198" t="e">
        <f t="shared" si="287"/>
        <v>#NUM!</v>
      </c>
      <c r="CP198" t="e">
        <f t="shared" si="287"/>
        <v>#NUM!</v>
      </c>
      <c r="CQ198" t="e">
        <f t="shared" si="287"/>
        <v>#NUM!</v>
      </c>
      <c r="CR198" t="e">
        <f t="shared" si="287"/>
        <v>#NUM!</v>
      </c>
      <c r="CS198" t="e">
        <f t="shared" si="287"/>
        <v>#NUM!</v>
      </c>
      <c r="DD198">
        <v>0.80000000000000049</v>
      </c>
      <c r="DF198">
        <f t="shared" si="289"/>
        <v>0.99321570847636886</v>
      </c>
      <c r="DH198">
        <f t="shared" si="289"/>
        <v>0.98233453296674578</v>
      </c>
      <c r="DJ198">
        <f t="shared" si="289"/>
        <v>0.96314593378991287</v>
      </c>
      <c r="DL198">
        <f t="shared" si="289"/>
        <v>0.92323741660550118</v>
      </c>
      <c r="DN198">
        <f t="shared" si="289"/>
        <v>0.80226603553909193</v>
      </c>
      <c r="DO198" t="e">
        <f t="shared" si="289"/>
        <v>#NUM!</v>
      </c>
      <c r="DP198" t="e">
        <f t="shared" si="289"/>
        <v>#NUM!</v>
      </c>
      <c r="DQ198" t="e">
        <f t="shared" si="289"/>
        <v>#NUM!</v>
      </c>
      <c r="DR198" t="e">
        <f t="shared" si="289"/>
        <v>#NUM!</v>
      </c>
      <c r="DS198" t="e">
        <f t="shared" si="289"/>
        <v>#NUM!</v>
      </c>
      <c r="DT198" t="e">
        <f t="shared" si="289"/>
        <v>#NUM!</v>
      </c>
      <c r="DU198" t="e">
        <f t="shared" si="289"/>
        <v>#NUM!</v>
      </c>
      <c r="DV198" t="e">
        <f t="shared" si="289"/>
        <v>#NUM!</v>
      </c>
      <c r="DW198" t="e">
        <f t="shared" si="289"/>
        <v>#NUM!</v>
      </c>
      <c r="DX198" t="e">
        <f t="shared" si="289"/>
        <v>#NUM!</v>
      </c>
      <c r="DY198" t="e">
        <f t="shared" si="289"/>
        <v>#NUM!</v>
      </c>
      <c r="DZ198" t="e">
        <f t="shared" si="289"/>
        <v>#NUM!</v>
      </c>
      <c r="EA198" t="e">
        <f t="shared" si="289"/>
        <v>#NUM!</v>
      </c>
      <c r="EL198">
        <v>0.80000000000000049</v>
      </c>
      <c r="EN198">
        <f t="shared" si="288"/>
        <v>0.9970047175870056</v>
      </c>
      <c r="EP198">
        <f t="shared" si="288"/>
        <v>0.9922317693310253</v>
      </c>
      <c r="ER198">
        <f t="shared" si="288"/>
        <v>0.98392223373979337</v>
      </c>
      <c r="ET198">
        <f t="shared" si="288"/>
        <v>0.96713071236422787</v>
      </c>
      <c r="EV198">
        <f t="shared" si="288"/>
        <v>0.92093324733224657</v>
      </c>
      <c r="EW198" t="e">
        <f t="shared" si="288"/>
        <v>#NUM!</v>
      </c>
      <c r="EX198" t="e">
        <f t="shared" si="288"/>
        <v>#NUM!</v>
      </c>
      <c r="EY198" t="e">
        <f t="shared" si="288"/>
        <v>#NUM!</v>
      </c>
      <c r="EZ198" t="e">
        <f t="shared" si="288"/>
        <v>#NUM!</v>
      </c>
      <c r="FA198" t="e">
        <f t="shared" si="288"/>
        <v>#NUM!</v>
      </c>
      <c r="FB198" t="e">
        <f t="shared" si="288"/>
        <v>#NUM!</v>
      </c>
      <c r="FC198" t="e">
        <f t="shared" si="288"/>
        <v>#NUM!</v>
      </c>
      <c r="FD198" t="e">
        <f t="shared" si="288"/>
        <v>#NUM!</v>
      </c>
      <c r="FE198" t="e">
        <f t="shared" si="288"/>
        <v>#NUM!</v>
      </c>
      <c r="FF198" t="e">
        <f t="shared" si="288"/>
        <v>#NUM!</v>
      </c>
      <c r="FG198" t="e">
        <f t="shared" si="288"/>
        <v>#NUM!</v>
      </c>
      <c r="FH198" t="e">
        <f t="shared" si="288"/>
        <v>#NUM!</v>
      </c>
      <c r="FI198" t="e">
        <f t="shared" si="288"/>
        <v>#NUM!</v>
      </c>
    </row>
    <row r="199" spans="41:165" x14ac:dyDescent="0.3">
      <c r="AO199">
        <v>0.8100000000000005</v>
      </c>
      <c r="AP199">
        <f t="shared" si="286"/>
        <v>0.9866703810690578</v>
      </c>
      <c r="AQ199">
        <f t="shared" si="286"/>
        <v>0.96977797999445048</v>
      </c>
      <c r="AR199">
        <f t="shared" si="286"/>
        <v>0.947860236381314</v>
      </c>
      <c r="AS199">
        <f t="shared" si="286"/>
        <v>0.91852272946642044</v>
      </c>
      <c r="AT199">
        <f t="shared" si="286"/>
        <v>0.87750584886473038</v>
      </c>
      <c r="AU199">
        <f t="shared" si="286"/>
        <v>0.81619000395809449</v>
      </c>
      <c r="AV199">
        <f t="shared" si="286"/>
        <v>0.71237968439983779</v>
      </c>
      <c r="AW199">
        <f t="shared" si="286"/>
        <v>0.43284530120063147</v>
      </c>
      <c r="AX199" t="e">
        <f t="shared" si="286"/>
        <v>#NUM!</v>
      </c>
      <c r="AY199" t="e">
        <f t="shared" si="286"/>
        <v>#NUM!</v>
      </c>
      <c r="AZ199" t="e">
        <f t="shared" si="286"/>
        <v>#NUM!</v>
      </c>
      <c r="BA199" t="e">
        <f t="shared" si="286"/>
        <v>#NUM!</v>
      </c>
      <c r="BB199" t="e">
        <f t="shared" si="286"/>
        <v>#NUM!</v>
      </c>
      <c r="BC199" t="e">
        <f t="shared" si="286"/>
        <v>#NUM!</v>
      </c>
      <c r="BD199" t="e">
        <f t="shared" si="286"/>
        <v>#NUM!</v>
      </c>
      <c r="BE199" t="e">
        <f t="shared" si="286"/>
        <v>#NUM!</v>
      </c>
      <c r="BF199" t="e">
        <f t="shared" si="286"/>
        <v>#NUM!</v>
      </c>
      <c r="BG199" t="e">
        <f t="shared" si="286"/>
        <v>#NUM!</v>
      </c>
      <c r="BH199" t="e">
        <f t="shared" si="286"/>
        <v>#NUM!</v>
      </c>
      <c r="BI199" t="e">
        <f t="shared" si="286"/>
        <v>#NUM!</v>
      </c>
      <c r="BJ199" t="e">
        <f t="shared" si="286"/>
        <v>#NUM!</v>
      </c>
      <c r="BK199" t="e">
        <f t="shared" si="286"/>
        <v>#NUM!</v>
      </c>
      <c r="BL199" t="e">
        <f t="shared" si="286"/>
        <v>#NUM!</v>
      </c>
      <c r="BV199">
        <v>0.8100000000000005</v>
      </c>
      <c r="BX199">
        <f t="shared" si="287"/>
        <v>0.98696135118929929</v>
      </c>
      <c r="BZ199">
        <f t="shared" si="287"/>
        <v>0.96560567833177546</v>
      </c>
      <c r="CB199">
        <f t="shared" si="287"/>
        <v>0.92651044210531763</v>
      </c>
      <c r="CD199">
        <f t="shared" si="287"/>
        <v>0.83795956196092813</v>
      </c>
      <c r="CF199" t="e">
        <f t="shared" si="287"/>
        <v>#NUM!</v>
      </c>
      <c r="CG199" t="e">
        <f t="shared" si="287"/>
        <v>#NUM!</v>
      </c>
      <c r="CH199" t="e">
        <f t="shared" si="287"/>
        <v>#NUM!</v>
      </c>
      <c r="CI199" t="e">
        <f t="shared" si="287"/>
        <v>#NUM!</v>
      </c>
      <c r="CJ199" t="e">
        <f t="shared" si="287"/>
        <v>#NUM!</v>
      </c>
      <c r="CK199" t="e">
        <f t="shared" si="287"/>
        <v>#NUM!</v>
      </c>
      <c r="CL199" t="e">
        <f t="shared" si="287"/>
        <v>#NUM!</v>
      </c>
      <c r="CM199" t="e">
        <f t="shared" si="287"/>
        <v>#NUM!</v>
      </c>
      <c r="CN199" t="e">
        <f t="shared" si="287"/>
        <v>#NUM!</v>
      </c>
      <c r="CO199" t="e">
        <f t="shared" si="287"/>
        <v>#NUM!</v>
      </c>
      <c r="CP199" t="e">
        <f t="shared" si="287"/>
        <v>#NUM!</v>
      </c>
      <c r="CQ199" t="e">
        <f t="shared" si="287"/>
        <v>#NUM!</v>
      </c>
      <c r="CR199" t="e">
        <f t="shared" si="287"/>
        <v>#NUM!</v>
      </c>
      <c r="CS199" t="e">
        <f t="shared" si="287"/>
        <v>#NUM!</v>
      </c>
      <c r="DD199">
        <v>0.8100000000000005</v>
      </c>
      <c r="DF199">
        <f t="shared" si="289"/>
        <v>0.99273934479325421</v>
      </c>
      <c r="DH199">
        <f t="shared" si="289"/>
        <v>0.98097178295362064</v>
      </c>
      <c r="DJ199">
        <f t="shared" si="289"/>
        <v>0.9599037237283774</v>
      </c>
      <c r="DL199">
        <f t="shared" si="289"/>
        <v>0.91491457485541572</v>
      </c>
      <c r="DN199">
        <f t="shared" si="289"/>
        <v>0.76797471234650971</v>
      </c>
      <c r="DO199" t="e">
        <f t="shared" si="289"/>
        <v>#NUM!</v>
      </c>
      <c r="DP199" t="e">
        <f t="shared" si="289"/>
        <v>#NUM!</v>
      </c>
      <c r="DQ199" t="e">
        <f t="shared" si="289"/>
        <v>#NUM!</v>
      </c>
      <c r="DR199" t="e">
        <f t="shared" si="289"/>
        <v>#NUM!</v>
      </c>
      <c r="DS199" t="e">
        <f t="shared" si="289"/>
        <v>#NUM!</v>
      </c>
      <c r="DT199" t="e">
        <f t="shared" si="289"/>
        <v>#NUM!</v>
      </c>
      <c r="DU199" t="e">
        <f t="shared" si="289"/>
        <v>#NUM!</v>
      </c>
      <c r="DV199" t="e">
        <f t="shared" si="289"/>
        <v>#NUM!</v>
      </c>
      <c r="DW199" t="e">
        <f t="shared" si="289"/>
        <v>#NUM!</v>
      </c>
      <c r="DX199" t="e">
        <f t="shared" si="289"/>
        <v>#NUM!</v>
      </c>
      <c r="DY199" t="e">
        <f t="shared" si="289"/>
        <v>#NUM!</v>
      </c>
      <c r="DZ199" t="e">
        <f t="shared" si="289"/>
        <v>#NUM!</v>
      </c>
      <c r="EA199" t="e">
        <f t="shared" si="289"/>
        <v>#NUM!</v>
      </c>
      <c r="EL199">
        <v>0.8100000000000005</v>
      </c>
      <c r="EN199">
        <f t="shared" si="288"/>
        <v>0.99679589815046243</v>
      </c>
      <c r="EP199">
        <f t="shared" si="288"/>
        <v>0.99163947390623353</v>
      </c>
      <c r="ER199">
        <f t="shared" si="288"/>
        <v>0.9825373982242378</v>
      </c>
      <c r="ET199">
        <f t="shared" si="288"/>
        <v>0.9637252763609222</v>
      </c>
      <c r="EV199">
        <f t="shared" si="288"/>
        <v>0.90929048224639275</v>
      </c>
      <c r="EW199" t="e">
        <f t="shared" si="288"/>
        <v>#NUM!</v>
      </c>
      <c r="EX199" t="e">
        <f t="shared" si="288"/>
        <v>#NUM!</v>
      </c>
      <c r="EY199" t="e">
        <f t="shared" si="288"/>
        <v>#NUM!</v>
      </c>
      <c r="EZ199" t="e">
        <f t="shared" si="288"/>
        <v>#NUM!</v>
      </c>
      <c r="FA199" t="e">
        <f t="shared" si="288"/>
        <v>#NUM!</v>
      </c>
      <c r="FB199" t="e">
        <f t="shared" si="288"/>
        <v>#NUM!</v>
      </c>
      <c r="FC199" t="e">
        <f t="shared" si="288"/>
        <v>#NUM!</v>
      </c>
      <c r="FD199" t="e">
        <f t="shared" si="288"/>
        <v>#NUM!</v>
      </c>
      <c r="FE199" t="e">
        <f t="shared" si="288"/>
        <v>#NUM!</v>
      </c>
      <c r="FF199" t="e">
        <f t="shared" si="288"/>
        <v>#NUM!</v>
      </c>
      <c r="FG199" t="e">
        <f t="shared" si="288"/>
        <v>#NUM!</v>
      </c>
      <c r="FH199" t="e">
        <f t="shared" si="288"/>
        <v>#NUM!</v>
      </c>
      <c r="FI199" t="e">
        <f t="shared" si="288"/>
        <v>#NUM!</v>
      </c>
    </row>
    <row r="200" spans="41:165" x14ac:dyDescent="0.3">
      <c r="AO200">
        <v>0.82000000000000051</v>
      </c>
      <c r="AP200">
        <f t="shared" si="286"/>
        <v>0.98571749171441614</v>
      </c>
      <c r="AQ200">
        <f t="shared" si="286"/>
        <v>0.96751017159267871</v>
      </c>
      <c r="AR200">
        <f t="shared" si="286"/>
        <v>0.94371164937724961</v>
      </c>
      <c r="AS200">
        <f t="shared" si="286"/>
        <v>0.91154568399212377</v>
      </c>
      <c r="AT200">
        <f t="shared" si="286"/>
        <v>0.86594218107075005</v>
      </c>
      <c r="AU200">
        <f t="shared" si="286"/>
        <v>0.79616560285401217</v>
      </c>
      <c r="AV200">
        <f t="shared" si="286"/>
        <v>0.67149466171628358</v>
      </c>
      <c r="AW200" t="e">
        <f t="shared" si="286"/>
        <v>#NUM!</v>
      </c>
      <c r="AX200" t="e">
        <f t="shared" si="286"/>
        <v>#NUM!</v>
      </c>
      <c r="AY200" t="e">
        <f t="shared" si="286"/>
        <v>#NUM!</v>
      </c>
      <c r="AZ200" t="e">
        <f t="shared" si="286"/>
        <v>#NUM!</v>
      </c>
      <c r="BA200" t="e">
        <f t="shared" si="286"/>
        <v>#NUM!</v>
      </c>
      <c r="BB200" t="e">
        <f t="shared" si="286"/>
        <v>#NUM!</v>
      </c>
      <c r="BC200" t="e">
        <f t="shared" si="286"/>
        <v>#NUM!</v>
      </c>
      <c r="BD200" t="e">
        <f t="shared" si="286"/>
        <v>#NUM!</v>
      </c>
      <c r="BE200" t="e">
        <f t="shared" si="286"/>
        <v>#NUM!</v>
      </c>
      <c r="BF200" t="e">
        <f t="shared" si="286"/>
        <v>#NUM!</v>
      </c>
      <c r="BG200" t="e">
        <f t="shared" si="286"/>
        <v>#NUM!</v>
      </c>
      <c r="BH200" t="e">
        <f t="shared" si="286"/>
        <v>#NUM!</v>
      </c>
      <c r="BI200" t="e">
        <f t="shared" si="286"/>
        <v>#NUM!</v>
      </c>
      <c r="BJ200" t="e">
        <f t="shared" si="286"/>
        <v>#NUM!</v>
      </c>
      <c r="BK200" t="e">
        <f t="shared" si="286"/>
        <v>#NUM!</v>
      </c>
      <c r="BL200" t="e">
        <f t="shared" si="286"/>
        <v>#NUM!</v>
      </c>
      <c r="BV200">
        <v>0.82000000000000051</v>
      </c>
      <c r="BX200">
        <f t="shared" si="287"/>
        <v>0.98601440778637339</v>
      </c>
      <c r="BZ200">
        <f t="shared" si="287"/>
        <v>0.96283599779560536</v>
      </c>
      <c r="CB200">
        <f t="shared" si="287"/>
        <v>0.91961516833912105</v>
      </c>
      <c r="CD200">
        <f t="shared" si="287"/>
        <v>0.81784144916293544</v>
      </c>
      <c r="CF200" t="e">
        <f t="shared" si="287"/>
        <v>#NUM!</v>
      </c>
      <c r="CG200" t="e">
        <f t="shared" si="287"/>
        <v>#NUM!</v>
      </c>
      <c r="CH200" t="e">
        <f t="shared" si="287"/>
        <v>#NUM!</v>
      </c>
      <c r="CI200" t="e">
        <f t="shared" si="287"/>
        <v>#NUM!</v>
      </c>
      <c r="CJ200" t="e">
        <f t="shared" si="287"/>
        <v>#NUM!</v>
      </c>
      <c r="CK200" t="e">
        <f t="shared" si="287"/>
        <v>#NUM!</v>
      </c>
      <c r="CL200" t="e">
        <f t="shared" si="287"/>
        <v>#NUM!</v>
      </c>
      <c r="CM200" t="e">
        <f t="shared" si="287"/>
        <v>#NUM!</v>
      </c>
      <c r="CN200" t="e">
        <f t="shared" si="287"/>
        <v>#NUM!</v>
      </c>
      <c r="CO200" t="e">
        <f t="shared" si="287"/>
        <v>#NUM!</v>
      </c>
      <c r="CP200" t="e">
        <f t="shared" si="287"/>
        <v>#NUM!</v>
      </c>
      <c r="CQ200" t="e">
        <f t="shared" si="287"/>
        <v>#NUM!</v>
      </c>
      <c r="CR200" t="e">
        <f t="shared" si="287"/>
        <v>#NUM!</v>
      </c>
      <c r="CS200" t="e">
        <f t="shared" si="287"/>
        <v>#NUM!</v>
      </c>
      <c r="DD200">
        <v>0.82000000000000051</v>
      </c>
      <c r="DF200">
        <f t="shared" si="289"/>
        <v>0.99221776270238005</v>
      </c>
      <c r="DH200">
        <f t="shared" si="289"/>
        <v>0.97946789532424694</v>
      </c>
      <c r="DJ200">
        <f t="shared" si="289"/>
        <v>0.95627751151783713</v>
      </c>
      <c r="DL200">
        <f t="shared" si="289"/>
        <v>0.90533476071534957</v>
      </c>
      <c r="DN200">
        <f t="shared" si="289"/>
        <v>0.72317139665860719</v>
      </c>
      <c r="DO200" t="e">
        <f t="shared" si="289"/>
        <v>#NUM!</v>
      </c>
      <c r="DP200" t="e">
        <f t="shared" si="289"/>
        <v>#NUM!</v>
      </c>
      <c r="DQ200" t="e">
        <f t="shared" si="289"/>
        <v>#NUM!</v>
      </c>
      <c r="DR200" t="e">
        <f t="shared" si="289"/>
        <v>#NUM!</v>
      </c>
      <c r="DS200" t="e">
        <f t="shared" si="289"/>
        <v>#NUM!</v>
      </c>
      <c r="DT200" t="e">
        <f t="shared" si="289"/>
        <v>#NUM!</v>
      </c>
      <c r="DU200" t="e">
        <f t="shared" si="289"/>
        <v>#NUM!</v>
      </c>
      <c r="DV200" t="e">
        <f t="shared" si="289"/>
        <v>#NUM!</v>
      </c>
      <c r="DW200" t="e">
        <f t="shared" si="289"/>
        <v>#NUM!</v>
      </c>
      <c r="DX200" t="e">
        <f t="shared" si="289"/>
        <v>#NUM!</v>
      </c>
      <c r="DY200" t="e">
        <f t="shared" si="289"/>
        <v>#NUM!</v>
      </c>
      <c r="DZ200" t="e">
        <f t="shared" si="289"/>
        <v>#NUM!</v>
      </c>
      <c r="EA200" t="e">
        <f t="shared" si="289"/>
        <v>#NUM!</v>
      </c>
      <c r="EL200">
        <v>0.82000000000000051</v>
      </c>
      <c r="EN200">
        <f t="shared" si="288"/>
        <v>0.99656748136784257</v>
      </c>
      <c r="EP200">
        <f t="shared" si="288"/>
        <v>0.99098700330324452</v>
      </c>
      <c r="ER200">
        <f t="shared" si="288"/>
        <v>0.98099436435388077</v>
      </c>
      <c r="ET200">
        <f t="shared" si="288"/>
        <v>0.95984621892396049</v>
      </c>
      <c r="EV200">
        <f t="shared" si="288"/>
        <v>0.89515019856765043</v>
      </c>
      <c r="EW200" t="e">
        <f t="shared" si="288"/>
        <v>#NUM!</v>
      </c>
      <c r="EX200" t="e">
        <f t="shared" si="288"/>
        <v>#NUM!</v>
      </c>
      <c r="EY200" t="e">
        <f t="shared" si="288"/>
        <v>#NUM!</v>
      </c>
      <c r="EZ200" t="e">
        <f t="shared" si="288"/>
        <v>#NUM!</v>
      </c>
      <c r="FA200" t="e">
        <f t="shared" si="288"/>
        <v>#NUM!</v>
      </c>
      <c r="FB200" t="e">
        <f t="shared" si="288"/>
        <v>#NUM!</v>
      </c>
      <c r="FC200" t="e">
        <f t="shared" si="288"/>
        <v>#NUM!</v>
      </c>
      <c r="FD200" t="e">
        <f t="shared" si="288"/>
        <v>#NUM!</v>
      </c>
      <c r="FE200" t="e">
        <f t="shared" si="288"/>
        <v>#NUM!</v>
      </c>
      <c r="FF200" t="e">
        <f t="shared" si="288"/>
        <v>#NUM!</v>
      </c>
      <c r="FG200" t="e">
        <f t="shared" si="288"/>
        <v>#NUM!</v>
      </c>
      <c r="FH200" t="e">
        <f t="shared" si="288"/>
        <v>#NUM!</v>
      </c>
      <c r="FI200" t="e">
        <f t="shared" si="288"/>
        <v>#NUM!</v>
      </c>
    </row>
    <row r="201" spans="41:165" x14ac:dyDescent="0.3">
      <c r="AO201">
        <v>0.83000000000000052</v>
      </c>
      <c r="AP201">
        <f t="shared" si="286"/>
        <v>0.98466829815888535</v>
      </c>
      <c r="AQ201">
        <f t="shared" si="286"/>
        <v>0.96500141746381296</v>
      </c>
      <c r="AR201">
        <f t="shared" si="286"/>
        <v>0.93909263414192801</v>
      </c>
      <c r="AS201">
        <f t="shared" si="286"/>
        <v>0.90370359018730806</v>
      </c>
      <c r="AT201">
        <f t="shared" si="286"/>
        <v>0.85274142214838944</v>
      </c>
      <c r="AU201">
        <f t="shared" si="286"/>
        <v>0.77258179045241715</v>
      </c>
      <c r="AV201">
        <f t="shared" si="286"/>
        <v>0.61801664173181314</v>
      </c>
      <c r="AW201" t="e">
        <f t="shared" si="286"/>
        <v>#NUM!</v>
      </c>
      <c r="AX201" t="e">
        <f t="shared" si="286"/>
        <v>#NUM!</v>
      </c>
      <c r="AY201" t="e">
        <f t="shared" si="286"/>
        <v>#NUM!</v>
      </c>
      <c r="AZ201" t="e">
        <f t="shared" si="286"/>
        <v>#NUM!</v>
      </c>
      <c r="BA201" t="e">
        <f t="shared" si="286"/>
        <v>#NUM!</v>
      </c>
      <c r="BB201" t="e">
        <f t="shared" si="286"/>
        <v>#NUM!</v>
      </c>
      <c r="BC201" t="e">
        <f t="shared" si="286"/>
        <v>#NUM!</v>
      </c>
      <c r="BD201" t="e">
        <f t="shared" si="286"/>
        <v>#NUM!</v>
      </c>
      <c r="BE201" t="e">
        <f t="shared" si="286"/>
        <v>#NUM!</v>
      </c>
      <c r="BF201" t="e">
        <f t="shared" si="286"/>
        <v>#NUM!</v>
      </c>
      <c r="BG201" t="e">
        <f t="shared" si="286"/>
        <v>#NUM!</v>
      </c>
      <c r="BH201" t="e">
        <f t="shared" si="286"/>
        <v>#NUM!</v>
      </c>
      <c r="BI201" t="e">
        <f t="shared" si="286"/>
        <v>#NUM!</v>
      </c>
      <c r="BJ201" t="e">
        <f t="shared" si="286"/>
        <v>#NUM!</v>
      </c>
      <c r="BK201" t="e">
        <f t="shared" si="286"/>
        <v>#NUM!</v>
      </c>
      <c r="BL201" t="e">
        <f t="shared" si="286"/>
        <v>#NUM!</v>
      </c>
      <c r="BV201">
        <v>0.83000000000000052</v>
      </c>
      <c r="BX201">
        <f t="shared" si="287"/>
        <v>0.98497192777907927</v>
      </c>
      <c r="BZ201">
        <f t="shared" si="287"/>
        <v>0.95975734637095067</v>
      </c>
      <c r="CB201">
        <f t="shared" si="287"/>
        <v>0.91180804320463105</v>
      </c>
      <c r="CD201">
        <f t="shared" si="287"/>
        <v>0.79380152756876776</v>
      </c>
      <c r="CF201" t="e">
        <f t="shared" si="287"/>
        <v>#NUM!</v>
      </c>
      <c r="CG201" t="e">
        <f t="shared" si="287"/>
        <v>#NUM!</v>
      </c>
      <c r="CH201" t="e">
        <f t="shared" si="287"/>
        <v>#NUM!</v>
      </c>
      <c r="CI201" t="e">
        <f t="shared" si="287"/>
        <v>#NUM!</v>
      </c>
      <c r="CJ201" t="e">
        <f t="shared" si="287"/>
        <v>#NUM!</v>
      </c>
      <c r="CK201" t="e">
        <f t="shared" si="287"/>
        <v>#NUM!</v>
      </c>
      <c r="CL201" t="e">
        <f t="shared" si="287"/>
        <v>#NUM!</v>
      </c>
      <c r="CM201" t="e">
        <f t="shared" si="287"/>
        <v>#NUM!</v>
      </c>
      <c r="CN201" t="e">
        <f t="shared" si="287"/>
        <v>#NUM!</v>
      </c>
      <c r="CO201" t="e">
        <f t="shared" si="287"/>
        <v>#NUM!</v>
      </c>
      <c r="CP201" t="e">
        <f t="shared" si="287"/>
        <v>#NUM!</v>
      </c>
      <c r="CQ201" t="e">
        <f t="shared" si="287"/>
        <v>#NUM!</v>
      </c>
      <c r="CR201" t="e">
        <f t="shared" si="287"/>
        <v>#NUM!</v>
      </c>
      <c r="CS201" t="e">
        <f t="shared" si="287"/>
        <v>#NUM!</v>
      </c>
      <c r="DD201">
        <v>0.83000000000000052</v>
      </c>
      <c r="DF201">
        <f t="shared" si="289"/>
        <v>0.9916444554379894</v>
      </c>
      <c r="DH201">
        <f t="shared" si="289"/>
        <v>0.97780134228415005</v>
      </c>
      <c r="DJ201">
        <f t="shared" si="289"/>
        <v>0.95220191298894374</v>
      </c>
      <c r="DL201">
        <f t="shared" si="289"/>
        <v>0.89422221668985946</v>
      </c>
      <c r="DN201">
        <f t="shared" si="289"/>
        <v>0.66117609203133931</v>
      </c>
      <c r="DO201" t="e">
        <f t="shared" si="289"/>
        <v>#NUM!</v>
      </c>
      <c r="DP201" t="e">
        <f t="shared" si="289"/>
        <v>#NUM!</v>
      </c>
      <c r="DQ201" t="e">
        <f t="shared" si="289"/>
        <v>#NUM!</v>
      </c>
      <c r="DR201" t="e">
        <f t="shared" si="289"/>
        <v>#NUM!</v>
      </c>
      <c r="DS201" t="e">
        <f t="shared" si="289"/>
        <v>#NUM!</v>
      </c>
      <c r="DT201" t="e">
        <f t="shared" si="289"/>
        <v>#NUM!</v>
      </c>
      <c r="DU201" t="e">
        <f t="shared" si="289"/>
        <v>#NUM!</v>
      </c>
      <c r="DV201" t="e">
        <f t="shared" si="289"/>
        <v>#NUM!</v>
      </c>
      <c r="DW201" t="e">
        <f t="shared" si="289"/>
        <v>#NUM!</v>
      </c>
      <c r="DX201" t="e">
        <f t="shared" si="289"/>
        <v>#NUM!</v>
      </c>
      <c r="DY201" t="e">
        <f t="shared" si="289"/>
        <v>#NUM!</v>
      </c>
      <c r="DZ201" t="e">
        <f t="shared" si="289"/>
        <v>#NUM!</v>
      </c>
      <c r="EA201" t="e">
        <f t="shared" si="289"/>
        <v>#NUM!</v>
      </c>
      <c r="EL201">
        <v>0.83000000000000052</v>
      </c>
      <c r="EN201">
        <f t="shared" si="288"/>
        <v>0.99631668334402956</v>
      </c>
      <c r="EP201">
        <f t="shared" si="288"/>
        <v>0.99026539345609466</v>
      </c>
      <c r="ER201">
        <f t="shared" si="288"/>
        <v>0.97926748849734935</v>
      </c>
      <c r="ET201">
        <f t="shared" si="288"/>
        <v>0.95540207249546327</v>
      </c>
      <c r="EV201">
        <f t="shared" si="288"/>
        <v>0.87772122901546445</v>
      </c>
      <c r="EW201" t="e">
        <f t="shared" si="288"/>
        <v>#NUM!</v>
      </c>
      <c r="EX201" t="e">
        <f t="shared" si="288"/>
        <v>#NUM!</v>
      </c>
      <c r="EY201" t="e">
        <f t="shared" si="288"/>
        <v>#NUM!</v>
      </c>
      <c r="EZ201" t="e">
        <f t="shared" si="288"/>
        <v>#NUM!</v>
      </c>
      <c r="FA201" t="e">
        <f t="shared" si="288"/>
        <v>#NUM!</v>
      </c>
      <c r="FB201" t="e">
        <f t="shared" si="288"/>
        <v>#NUM!</v>
      </c>
      <c r="FC201" t="e">
        <f t="shared" si="288"/>
        <v>#NUM!</v>
      </c>
      <c r="FD201" t="e">
        <f t="shared" si="288"/>
        <v>#NUM!</v>
      </c>
      <c r="FE201" t="e">
        <f t="shared" si="288"/>
        <v>#NUM!</v>
      </c>
      <c r="FF201" t="e">
        <f t="shared" si="288"/>
        <v>#NUM!</v>
      </c>
      <c r="FG201" t="e">
        <f t="shared" si="288"/>
        <v>#NUM!</v>
      </c>
      <c r="FH201" t="e">
        <f t="shared" si="288"/>
        <v>#NUM!</v>
      </c>
      <c r="FI201" t="e">
        <f t="shared" si="288"/>
        <v>#NUM!</v>
      </c>
    </row>
    <row r="202" spans="41:165" x14ac:dyDescent="0.3">
      <c r="AO202">
        <v>0.84000000000000052</v>
      </c>
      <c r="AP202">
        <f t="shared" si="286"/>
        <v>0.98350760124959391</v>
      </c>
      <c r="AQ202">
        <f t="shared" si="286"/>
        <v>0.96221205823088907</v>
      </c>
      <c r="AR202">
        <f t="shared" ref="AR202:BL202" si="290">IF(AR$10&lt;&gt;1,( SQRT(AR$10^2 + 1)/(AR$10-1) * LN( ( 1 - AR96  ) / ( 1 - AR$10 * AR96 ) ) ) /  LN( ((2/AR96) - 1 - AR$10 + SQRT(AR$10^2 + 1 )) / ((2/AR96) - 1 - AR$10 - SQRT(AR$10^2 + 1 )) ), (SQRT($AO96)*AR96/(1-AR96)) / LN(((2/AR96)-1-AR$10+SQRT(AR$10^2+1))/((2/AR96)-1-AR$10-SQRT(AR$10^2+1))))</f>
        <v>0.93392081766709412</v>
      </c>
      <c r="AS202">
        <f t="shared" si="290"/>
        <v>0.89482955827308153</v>
      </c>
      <c r="AT202">
        <f t="shared" si="290"/>
        <v>0.83753039013862152</v>
      </c>
      <c r="AU202">
        <f t="shared" si="290"/>
        <v>0.74430209066699204</v>
      </c>
      <c r="AV202">
        <f t="shared" si="290"/>
        <v>0.54081872276347542</v>
      </c>
      <c r="AW202" t="e">
        <f t="shared" si="290"/>
        <v>#NUM!</v>
      </c>
      <c r="AX202" t="e">
        <f t="shared" si="290"/>
        <v>#NUM!</v>
      </c>
      <c r="AY202" t="e">
        <f t="shared" si="290"/>
        <v>#NUM!</v>
      </c>
      <c r="AZ202" t="e">
        <f t="shared" si="290"/>
        <v>#NUM!</v>
      </c>
      <c r="BA202" t="e">
        <f t="shared" si="290"/>
        <v>#NUM!</v>
      </c>
      <c r="BB202" t="e">
        <f t="shared" si="290"/>
        <v>#NUM!</v>
      </c>
      <c r="BC202" t="e">
        <f t="shared" si="290"/>
        <v>#NUM!</v>
      </c>
      <c r="BD202" t="e">
        <f t="shared" si="290"/>
        <v>#NUM!</v>
      </c>
      <c r="BE202" t="e">
        <f t="shared" si="290"/>
        <v>#NUM!</v>
      </c>
      <c r="BF202" t="e">
        <f t="shared" si="290"/>
        <v>#NUM!</v>
      </c>
      <c r="BG202" t="e">
        <f t="shared" si="290"/>
        <v>#NUM!</v>
      </c>
      <c r="BH202" t="e">
        <f t="shared" si="290"/>
        <v>#NUM!</v>
      </c>
      <c r="BI202" t="e">
        <f t="shared" si="290"/>
        <v>#NUM!</v>
      </c>
      <c r="BJ202" t="e">
        <f t="shared" si="290"/>
        <v>#NUM!</v>
      </c>
      <c r="BK202" t="e">
        <f t="shared" si="290"/>
        <v>#NUM!</v>
      </c>
      <c r="BL202" t="e">
        <f t="shared" si="290"/>
        <v>#NUM!</v>
      </c>
      <c r="BV202">
        <v>0.84000000000000052</v>
      </c>
      <c r="BX202">
        <f t="shared" si="287"/>
        <v>0.9838190914257644</v>
      </c>
      <c r="BZ202">
        <f t="shared" ref="BZ202:CS202" si="291">IF(BZ$10&lt;&gt;1,( SQRT(BZ$10^2 + 1)/(BZ$10-1) * LN( ( 1 - BZ96  ) / ( 1 - BZ$10 * BZ96 ) ) ) /  LN( ((2/BZ96) - 1 - BZ$10 + SQRT(BZ$10^2 + 1 )) / ((2/BZ96) - 1 - BZ$10 - SQRT(BZ$10^2 + 1 )) ), (SQRT($AO96)*BZ96/(1-BZ96)) / LN(((2/BZ96)-1-BZ$10+SQRT(BZ$10^2+1))/((2/BZ96)-1-BZ$10-SQRT(BZ$10^2+1))))</f>
        <v>0.95631795369595185</v>
      </c>
      <c r="CB202">
        <f t="shared" si="291"/>
        <v>0.90290863963812018</v>
      </c>
      <c r="CD202">
        <f t="shared" si="291"/>
        <v>0.76453603265815329</v>
      </c>
      <c r="CF202" t="e">
        <f t="shared" si="291"/>
        <v>#NUM!</v>
      </c>
      <c r="CG202" t="e">
        <f t="shared" si="291"/>
        <v>#NUM!</v>
      </c>
      <c r="CH202" t="e">
        <f t="shared" si="291"/>
        <v>#NUM!</v>
      </c>
      <c r="CI202" t="e">
        <f t="shared" si="291"/>
        <v>#NUM!</v>
      </c>
      <c r="CJ202" t="e">
        <f t="shared" si="291"/>
        <v>#NUM!</v>
      </c>
      <c r="CK202" t="e">
        <f t="shared" si="291"/>
        <v>#NUM!</v>
      </c>
      <c r="CL202" t="e">
        <f t="shared" si="291"/>
        <v>#NUM!</v>
      </c>
      <c r="CM202" t="e">
        <f t="shared" si="291"/>
        <v>#NUM!</v>
      </c>
      <c r="CN202" t="e">
        <f t="shared" si="291"/>
        <v>#NUM!</v>
      </c>
      <c r="CO202" t="e">
        <f t="shared" si="291"/>
        <v>#NUM!</v>
      </c>
      <c r="CP202" t="e">
        <f t="shared" si="291"/>
        <v>#NUM!</v>
      </c>
      <c r="CQ202" t="e">
        <f t="shared" si="291"/>
        <v>#NUM!</v>
      </c>
      <c r="CR202" t="e">
        <f t="shared" si="291"/>
        <v>#NUM!</v>
      </c>
      <c r="CS202" t="e">
        <f t="shared" si="291"/>
        <v>#NUM!</v>
      </c>
      <c r="DD202">
        <v>0.84000000000000052</v>
      </c>
      <c r="DF202">
        <f t="shared" si="289"/>
        <v>0.99101155274854924</v>
      </c>
      <c r="DH202">
        <f t="shared" si="289"/>
        <v>0.97594590009833637</v>
      </c>
      <c r="DJ202">
        <f t="shared" si="289"/>
        <v>0.94759589849328396</v>
      </c>
      <c r="DL202">
        <f t="shared" si="289"/>
        <v>0.88121435929934833</v>
      </c>
      <c r="DN202">
        <f t="shared" si="289"/>
        <v>0.56435122768236878</v>
      </c>
      <c r="DO202" t="e">
        <f t="shared" si="289"/>
        <v>#NUM!</v>
      </c>
      <c r="DP202" t="e">
        <f t="shared" si="289"/>
        <v>#NUM!</v>
      </c>
      <c r="DQ202" t="e">
        <f t="shared" si="289"/>
        <v>#NUM!</v>
      </c>
      <c r="DR202" t="e">
        <f t="shared" si="289"/>
        <v>#NUM!</v>
      </c>
      <c r="DS202" t="e">
        <f t="shared" si="289"/>
        <v>#NUM!</v>
      </c>
      <c r="DT202" t="e">
        <f t="shared" si="289"/>
        <v>#NUM!</v>
      </c>
      <c r="DU202" t="e">
        <f t="shared" si="289"/>
        <v>#NUM!</v>
      </c>
      <c r="DV202" t="e">
        <f t="shared" si="289"/>
        <v>#NUM!</v>
      </c>
      <c r="DW202" t="e">
        <f t="shared" si="289"/>
        <v>#NUM!</v>
      </c>
      <c r="DX202" t="e">
        <f t="shared" si="289"/>
        <v>#NUM!</v>
      </c>
      <c r="DY202" t="e">
        <f t="shared" si="289"/>
        <v>#NUM!</v>
      </c>
      <c r="DZ202" t="e">
        <f t="shared" si="289"/>
        <v>#NUM!</v>
      </c>
      <c r="EA202" t="e">
        <f t="shared" si="289"/>
        <v>#NUM!</v>
      </c>
      <c r="EL202">
        <v>0.84000000000000052</v>
      </c>
      <c r="EN202">
        <f t="shared" si="288"/>
        <v>0.99604014397994067</v>
      </c>
      <c r="EP202">
        <f t="shared" si="288"/>
        <v>0.98946377306633138</v>
      </c>
      <c r="ER202">
        <f t="shared" si="288"/>
        <v>0.97732534217987022</v>
      </c>
      <c r="ET202">
        <f t="shared" si="288"/>
        <v>0.95027731652453717</v>
      </c>
      <c r="EV202">
        <f t="shared" si="288"/>
        <v>0.85584278032201611</v>
      </c>
      <c r="EW202" t="e">
        <f t="shared" si="288"/>
        <v>#NUM!</v>
      </c>
      <c r="EX202" t="e">
        <f t="shared" si="288"/>
        <v>#NUM!</v>
      </c>
      <c r="EY202" t="e">
        <f t="shared" si="288"/>
        <v>#NUM!</v>
      </c>
      <c r="EZ202" t="e">
        <f t="shared" si="288"/>
        <v>#NUM!</v>
      </c>
      <c r="FA202" t="e">
        <f t="shared" si="288"/>
        <v>#NUM!</v>
      </c>
      <c r="FB202" t="e">
        <f t="shared" si="288"/>
        <v>#NUM!</v>
      </c>
      <c r="FC202" t="e">
        <f t="shared" si="288"/>
        <v>#NUM!</v>
      </c>
      <c r="FD202" t="e">
        <f t="shared" si="288"/>
        <v>#NUM!</v>
      </c>
      <c r="FE202" t="e">
        <f t="shared" si="288"/>
        <v>#NUM!</v>
      </c>
      <c r="FF202" t="e">
        <f t="shared" si="288"/>
        <v>#NUM!</v>
      </c>
      <c r="FG202" t="e">
        <f t="shared" si="288"/>
        <v>#NUM!</v>
      </c>
      <c r="FH202" t="e">
        <f t="shared" si="288"/>
        <v>#NUM!</v>
      </c>
      <c r="FI202" t="e">
        <f t="shared" si="288"/>
        <v>#NUM!</v>
      </c>
    </row>
    <row r="203" spans="41:165" x14ac:dyDescent="0.3">
      <c r="AO203">
        <v>0.85000000000000053</v>
      </c>
      <c r="AP203">
        <f t="shared" ref="AP203:BL214" si="292">IF(AP$10&lt;&gt;1,( SQRT(AP$10^2 + 1)/(AP$10-1) * LN( ( 1 - AP97  ) / ( 1 - AP$10 * AP97 ) ) ) /  LN( ((2/AP97) - 1 - AP$10 + SQRT(AP$10^2 + 1 )) / ((2/AP97) - 1 - AP$10 - SQRT(AP$10^2 + 1 )) ), (SQRT($AO97)*AP97/(1-AP97)) / LN(((2/AP97)-1-AP$10+SQRT(AP$10^2+1))/((2/AP97)-1-AP$10-SQRT(AP$10^2+1))))</f>
        <v>0.98221667593865769</v>
      </c>
      <c r="AQ203">
        <f t="shared" si="292"/>
        <v>0.95909287255315423</v>
      </c>
      <c r="AR203">
        <f t="shared" si="292"/>
        <v>0.92809267612203961</v>
      </c>
      <c r="AS203">
        <f t="shared" si="292"/>
        <v>0.88470883726365335</v>
      </c>
      <c r="AT203">
        <f t="shared" si="292"/>
        <v>0.81980336692291245</v>
      </c>
      <c r="AU203">
        <f t="shared" si="292"/>
        <v>0.70953805491659028</v>
      </c>
      <c r="AV203">
        <f t="shared" si="292"/>
        <v>0.38114654988077024</v>
      </c>
      <c r="AW203" t="e">
        <f t="shared" si="292"/>
        <v>#NUM!</v>
      </c>
      <c r="AX203" t="e">
        <f t="shared" si="292"/>
        <v>#NUM!</v>
      </c>
      <c r="AY203" t="e">
        <f t="shared" si="292"/>
        <v>#NUM!</v>
      </c>
      <c r="AZ203" t="e">
        <f t="shared" si="292"/>
        <v>#NUM!</v>
      </c>
      <c r="BA203" t="e">
        <f t="shared" si="292"/>
        <v>#NUM!</v>
      </c>
      <c r="BB203" t="e">
        <f t="shared" si="292"/>
        <v>#NUM!</v>
      </c>
      <c r="BC203" t="e">
        <f t="shared" si="292"/>
        <v>#NUM!</v>
      </c>
      <c r="BD203" t="e">
        <f t="shared" si="292"/>
        <v>#NUM!</v>
      </c>
      <c r="BE203" t="e">
        <f t="shared" si="292"/>
        <v>#NUM!</v>
      </c>
      <c r="BF203" t="e">
        <f t="shared" si="292"/>
        <v>#NUM!</v>
      </c>
      <c r="BG203" t="e">
        <f t="shared" si="292"/>
        <v>#NUM!</v>
      </c>
      <c r="BH203" t="e">
        <f t="shared" si="292"/>
        <v>#NUM!</v>
      </c>
      <c r="BI203" t="e">
        <f t="shared" si="292"/>
        <v>#NUM!</v>
      </c>
      <c r="BJ203" t="e">
        <f t="shared" si="292"/>
        <v>#NUM!</v>
      </c>
      <c r="BK203" t="e">
        <f t="shared" si="292"/>
        <v>#NUM!</v>
      </c>
      <c r="BL203" t="e">
        <f t="shared" si="292"/>
        <v>#NUM!</v>
      </c>
      <c r="BV203">
        <v>0.85000000000000053</v>
      </c>
      <c r="BX203">
        <f t="shared" ref="BX203:CS214" si="293">IF(BX$10&lt;&gt;1,( SQRT(BX$10^2 + 1)/(BX$10-1) * LN( ( 1 - BX97  ) / ( 1 - BX$10 * BX97 ) ) ) /  LN( ((2/BX97) - 1 - BX$10 + SQRT(BX$10^2 + 1 )) / ((2/BX97) - 1 - BX$10 - SQRT(BX$10^2 + 1 )) ), (SQRT($AO97)*BX97/(1-BX97)) / LN(((2/BX97)-1-BX$10+SQRT(BX$10^2+1))/((2/BX97)-1-BX$10-SQRT(BX$10^2+1))))</f>
        <v>0.98253771353147701</v>
      </c>
      <c r="BZ203">
        <f t="shared" si="293"/>
        <v>0.95245351452607152</v>
      </c>
      <c r="CB203">
        <f t="shared" si="293"/>
        <v>0.89268457996899209</v>
      </c>
      <c r="CD203">
        <f t="shared" si="293"/>
        <v>0.7279804597256776</v>
      </c>
      <c r="CF203" t="e">
        <f t="shared" si="293"/>
        <v>#NUM!</v>
      </c>
      <c r="CG203" t="e">
        <f t="shared" si="293"/>
        <v>#NUM!</v>
      </c>
      <c r="CH203" t="e">
        <f t="shared" si="293"/>
        <v>#NUM!</v>
      </c>
      <c r="CI203" t="e">
        <f t="shared" si="293"/>
        <v>#NUM!</v>
      </c>
      <c r="CJ203" t="e">
        <f t="shared" si="293"/>
        <v>#NUM!</v>
      </c>
      <c r="CK203" t="e">
        <f t="shared" si="293"/>
        <v>#NUM!</v>
      </c>
      <c r="CL203" t="e">
        <f t="shared" si="293"/>
        <v>#NUM!</v>
      </c>
      <c r="CM203" t="e">
        <f t="shared" si="293"/>
        <v>#NUM!</v>
      </c>
      <c r="CN203" t="e">
        <f t="shared" si="293"/>
        <v>#NUM!</v>
      </c>
      <c r="CO203" t="e">
        <f t="shared" si="293"/>
        <v>#NUM!</v>
      </c>
      <c r="CP203" t="e">
        <f t="shared" si="293"/>
        <v>#NUM!</v>
      </c>
      <c r="CQ203" t="e">
        <f t="shared" si="293"/>
        <v>#NUM!</v>
      </c>
      <c r="CR203" t="e">
        <f t="shared" si="293"/>
        <v>#NUM!</v>
      </c>
      <c r="CS203" t="e">
        <f t="shared" si="293"/>
        <v>#NUM!</v>
      </c>
      <c r="DD203">
        <v>0.85000000000000053</v>
      </c>
      <c r="DF203">
        <f t="shared" si="289"/>
        <v>0.99030943025484652</v>
      </c>
      <c r="DH203">
        <f t="shared" si="289"/>
        <v>0.97386925850743034</v>
      </c>
      <c r="DJ203">
        <f t="shared" si="289"/>
        <v>0.94235773623087815</v>
      </c>
      <c r="DL203">
        <f t="shared" si="289"/>
        <v>0.86582320411550873</v>
      </c>
      <c r="DN203" t="e">
        <f t="shared" si="289"/>
        <v>#NUM!</v>
      </c>
      <c r="DO203" t="e">
        <f t="shared" si="289"/>
        <v>#NUM!</v>
      </c>
      <c r="DP203" t="e">
        <f t="shared" si="289"/>
        <v>#NUM!</v>
      </c>
      <c r="DQ203" t="e">
        <f t="shared" si="289"/>
        <v>#NUM!</v>
      </c>
      <c r="DR203" t="e">
        <f t="shared" si="289"/>
        <v>#NUM!</v>
      </c>
      <c r="DS203" t="e">
        <f t="shared" si="289"/>
        <v>#NUM!</v>
      </c>
      <c r="DT203" t="e">
        <f t="shared" si="289"/>
        <v>#NUM!</v>
      </c>
      <c r="DU203" t="e">
        <f t="shared" si="289"/>
        <v>#NUM!</v>
      </c>
      <c r="DV203" t="e">
        <f t="shared" si="289"/>
        <v>#NUM!</v>
      </c>
      <c r="DW203" t="e">
        <f t="shared" si="289"/>
        <v>#NUM!</v>
      </c>
      <c r="DX203" t="e">
        <f t="shared" si="289"/>
        <v>#NUM!</v>
      </c>
      <c r="DY203" t="e">
        <f t="shared" si="289"/>
        <v>#NUM!</v>
      </c>
      <c r="DZ203" t="e">
        <f t="shared" si="289"/>
        <v>#NUM!</v>
      </c>
      <c r="EA203" t="e">
        <f t="shared" si="289"/>
        <v>#NUM!</v>
      </c>
      <c r="EL203">
        <v>0.85000000000000053</v>
      </c>
      <c r="EN203">
        <f t="shared" si="288"/>
        <v>0.99573376378511791</v>
      </c>
      <c r="EP203">
        <f t="shared" si="288"/>
        <v>0.98856881285506593</v>
      </c>
      <c r="ER203">
        <f t="shared" si="288"/>
        <v>0.97512896384845682</v>
      </c>
      <c r="ET203">
        <f t="shared" si="288"/>
        <v>0.94432398595414613</v>
      </c>
      <c r="EV203">
        <f t="shared" si="288"/>
        <v>0.82772592243801468</v>
      </c>
      <c r="EW203" t="e">
        <f t="shared" si="288"/>
        <v>#NUM!</v>
      </c>
      <c r="EX203" t="e">
        <f t="shared" si="288"/>
        <v>#NUM!</v>
      </c>
      <c r="EY203" t="e">
        <f t="shared" si="288"/>
        <v>#NUM!</v>
      </c>
      <c r="EZ203" t="e">
        <f t="shared" si="288"/>
        <v>#NUM!</v>
      </c>
      <c r="FA203" t="e">
        <f t="shared" si="288"/>
        <v>#NUM!</v>
      </c>
      <c r="FB203" t="e">
        <f t="shared" si="288"/>
        <v>#NUM!</v>
      </c>
      <c r="FC203" t="e">
        <f t="shared" si="288"/>
        <v>#NUM!</v>
      </c>
      <c r="FD203" t="e">
        <f t="shared" si="288"/>
        <v>#NUM!</v>
      </c>
      <c r="FE203" t="e">
        <f t="shared" si="288"/>
        <v>#NUM!</v>
      </c>
      <c r="FF203" t="e">
        <f t="shared" si="288"/>
        <v>#NUM!</v>
      </c>
      <c r="FG203" t="e">
        <f t="shared" si="288"/>
        <v>#NUM!</v>
      </c>
      <c r="FH203" t="e">
        <f t="shared" si="288"/>
        <v>#NUM!</v>
      </c>
      <c r="FI203" t="e">
        <f t="shared" si="288"/>
        <v>#NUM!</v>
      </c>
    </row>
    <row r="204" spans="41:165" x14ac:dyDescent="0.3">
      <c r="AO204">
        <v>0.86000000000000054</v>
      </c>
      <c r="AP204">
        <f t="shared" si="292"/>
        <v>0.98077214840794802</v>
      </c>
      <c r="AQ204">
        <f t="shared" si="292"/>
        <v>0.95558191119079883</v>
      </c>
      <c r="AR204">
        <f t="shared" si="292"/>
        <v>0.92147603324775273</v>
      </c>
      <c r="AS204">
        <f t="shared" si="292"/>
        <v>0.87305944736593644</v>
      </c>
      <c r="AT204">
        <f t="shared" si="292"/>
        <v>0.79885142277604781</v>
      </c>
      <c r="AU204">
        <f t="shared" si="292"/>
        <v>0.66517884194126531</v>
      </c>
      <c r="AV204" t="e">
        <f t="shared" si="292"/>
        <v>#NUM!</v>
      </c>
      <c r="AW204" t="e">
        <f t="shared" si="292"/>
        <v>#NUM!</v>
      </c>
      <c r="AX204" t="e">
        <f t="shared" si="292"/>
        <v>#NUM!</v>
      </c>
      <c r="AY204" t="e">
        <f t="shared" si="292"/>
        <v>#NUM!</v>
      </c>
      <c r="AZ204" t="e">
        <f t="shared" si="292"/>
        <v>#NUM!</v>
      </c>
      <c r="BA204" t="e">
        <f t="shared" si="292"/>
        <v>#NUM!</v>
      </c>
      <c r="BB204" t="e">
        <f t="shared" si="292"/>
        <v>#NUM!</v>
      </c>
      <c r="BC204" t="e">
        <f t="shared" si="292"/>
        <v>#NUM!</v>
      </c>
      <c r="BD204" t="e">
        <f t="shared" si="292"/>
        <v>#NUM!</v>
      </c>
      <c r="BE204" t="e">
        <f t="shared" si="292"/>
        <v>#NUM!</v>
      </c>
      <c r="BF204" t="e">
        <f t="shared" si="292"/>
        <v>#NUM!</v>
      </c>
      <c r="BG204" t="e">
        <f t="shared" si="292"/>
        <v>#NUM!</v>
      </c>
      <c r="BH204" t="e">
        <f t="shared" si="292"/>
        <v>#NUM!</v>
      </c>
      <c r="BI204" t="e">
        <f t="shared" si="292"/>
        <v>#NUM!</v>
      </c>
      <c r="BJ204" t="e">
        <f t="shared" si="292"/>
        <v>#NUM!</v>
      </c>
      <c r="BK204" t="e">
        <f t="shared" si="292"/>
        <v>#NUM!</v>
      </c>
      <c r="BL204" t="e">
        <f t="shared" si="292"/>
        <v>#NUM!</v>
      </c>
      <c r="BV204">
        <v>0.86000000000000054</v>
      </c>
      <c r="BX204">
        <f t="shared" si="293"/>
        <v>0.98110519413506081</v>
      </c>
      <c r="BZ204">
        <f t="shared" si="293"/>
        <v>0.94808303469617827</v>
      </c>
      <c r="CB204">
        <f t="shared" si="293"/>
        <v>0.88083059534782937</v>
      </c>
      <c r="CD204">
        <f t="shared" si="293"/>
        <v>0.68051173278567134</v>
      </c>
      <c r="CF204" t="e">
        <f t="shared" si="293"/>
        <v>#NUM!</v>
      </c>
      <c r="CG204" t="e">
        <f t="shared" si="293"/>
        <v>#NUM!</v>
      </c>
      <c r="CH204" t="e">
        <f t="shared" si="293"/>
        <v>#NUM!</v>
      </c>
      <c r="CI204" t="e">
        <f t="shared" si="293"/>
        <v>#NUM!</v>
      </c>
      <c r="CJ204" t="e">
        <f t="shared" si="293"/>
        <v>#NUM!</v>
      </c>
      <c r="CK204" t="e">
        <f t="shared" si="293"/>
        <v>#NUM!</v>
      </c>
      <c r="CL204" t="e">
        <f t="shared" si="293"/>
        <v>#NUM!</v>
      </c>
      <c r="CM204" t="e">
        <f t="shared" si="293"/>
        <v>#NUM!</v>
      </c>
      <c r="CN204" t="e">
        <f t="shared" si="293"/>
        <v>#NUM!</v>
      </c>
      <c r="CO204" t="e">
        <f t="shared" si="293"/>
        <v>#NUM!</v>
      </c>
      <c r="CP204" t="e">
        <f t="shared" si="293"/>
        <v>#NUM!</v>
      </c>
      <c r="CQ204" t="e">
        <f t="shared" si="293"/>
        <v>#NUM!</v>
      </c>
      <c r="CR204" t="e">
        <f t="shared" si="293"/>
        <v>#NUM!</v>
      </c>
      <c r="CS204" t="e">
        <f t="shared" si="293"/>
        <v>#NUM!</v>
      </c>
      <c r="DD204">
        <v>0.86000000000000054</v>
      </c>
      <c r="DF204">
        <f t="shared" si="289"/>
        <v>0.9895261722234554</v>
      </c>
      <c r="DH204">
        <f t="shared" si="289"/>
        <v>0.97153109240270996</v>
      </c>
      <c r="DJ204">
        <f t="shared" si="289"/>
        <v>0.93635779683745579</v>
      </c>
      <c r="DL204">
        <f t="shared" si="289"/>
        <v>0.84737284314094208</v>
      </c>
      <c r="DN204" t="e">
        <f t="shared" si="289"/>
        <v>#NUM!</v>
      </c>
      <c r="DO204" t="e">
        <f t="shared" si="289"/>
        <v>#NUM!</v>
      </c>
      <c r="DP204" t="e">
        <f t="shared" si="289"/>
        <v>#NUM!</v>
      </c>
      <c r="DQ204" t="e">
        <f t="shared" si="289"/>
        <v>#NUM!</v>
      </c>
      <c r="DR204" t="e">
        <f t="shared" si="289"/>
        <v>#NUM!</v>
      </c>
      <c r="DS204" t="e">
        <f t="shared" si="289"/>
        <v>#NUM!</v>
      </c>
      <c r="DT204" t="e">
        <f t="shared" si="289"/>
        <v>#NUM!</v>
      </c>
      <c r="DU204" t="e">
        <f t="shared" si="289"/>
        <v>#NUM!</v>
      </c>
      <c r="DV204" t="e">
        <f t="shared" si="289"/>
        <v>#NUM!</v>
      </c>
      <c r="DW204" t="e">
        <f t="shared" si="289"/>
        <v>#NUM!</v>
      </c>
      <c r="DX204" t="e">
        <f t="shared" si="289"/>
        <v>#NUM!</v>
      </c>
      <c r="DY204" t="e">
        <f t="shared" si="289"/>
        <v>#NUM!</v>
      </c>
      <c r="DZ204" t="e">
        <f t="shared" si="289"/>
        <v>#NUM!</v>
      </c>
      <c r="EA204" t="e">
        <f t="shared" si="289"/>
        <v>#NUM!</v>
      </c>
      <c r="EL204">
        <v>0.86000000000000054</v>
      </c>
      <c r="EN204">
        <f t="shared" si="288"/>
        <v>0.99539248011999215</v>
      </c>
      <c r="EP204">
        <f t="shared" si="288"/>
        <v>0.98756396715662831</v>
      </c>
      <c r="ER204">
        <f t="shared" si="288"/>
        <v>0.97262942488309301</v>
      </c>
      <c r="ET204">
        <f t="shared" si="288"/>
        <v>0.93734947409283198</v>
      </c>
      <c r="EV204">
        <f t="shared" si="288"/>
        <v>0.79041505294676428</v>
      </c>
      <c r="EW204" t="e">
        <f t="shared" si="288"/>
        <v>#NUM!</v>
      </c>
      <c r="EX204" t="e">
        <f t="shared" si="288"/>
        <v>#NUM!</v>
      </c>
      <c r="EY204" t="e">
        <f t="shared" si="288"/>
        <v>#NUM!</v>
      </c>
      <c r="EZ204" t="e">
        <f t="shared" si="288"/>
        <v>#NUM!</v>
      </c>
      <c r="FA204" t="e">
        <f t="shared" si="288"/>
        <v>#NUM!</v>
      </c>
      <c r="FB204" t="e">
        <f t="shared" si="288"/>
        <v>#NUM!</v>
      </c>
      <c r="FC204" t="e">
        <f t="shared" si="288"/>
        <v>#NUM!</v>
      </c>
      <c r="FD204" t="e">
        <f t="shared" si="288"/>
        <v>#NUM!</v>
      </c>
      <c r="FE204" t="e">
        <f t="shared" si="288"/>
        <v>#NUM!</v>
      </c>
      <c r="FF204" t="e">
        <f t="shared" si="288"/>
        <v>#NUM!</v>
      </c>
      <c r="FG204" t="e">
        <f t="shared" si="288"/>
        <v>#NUM!</v>
      </c>
      <c r="FH204" t="e">
        <f t="shared" si="288"/>
        <v>#NUM!</v>
      </c>
      <c r="FI204" t="e">
        <f t="shared" si="288"/>
        <v>#NUM!</v>
      </c>
    </row>
    <row r="205" spans="41:165" x14ac:dyDescent="0.3">
      <c r="AO205">
        <v>0.87000000000000055</v>
      </c>
      <c r="AP205">
        <f t="shared" si="292"/>
        <v>0.979144402934641</v>
      </c>
      <c r="AQ205">
        <f t="shared" si="292"/>
        <v>0.95159995007681286</v>
      </c>
      <c r="AR205">
        <f t="shared" si="292"/>
        <v>0.913899023016157</v>
      </c>
      <c r="AS205">
        <f t="shared" si="292"/>
        <v>0.85950210100090441</v>
      </c>
      <c r="AT205">
        <f t="shared" si="292"/>
        <v>0.77363611295234491</v>
      </c>
      <c r="AU205">
        <f t="shared" si="292"/>
        <v>0.60482823120072382</v>
      </c>
      <c r="AV205" t="e">
        <f t="shared" si="292"/>
        <v>#NUM!</v>
      </c>
      <c r="AW205" t="e">
        <f t="shared" si="292"/>
        <v>#NUM!</v>
      </c>
      <c r="AX205" t="e">
        <f t="shared" si="292"/>
        <v>#NUM!</v>
      </c>
      <c r="AY205" t="e">
        <f t="shared" si="292"/>
        <v>#NUM!</v>
      </c>
      <c r="AZ205" t="e">
        <f t="shared" si="292"/>
        <v>#NUM!</v>
      </c>
      <c r="BA205" t="e">
        <f t="shared" si="292"/>
        <v>#NUM!</v>
      </c>
      <c r="BB205" t="e">
        <f t="shared" si="292"/>
        <v>#NUM!</v>
      </c>
      <c r="BC205" t="e">
        <f t="shared" si="292"/>
        <v>#NUM!</v>
      </c>
      <c r="BD205" t="e">
        <f t="shared" si="292"/>
        <v>#NUM!</v>
      </c>
      <c r="BE205" t="e">
        <f t="shared" si="292"/>
        <v>#NUM!</v>
      </c>
      <c r="BF205" t="e">
        <f t="shared" si="292"/>
        <v>#NUM!</v>
      </c>
      <c r="BG205" t="e">
        <f t="shared" si="292"/>
        <v>#NUM!</v>
      </c>
      <c r="BH205" t="e">
        <f t="shared" si="292"/>
        <v>#NUM!</v>
      </c>
      <c r="BI205" t="e">
        <f t="shared" si="292"/>
        <v>#NUM!</v>
      </c>
      <c r="BJ205" t="e">
        <f t="shared" si="292"/>
        <v>#NUM!</v>
      </c>
      <c r="BK205" t="e">
        <f t="shared" si="292"/>
        <v>#NUM!</v>
      </c>
      <c r="BL205" t="e">
        <f t="shared" si="292"/>
        <v>#NUM!</v>
      </c>
      <c r="BV205">
        <v>0.87000000000000055</v>
      </c>
      <c r="BX205">
        <f t="shared" si="293"/>
        <v>0.97949303869280546</v>
      </c>
      <c r="BZ205">
        <f t="shared" si="293"/>
        <v>0.94310286386559428</v>
      </c>
      <c r="CB205">
        <f t="shared" si="293"/>
        <v>0.86693607709886034</v>
      </c>
      <c r="CD205">
        <f t="shared" si="293"/>
        <v>0.61455187584882709</v>
      </c>
      <c r="CF205" t="e">
        <f t="shared" si="293"/>
        <v>#NUM!</v>
      </c>
      <c r="CG205" t="e">
        <f t="shared" si="293"/>
        <v>#NUM!</v>
      </c>
      <c r="CH205" t="e">
        <f t="shared" si="293"/>
        <v>#NUM!</v>
      </c>
      <c r="CI205" t="e">
        <f t="shared" si="293"/>
        <v>#NUM!</v>
      </c>
      <c r="CJ205" t="e">
        <f t="shared" si="293"/>
        <v>#NUM!</v>
      </c>
      <c r="CK205" t="e">
        <f t="shared" si="293"/>
        <v>#NUM!</v>
      </c>
      <c r="CL205" t="e">
        <f t="shared" si="293"/>
        <v>#NUM!</v>
      </c>
      <c r="CM205" t="e">
        <f t="shared" si="293"/>
        <v>#NUM!</v>
      </c>
      <c r="CN205" t="e">
        <f t="shared" si="293"/>
        <v>#NUM!</v>
      </c>
      <c r="CO205" t="e">
        <f t="shared" si="293"/>
        <v>#NUM!</v>
      </c>
      <c r="CP205" t="e">
        <f t="shared" si="293"/>
        <v>#NUM!</v>
      </c>
      <c r="CQ205" t="e">
        <f t="shared" si="293"/>
        <v>#NUM!</v>
      </c>
      <c r="CR205" t="e">
        <f t="shared" si="293"/>
        <v>#NUM!</v>
      </c>
      <c r="CS205" t="e">
        <f t="shared" si="293"/>
        <v>#NUM!</v>
      </c>
      <c r="DD205">
        <v>0.87000000000000055</v>
      </c>
      <c r="DF205">
        <f t="shared" si="289"/>
        <v>0.98864681770881591</v>
      </c>
      <c r="DH205">
        <f t="shared" si="289"/>
        <v>0.96888033125911532</v>
      </c>
      <c r="DJ205">
        <f t="shared" si="289"/>
        <v>0.92942806119968013</v>
      </c>
      <c r="DL205">
        <f t="shared" si="289"/>
        <v>0.82489222374884941</v>
      </c>
      <c r="DN205" t="e">
        <f t="shared" si="289"/>
        <v>#NUM!</v>
      </c>
      <c r="DO205" t="e">
        <f t="shared" si="289"/>
        <v>#NUM!</v>
      </c>
      <c r="DP205" t="e">
        <f t="shared" si="289"/>
        <v>#NUM!</v>
      </c>
      <c r="DQ205" t="e">
        <f t="shared" si="289"/>
        <v>#NUM!</v>
      </c>
      <c r="DR205" t="e">
        <f t="shared" si="289"/>
        <v>#NUM!</v>
      </c>
      <c r="DS205" t="e">
        <f t="shared" si="289"/>
        <v>#NUM!</v>
      </c>
      <c r="DT205" t="e">
        <f t="shared" si="289"/>
        <v>#NUM!</v>
      </c>
      <c r="DU205" t="e">
        <f t="shared" si="289"/>
        <v>#NUM!</v>
      </c>
      <c r="DV205" t="e">
        <f t="shared" si="289"/>
        <v>#NUM!</v>
      </c>
      <c r="DW205" t="e">
        <f t="shared" si="289"/>
        <v>#NUM!</v>
      </c>
      <c r="DX205" t="e">
        <f t="shared" si="289"/>
        <v>#NUM!</v>
      </c>
      <c r="DY205" t="e">
        <f t="shared" si="289"/>
        <v>#NUM!</v>
      </c>
      <c r="DZ205" t="e">
        <f t="shared" si="289"/>
        <v>#NUM!</v>
      </c>
      <c r="EA205" t="e">
        <f t="shared" si="289"/>
        <v>#NUM!</v>
      </c>
      <c r="EL205">
        <v>0.87000000000000055</v>
      </c>
      <c r="EN205">
        <f t="shared" si="288"/>
        <v>0.99500995422440952</v>
      </c>
      <c r="EP205">
        <f t="shared" si="288"/>
        <v>0.98642840829461964</v>
      </c>
      <c r="ER205">
        <f t="shared" si="288"/>
        <v>0.9697643686777534</v>
      </c>
      <c r="ET205">
        <f t="shared" si="288"/>
        <v>0.92909831762558193</v>
      </c>
      <c r="EV205">
        <f t="shared" si="288"/>
        <v>0.73847154306741902</v>
      </c>
      <c r="EW205" t="e">
        <f t="shared" si="288"/>
        <v>#NUM!</v>
      </c>
      <c r="EX205" t="e">
        <f t="shared" si="288"/>
        <v>#NUM!</v>
      </c>
      <c r="EY205" t="e">
        <f t="shared" si="288"/>
        <v>#NUM!</v>
      </c>
      <c r="EZ205" t="e">
        <f t="shared" si="288"/>
        <v>#NUM!</v>
      </c>
      <c r="FA205" t="e">
        <f t="shared" si="288"/>
        <v>#NUM!</v>
      </c>
      <c r="FB205" t="e">
        <f t="shared" si="288"/>
        <v>#NUM!</v>
      </c>
      <c r="FC205" t="e">
        <f t="shared" si="288"/>
        <v>#NUM!</v>
      </c>
      <c r="FD205" t="e">
        <f t="shared" si="288"/>
        <v>#NUM!</v>
      </c>
      <c r="FE205" t="e">
        <f t="shared" si="288"/>
        <v>#NUM!</v>
      </c>
      <c r="FF205" t="e">
        <f t="shared" si="288"/>
        <v>#NUM!</v>
      </c>
      <c r="FG205" t="e">
        <f t="shared" si="288"/>
        <v>#NUM!</v>
      </c>
      <c r="FH205" t="e">
        <f t="shared" si="288"/>
        <v>#NUM!</v>
      </c>
      <c r="FI205" t="e">
        <f t="shared" si="288"/>
        <v>#NUM!</v>
      </c>
    </row>
    <row r="206" spans="41:165" x14ac:dyDescent="0.3">
      <c r="AO206">
        <v>0.88000000000000056</v>
      </c>
      <c r="AP206">
        <f t="shared" si="292"/>
        <v>0.97729526640206033</v>
      </c>
      <c r="AQ206">
        <f t="shared" si="292"/>
        <v>0.94704378909247822</v>
      </c>
      <c r="AR206">
        <f t="shared" si="292"/>
        <v>0.9051333527045744</v>
      </c>
      <c r="AS206">
        <f t="shared" si="292"/>
        <v>0.84351144160549574</v>
      </c>
      <c r="AT206">
        <f t="shared" si="292"/>
        <v>0.74254277194983953</v>
      </c>
      <c r="AU206">
        <f t="shared" si="292"/>
        <v>0.5098480100273578</v>
      </c>
      <c r="AV206" t="e">
        <f t="shared" si="292"/>
        <v>#NUM!</v>
      </c>
      <c r="AW206" t="e">
        <f t="shared" si="292"/>
        <v>#NUM!</v>
      </c>
      <c r="AX206" t="e">
        <f t="shared" si="292"/>
        <v>#NUM!</v>
      </c>
      <c r="AY206" t="e">
        <f t="shared" si="292"/>
        <v>#NUM!</v>
      </c>
      <c r="AZ206" t="e">
        <f t="shared" si="292"/>
        <v>#NUM!</v>
      </c>
      <c r="BA206" t="e">
        <f t="shared" si="292"/>
        <v>#NUM!</v>
      </c>
      <c r="BB206" t="e">
        <f t="shared" si="292"/>
        <v>#NUM!</v>
      </c>
      <c r="BC206" t="e">
        <f t="shared" si="292"/>
        <v>#NUM!</v>
      </c>
      <c r="BD206" t="e">
        <f t="shared" si="292"/>
        <v>#NUM!</v>
      </c>
      <c r="BE206" t="e">
        <f t="shared" si="292"/>
        <v>#NUM!</v>
      </c>
      <c r="BF206" t="e">
        <f t="shared" si="292"/>
        <v>#NUM!</v>
      </c>
      <c r="BG206" t="e">
        <f t="shared" si="292"/>
        <v>#NUM!</v>
      </c>
      <c r="BH206" t="e">
        <f t="shared" si="292"/>
        <v>#NUM!</v>
      </c>
      <c r="BI206" t="e">
        <f t="shared" si="292"/>
        <v>#NUM!</v>
      </c>
      <c r="BJ206" t="e">
        <f t="shared" si="292"/>
        <v>#NUM!</v>
      </c>
      <c r="BK206" t="e">
        <f t="shared" si="292"/>
        <v>#NUM!</v>
      </c>
      <c r="BL206" t="e">
        <f t="shared" si="292"/>
        <v>#NUM!</v>
      </c>
      <c r="BV206">
        <v>0.88000000000000056</v>
      </c>
      <c r="BX206">
        <f t="shared" si="293"/>
        <v>0.97766472156991402</v>
      </c>
      <c r="BZ206">
        <f t="shared" si="293"/>
        <v>0.93737789820283102</v>
      </c>
      <c r="CB206">
        <f t="shared" si="293"/>
        <v>0.85043261264149239</v>
      </c>
      <c r="CD206">
        <f t="shared" si="293"/>
        <v>0.50685778284141136</v>
      </c>
      <c r="CF206" t="e">
        <f t="shared" si="293"/>
        <v>#NUM!</v>
      </c>
      <c r="CG206" t="e">
        <f t="shared" si="293"/>
        <v>#NUM!</v>
      </c>
      <c r="CH206" t="e">
        <f t="shared" si="293"/>
        <v>#NUM!</v>
      </c>
      <c r="CI206" t="e">
        <f t="shared" si="293"/>
        <v>#NUM!</v>
      </c>
      <c r="CJ206" t="e">
        <f t="shared" si="293"/>
        <v>#NUM!</v>
      </c>
      <c r="CK206" t="e">
        <f t="shared" si="293"/>
        <v>#NUM!</v>
      </c>
      <c r="CL206" t="e">
        <f t="shared" si="293"/>
        <v>#NUM!</v>
      </c>
      <c r="CM206" t="e">
        <f t="shared" si="293"/>
        <v>#NUM!</v>
      </c>
      <c r="CN206" t="e">
        <f t="shared" si="293"/>
        <v>#NUM!</v>
      </c>
      <c r="CO206" t="e">
        <f t="shared" si="293"/>
        <v>#NUM!</v>
      </c>
      <c r="CP206" t="e">
        <f t="shared" si="293"/>
        <v>#NUM!</v>
      </c>
      <c r="CQ206" t="e">
        <f t="shared" si="293"/>
        <v>#NUM!</v>
      </c>
      <c r="CR206" t="e">
        <f t="shared" si="293"/>
        <v>#NUM!</v>
      </c>
      <c r="CS206" t="e">
        <f t="shared" si="293"/>
        <v>#NUM!</v>
      </c>
      <c r="DD206">
        <v>0.88000000000000056</v>
      </c>
      <c r="DF206">
        <f t="shared" si="289"/>
        <v>0.98765227816194989</v>
      </c>
      <c r="DH206">
        <f t="shared" si="289"/>
        <v>0.9658511991754396</v>
      </c>
      <c r="DJ206">
        <f t="shared" si="289"/>
        <v>0.9213463818066655</v>
      </c>
      <c r="DL206">
        <f t="shared" si="289"/>
        <v>0.79691715829557663</v>
      </c>
      <c r="DN206" t="e">
        <f t="shared" si="289"/>
        <v>#NUM!</v>
      </c>
      <c r="DO206" t="e">
        <f t="shared" si="289"/>
        <v>#NUM!</v>
      </c>
      <c r="DP206" t="e">
        <f t="shared" si="289"/>
        <v>#NUM!</v>
      </c>
      <c r="DQ206" t="e">
        <f t="shared" si="289"/>
        <v>#NUM!</v>
      </c>
      <c r="DR206" t="e">
        <f t="shared" si="289"/>
        <v>#NUM!</v>
      </c>
      <c r="DS206" t="e">
        <f t="shared" si="289"/>
        <v>#NUM!</v>
      </c>
      <c r="DT206" t="e">
        <f t="shared" si="289"/>
        <v>#NUM!</v>
      </c>
      <c r="DU206" t="e">
        <f t="shared" si="289"/>
        <v>#NUM!</v>
      </c>
      <c r="DV206" t="e">
        <f t="shared" si="289"/>
        <v>#NUM!</v>
      </c>
      <c r="DW206" t="e">
        <f t="shared" si="289"/>
        <v>#NUM!</v>
      </c>
      <c r="DX206" t="e">
        <f t="shared" si="289"/>
        <v>#NUM!</v>
      </c>
      <c r="DY206" t="e">
        <f t="shared" si="289"/>
        <v>#NUM!</v>
      </c>
      <c r="DZ206" t="e">
        <f t="shared" si="289"/>
        <v>#NUM!</v>
      </c>
      <c r="EA206" t="e">
        <f t="shared" si="289"/>
        <v>#NUM!</v>
      </c>
      <c r="EL206">
        <v>0.88000000000000056</v>
      </c>
      <c r="EN206">
        <f t="shared" si="288"/>
        <v>0.99457812344645669</v>
      </c>
      <c r="EP206">
        <f t="shared" si="288"/>
        <v>0.98513549454484395</v>
      </c>
      <c r="ER206">
        <f t="shared" si="288"/>
        <v>0.96645296968913408</v>
      </c>
      <c r="ET206">
        <f t="shared" si="288"/>
        <v>0.91922411615592858</v>
      </c>
      <c r="EV206">
        <f t="shared" si="288"/>
        <v>0.65974949903730795</v>
      </c>
      <c r="EW206" t="e">
        <f t="shared" si="288"/>
        <v>#NUM!</v>
      </c>
      <c r="EX206" t="e">
        <f t="shared" si="288"/>
        <v>#NUM!</v>
      </c>
      <c r="EY206" t="e">
        <f t="shared" si="288"/>
        <v>#NUM!</v>
      </c>
      <c r="EZ206" t="e">
        <f t="shared" si="288"/>
        <v>#NUM!</v>
      </c>
      <c r="FA206" t="e">
        <f t="shared" si="288"/>
        <v>#NUM!</v>
      </c>
      <c r="FB206" t="e">
        <f t="shared" si="288"/>
        <v>#NUM!</v>
      </c>
      <c r="FC206" t="e">
        <f t="shared" ref="EN206:FI208" si="294">IF(FC$10&lt;&gt;1,( SQRT(FC$10^2 + 1)/(FC$10-1) * LN( ( 1 - FC100  ) / ( 1 - FC$10 * FC100 ) ) ) /  LN( ((2/FC100) - 1 - FC$10 + SQRT(FC$10^2 + 1 )) / ((2/FC100) - 1 - FC$10 - SQRT(FC$10^2 + 1 )) ), (SQRT($AO100)*FC100/(1-FC100)) / LN(((2/FC100)-1-FC$10+SQRT(FC$10^2+1))/((2/FC100)-1-FC$10-SQRT(FC$10^2+1))))</f>
        <v>#NUM!</v>
      </c>
      <c r="FD206" t="e">
        <f t="shared" si="294"/>
        <v>#NUM!</v>
      </c>
      <c r="FE206" t="e">
        <f t="shared" si="294"/>
        <v>#NUM!</v>
      </c>
      <c r="FF206" t="e">
        <f t="shared" si="294"/>
        <v>#NUM!</v>
      </c>
      <c r="FG206" t="e">
        <f t="shared" si="294"/>
        <v>#NUM!</v>
      </c>
      <c r="FH206" t="e">
        <f t="shared" si="294"/>
        <v>#NUM!</v>
      </c>
      <c r="FI206" t="e">
        <f t="shared" si="294"/>
        <v>#NUM!</v>
      </c>
    </row>
    <row r="207" spans="41:165" x14ac:dyDescent="0.3">
      <c r="AO207">
        <v>0.89000000000000057</v>
      </c>
      <c r="AP207">
        <f t="shared" si="292"/>
        <v>0.97517454825285665</v>
      </c>
      <c r="AQ207">
        <f t="shared" si="292"/>
        <v>0.94177607605050417</v>
      </c>
      <c r="AR207">
        <f t="shared" si="292"/>
        <v>0.8948680043316356</v>
      </c>
      <c r="AS207">
        <f t="shared" si="292"/>
        <v>0.82433267172640312</v>
      </c>
      <c r="AT207">
        <f t="shared" si="292"/>
        <v>0.70283420654635254</v>
      </c>
      <c r="AU207" t="e">
        <f t="shared" si="292"/>
        <v>#NUM!</v>
      </c>
      <c r="AV207" t="e">
        <f t="shared" si="292"/>
        <v>#NUM!</v>
      </c>
      <c r="AW207" t="e">
        <f t="shared" si="292"/>
        <v>#NUM!</v>
      </c>
      <c r="AX207" t="e">
        <f t="shared" si="292"/>
        <v>#NUM!</v>
      </c>
      <c r="AY207" t="e">
        <f t="shared" si="292"/>
        <v>#NUM!</v>
      </c>
      <c r="AZ207" t="e">
        <f t="shared" si="292"/>
        <v>#NUM!</v>
      </c>
      <c r="BA207" t="e">
        <f t="shared" si="292"/>
        <v>#NUM!</v>
      </c>
      <c r="BB207" t="e">
        <f t="shared" si="292"/>
        <v>#NUM!</v>
      </c>
      <c r="BC207" t="e">
        <f t="shared" si="292"/>
        <v>#NUM!</v>
      </c>
      <c r="BD207" t="e">
        <f t="shared" si="292"/>
        <v>#NUM!</v>
      </c>
      <c r="BE207" t="e">
        <f t="shared" si="292"/>
        <v>#NUM!</v>
      </c>
      <c r="BF207" t="e">
        <f t="shared" si="292"/>
        <v>#NUM!</v>
      </c>
      <c r="BG207" t="e">
        <f t="shared" si="292"/>
        <v>#NUM!</v>
      </c>
      <c r="BH207" t="e">
        <f t="shared" si="292"/>
        <v>#NUM!</v>
      </c>
      <c r="BI207" t="e">
        <f t="shared" si="292"/>
        <v>#NUM!</v>
      </c>
      <c r="BJ207" t="e">
        <f t="shared" si="292"/>
        <v>#NUM!</v>
      </c>
      <c r="BK207" t="e">
        <f t="shared" si="292"/>
        <v>#NUM!</v>
      </c>
      <c r="BL207" t="e">
        <f t="shared" si="292"/>
        <v>#NUM!</v>
      </c>
      <c r="BV207">
        <v>0.89000000000000057</v>
      </c>
      <c r="BX207">
        <f t="shared" si="293"/>
        <v>0.97557251703506787</v>
      </c>
      <c r="BZ207">
        <f t="shared" si="293"/>
        <v>0.93072821458993327</v>
      </c>
      <c r="CB207">
        <f t="shared" si="293"/>
        <v>0.83050455455226047</v>
      </c>
      <c r="CD207" t="e">
        <f t="shared" si="293"/>
        <v>#NUM!</v>
      </c>
      <c r="CF207" t="e">
        <f t="shared" si="293"/>
        <v>#NUM!</v>
      </c>
      <c r="CG207" t="e">
        <f t="shared" si="293"/>
        <v>#NUM!</v>
      </c>
      <c r="CH207" t="e">
        <f t="shared" si="293"/>
        <v>#NUM!</v>
      </c>
      <c r="CI207" t="e">
        <f t="shared" si="293"/>
        <v>#NUM!</v>
      </c>
      <c r="CJ207" t="e">
        <f t="shared" si="293"/>
        <v>#NUM!</v>
      </c>
      <c r="CK207" t="e">
        <f t="shared" si="293"/>
        <v>#NUM!</v>
      </c>
      <c r="CL207" t="e">
        <f t="shared" si="293"/>
        <v>#NUM!</v>
      </c>
      <c r="CM207" t="e">
        <f t="shared" si="293"/>
        <v>#NUM!</v>
      </c>
      <c r="CN207" t="e">
        <f t="shared" si="293"/>
        <v>#NUM!</v>
      </c>
      <c r="CO207" t="e">
        <f t="shared" si="293"/>
        <v>#NUM!</v>
      </c>
      <c r="CP207" t="e">
        <f t="shared" si="293"/>
        <v>#NUM!</v>
      </c>
      <c r="CQ207" t="e">
        <f t="shared" si="293"/>
        <v>#NUM!</v>
      </c>
      <c r="CR207" t="e">
        <f t="shared" si="293"/>
        <v>#NUM!</v>
      </c>
      <c r="CS207" t="e">
        <f t="shared" si="293"/>
        <v>#NUM!</v>
      </c>
      <c r="DD207">
        <v>0.89000000000000057</v>
      </c>
      <c r="DF207">
        <f t="shared" si="289"/>
        <v>0.98651774182992369</v>
      </c>
      <c r="DH207">
        <f t="shared" si="289"/>
        <v>0.96235731201167107</v>
      </c>
      <c r="DJ207">
        <f t="shared" si="289"/>
        <v>0.91181207785161245</v>
      </c>
      <c r="DL207">
        <f t="shared" si="289"/>
        <v>0.76108565453211685</v>
      </c>
      <c r="DN207" t="e">
        <f t="shared" si="289"/>
        <v>#NUM!</v>
      </c>
      <c r="DO207" t="e">
        <f t="shared" si="289"/>
        <v>#NUM!</v>
      </c>
      <c r="DP207" t="e">
        <f t="shared" si="289"/>
        <v>#NUM!</v>
      </c>
      <c r="DQ207" t="e">
        <f t="shared" si="289"/>
        <v>#NUM!</v>
      </c>
      <c r="DR207" t="e">
        <f t="shared" si="289"/>
        <v>#NUM!</v>
      </c>
      <c r="DS207" t="e">
        <f t="shared" si="289"/>
        <v>#NUM!</v>
      </c>
      <c r="DT207" t="e">
        <f t="shared" si="289"/>
        <v>#NUM!</v>
      </c>
      <c r="DU207" t="e">
        <f t="shared" si="289"/>
        <v>#NUM!</v>
      </c>
      <c r="DV207" t="e">
        <f t="shared" si="289"/>
        <v>#NUM!</v>
      </c>
      <c r="DW207" t="e">
        <f t="shared" si="289"/>
        <v>#NUM!</v>
      </c>
      <c r="DX207" t="e">
        <f t="shared" si="289"/>
        <v>#NUM!</v>
      </c>
      <c r="DY207" t="e">
        <f t="shared" si="289"/>
        <v>#NUM!</v>
      </c>
      <c r="DZ207" t="e">
        <f t="shared" si="289"/>
        <v>#NUM!</v>
      </c>
      <c r="EA207" t="e">
        <f t="shared" si="289"/>
        <v>#NUM!</v>
      </c>
      <c r="EL207">
        <v>0.89000000000000057</v>
      </c>
      <c r="EN207">
        <f t="shared" si="294"/>
        <v>0.99408654375194039</v>
      </c>
      <c r="EP207">
        <f t="shared" si="294"/>
        <v>0.98365050871331572</v>
      </c>
      <c r="ER207">
        <f t="shared" si="294"/>
        <v>0.96258838468791874</v>
      </c>
      <c r="ET207">
        <f t="shared" si="294"/>
        <v>0.90724456906594897</v>
      </c>
      <c r="EV207">
        <f t="shared" si="294"/>
        <v>0.51001261514322416</v>
      </c>
      <c r="EW207" t="e">
        <f t="shared" si="294"/>
        <v>#NUM!</v>
      </c>
      <c r="EX207" t="e">
        <f t="shared" si="294"/>
        <v>#NUM!</v>
      </c>
      <c r="EY207" t="e">
        <f t="shared" si="294"/>
        <v>#NUM!</v>
      </c>
      <c r="EZ207" t="e">
        <f t="shared" si="294"/>
        <v>#NUM!</v>
      </c>
      <c r="FA207" t="e">
        <f t="shared" si="294"/>
        <v>#NUM!</v>
      </c>
      <c r="FB207" t="e">
        <f t="shared" si="294"/>
        <v>#NUM!</v>
      </c>
      <c r="FC207" t="e">
        <f t="shared" si="294"/>
        <v>#NUM!</v>
      </c>
      <c r="FD207" t="e">
        <f t="shared" si="294"/>
        <v>#NUM!</v>
      </c>
      <c r="FE207" t="e">
        <f t="shared" si="294"/>
        <v>#NUM!</v>
      </c>
      <c r="FF207" t="e">
        <f t="shared" si="294"/>
        <v>#NUM!</v>
      </c>
      <c r="FG207" t="e">
        <f t="shared" si="294"/>
        <v>#NUM!</v>
      </c>
      <c r="FH207" t="e">
        <f t="shared" si="294"/>
        <v>#NUM!</v>
      </c>
      <c r="FI207" t="e">
        <f t="shared" si="294"/>
        <v>#NUM!</v>
      </c>
    </row>
    <row r="208" spans="41:165" x14ac:dyDescent="0.3">
      <c r="AO208">
        <v>0.90000000000000058</v>
      </c>
      <c r="AP208">
        <f t="shared" si="292"/>
        <v>0.97271470047311381</v>
      </c>
      <c r="AQ208">
        <f t="shared" si="292"/>
        <v>0.93560930299122247</v>
      </c>
      <c r="AR208">
        <f t="shared" si="292"/>
        <v>0.88266611198346168</v>
      </c>
      <c r="AS208">
        <f t="shared" si="292"/>
        <v>0.80082893098447161</v>
      </c>
      <c r="AT208">
        <f t="shared" si="292"/>
        <v>0.6491840385136376</v>
      </c>
      <c r="AU208" t="e">
        <f t="shared" si="292"/>
        <v>#NUM!</v>
      </c>
      <c r="AV208" t="e">
        <f t="shared" si="292"/>
        <v>#NUM!</v>
      </c>
      <c r="AW208" t="e">
        <f t="shared" si="292"/>
        <v>#NUM!</v>
      </c>
      <c r="AX208" t="e">
        <f t="shared" si="292"/>
        <v>#NUM!</v>
      </c>
      <c r="AY208" t="e">
        <f t="shared" si="292"/>
        <v>#NUM!</v>
      </c>
      <c r="AZ208" t="e">
        <f t="shared" si="292"/>
        <v>#NUM!</v>
      </c>
      <c r="BA208" t="e">
        <f t="shared" si="292"/>
        <v>#NUM!</v>
      </c>
      <c r="BB208" t="e">
        <f t="shared" si="292"/>
        <v>#NUM!</v>
      </c>
      <c r="BC208" t="e">
        <f t="shared" si="292"/>
        <v>#NUM!</v>
      </c>
      <c r="BD208" t="e">
        <f t="shared" si="292"/>
        <v>#NUM!</v>
      </c>
      <c r="BE208" t="e">
        <f t="shared" si="292"/>
        <v>#NUM!</v>
      </c>
      <c r="BF208" t="e">
        <f t="shared" si="292"/>
        <v>#NUM!</v>
      </c>
      <c r="BG208" t="e">
        <f t="shared" si="292"/>
        <v>#NUM!</v>
      </c>
      <c r="BH208" t="e">
        <f t="shared" si="292"/>
        <v>#NUM!</v>
      </c>
      <c r="BI208" t="e">
        <f t="shared" si="292"/>
        <v>#NUM!</v>
      </c>
      <c r="BJ208" t="e">
        <f t="shared" si="292"/>
        <v>#NUM!</v>
      </c>
      <c r="BK208" t="e">
        <f t="shared" si="292"/>
        <v>#NUM!</v>
      </c>
      <c r="BL208" t="e">
        <f t="shared" si="292"/>
        <v>#NUM!</v>
      </c>
      <c r="BV208">
        <v>0.90000000000000058</v>
      </c>
      <c r="BX208">
        <f t="shared" si="293"/>
        <v>0.97315264897146425</v>
      </c>
      <c r="BZ208">
        <f t="shared" si="293"/>
        <v>0.92290803351771378</v>
      </c>
      <c r="CB208">
        <f t="shared" si="293"/>
        <v>0.80592586659917986</v>
      </c>
      <c r="CD208" t="e">
        <f t="shared" si="293"/>
        <v>#NUM!</v>
      </c>
      <c r="CF208" t="e">
        <f t="shared" si="293"/>
        <v>#NUM!</v>
      </c>
      <c r="CG208" t="e">
        <f t="shared" si="293"/>
        <v>#NUM!</v>
      </c>
      <c r="CH208" t="e">
        <f t="shared" si="293"/>
        <v>#NUM!</v>
      </c>
      <c r="CI208" t="e">
        <f t="shared" si="293"/>
        <v>#NUM!</v>
      </c>
      <c r="CJ208" t="e">
        <f t="shared" si="293"/>
        <v>#NUM!</v>
      </c>
      <c r="CK208" t="e">
        <f t="shared" si="293"/>
        <v>#NUM!</v>
      </c>
      <c r="CL208" t="e">
        <f t="shared" si="293"/>
        <v>#NUM!</v>
      </c>
      <c r="CM208" t="e">
        <f t="shared" si="293"/>
        <v>#NUM!</v>
      </c>
      <c r="CN208" t="e">
        <f t="shared" si="293"/>
        <v>#NUM!</v>
      </c>
      <c r="CO208" t="e">
        <f t="shared" si="293"/>
        <v>#NUM!</v>
      </c>
      <c r="CP208" t="e">
        <f t="shared" si="293"/>
        <v>#NUM!</v>
      </c>
      <c r="CQ208" t="e">
        <f t="shared" si="293"/>
        <v>#NUM!</v>
      </c>
      <c r="CR208" t="e">
        <f t="shared" si="293"/>
        <v>#NUM!</v>
      </c>
      <c r="CS208" t="e">
        <f t="shared" si="293"/>
        <v>#NUM!</v>
      </c>
      <c r="DD208">
        <v>0.90000000000000058</v>
      </c>
      <c r="DF208">
        <f t="shared" si="289"/>
        <v>0.98521024851457595</v>
      </c>
      <c r="DH208">
        <f t="shared" si="289"/>
        <v>0.95828259230867252</v>
      </c>
      <c r="DJ208">
        <f t="shared" si="289"/>
        <v>0.90040656781644657</v>
      </c>
      <c r="DL208">
        <f t="shared" si="289"/>
        <v>0.71317794844454541</v>
      </c>
      <c r="DN208" t="e">
        <f t="shared" ref="DF208:EA214" si="295">IF(DN$10&lt;&gt;1,( SQRT(DN$10^2 + 1)/(DN$10-1) * LN( ( 1 - DN102  ) / ( 1 - DN$10 * DN102 ) ) ) /  LN( ((2/DN102) - 1 - DN$10 + SQRT(DN$10^2 + 1 )) / ((2/DN102) - 1 - DN$10 - SQRT(DN$10^2 + 1 )) ), (SQRT($AO102)*DN102/(1-DN102)) / LN(((2/DN102)-1-DN$10+SQRT(DN$10^2+1))/((2/DN102)-1-DN$10-SQRT(DN$10^2+1))))</f>
        <v>#NUM!</v>
      </c>
      <c r="DO208" t="e">
        <f t="shared" si="295"/>
        <v>#NUM!</v>
      </c>
      <c r="DP208" t="e">
        <f t="shared" si="295"/>
        <v>#NUM!</v>
      </c>
      <c r="DQ208" t="e">
        <f t="shared" si="295"/>
        <v>#NUM!</v>
      </c>
      <c r="DR208" t="e">
        <f t="shared" si="295"/>
        <v>#NUM!</v>
      </c>
      <c r="DS208" t="e">
        <f t="shared" si="295"/>
        <v>#NUM!</v>
      </c>
      <c r="DT208" t="e">
        <f t="shared" si="295"/>
        <v>#NUM!</v>
      </c>
      <c r="DU208" t="e">
        <f t="shared" si="295"/>
        <v>#NUM!</v>
      </c>
      <c r="DV208" t="e">
        <f t="shared" si="295"/>
        <v>#NUM!</v>
      </c>
      <c r="DW208" t="e">
        <f t="shared" si="295"/>
        <v>#NUM!</v>
      </c>
      <c r="DX208" t="e">
        <f t="shared" si="295"/>
        <v>#NUM!</v>
      </c>
      <c r="DY208" t="e">
        <f t="shared" si="295"/>
        <v>#NUM!</v>
      </c>
      <c r="DZ208" t="e">
        <f t="shared" si="295"/>
        <v>#NUM!</v>
      </c>
      <c r="EA208" t="e">
        <f t="shared" si="295"/>
        <v>#NUM!</v>
      </c>
      <c r="EL208">
        <v>0.90000000000000058</v>
      </c>
      <c r="EN208">
        <f t="shared" si="294"/>
        <v>0.99352139473519996</v>
      </c>
      <c r="EP208">
        <f t="shared" si="294"/>
        <v>0.98192721631249869</v>
      </c>
      <c r="ER208">
        <f t="shared" si="294"/>
        <v>0.95802607733539302</v>
      </c>
      <c r="ET208">
        <f t="shared" si="294"/>
        <v>0.8924660741363023</v>
      </c>
      <c r="EV208" t="e">
        <f t="shared" ref="EV208:FI208" si="296">IF(EV$10&lt;&gt;1,( SQRT(EV$10^2 + 1)/(EV$10-1) * LN( ( 1 - EV102  ) / ( 1 - EV$10 * EV102 ) ) ) /  LN( ((2/EV102) - 1 - EV$10 + SQRT(EV$10^2 + 1 )) / ((2/EV102) - 1 - EV$10 - SQRT(EV$10^2 + 1 )) ), (SQRT($AO102)*EV102/(1-EV102)) / LN(((2/EV102)-1-EV$10+SQRT(EV$10^2+1))/((2/EV102)-1-EV$10-SQRT(EV$10^2+1))))</f>
        <v>#NUM!</v>
      </c>
      <c r="EW208" t="e">
        <f t="shared" si="296"/>
        <v>#NUM!</v>
      </c>
      <c r="EX208" t="e">
        <f t="shared" si="296"/>
        <v>#NUM!</v>
      </c>
      <c r="EY208" t="e">
        <f t="shared" si="296"/>
        <v>#NUM!</v>
      </c>
      <c r="EZ208" t="e">
        <f t="shared" si="296"/>
        <v>#NUM!</v>
      </c>
      <c r="FA208" t="e">
        <f t="shared" si="296"/>
        <v>#NUM!</v>
      </c>
      <c r="FB208" t="e">
        <f t="shared" si="296"/>
        <v>#NUM!</v>
      </c>
      <c r="FC208" t="e">
        <f t="shared" si="296"/>
        <v>#NUM!</v>
      </c>
      <c r="FD208" t="e">
        <f t="shared" si="296"/>
        <v>#NUM!</v>
      </c>
      <c r="FE208" t="e">
        <f t="shared" si="296"/>
        <v>#NUM!</v>
      </c>
      <c r="FF208" t="e">
        <f t="shared" si="296"/>
        <v>#NUM!</v>
      </c>
      <c r="FG208" t="e">
        <f t="shared" si="296"/>
        <v>#NUM!</v>
      </c>
      <c r="FH208" t="e">
        <f t="shared" si="296"/>
        <v>#NUM!</v>
      </c>
      <c r="FI208" t="e">
        <f t="shared" si="296"/>
        <v>#NUM!</v>
      </c>
    </row>
    <row r="209" spans="41:165" x14ac:dyDescent="0.3">
      <c r="AO209">
        <v>0.91000000000000059</v>
      </c>
      <c r="AP209">
        <f t="shared" si="292"/>
        <v>0.96982225639092068</v>
      </c>
      <c r="AQ209">
        <f t="shared" si="292"/>
        <v>0.9282795663881781</v>
      </c>
      <c r="AR209">
        <f t="shared" si="292"/>
        <v>0.86789046261547431</v>
      </c>
      <c r="AS209">
        <f t="shared" si="292"/>
        <v>0.77117519803316992</v>
      </c>
      <c r="AT209">
        <f t="shared" si="292"/>
        <v>0.56811370727625643</v>
      </c>
      <c r="AU209" t="e">
        <f t="shared" si="292"/>
        <v>#NUM!</v>
      </c>
      <c r="AV209" t="e">
        <f t="shared" si="292"/>
        <v>#NUM!</v>
      </c>
      <c r="AW209" t="e">
        <f t="shared" si="292"/>
        <v>#NUM!</v>
      </c>
      <c r="AX209" t="e">
        <f t="shared" si="292"/>
        <v>#NUM!</v>
      </c>
      <c r="AY209" t="e">
        <f t="shared" si="292"/>
        <v>#NUM!</v>
      </c>
      <c r="AZ209" t="e">
        <f t="shared" si="292"/>
        <v>#NUM!</v>
      </c>
      <c r="BA209" t="e">
        <f t="shared" si="292"/>
        <v>#NUM!</v>
      </c>
      <c r="BB209" t="e">
        <f t="shared" si="292"/>
        <v>#NUM!</v>
      </c>
      <c r="BC209" t="e">
        <f t="shared" si="292"/>
        <v>#NUM!</v>
      </c>
      <c r="BD209" t="e">
        <f t="shared" si="292"/>
        <v>#NUM!</v>
      </c>
      <c r="BE209" t="e">
        <f t="shared" si="292"/>
        <v>#NUM!</v>
      </c>
      <c r="BF209" t="e">
        <f t="shared" si="292"/>
        <v>#NUM!</v>
      </c>
      <c r="BG209" t="e">
        <f t="shared" si="292"/>
        <v>#NUM!</v>
      </c>
      <c r="BH209" t="e">
        <f t="shared" si="292"/>
        <v>#NUM!</v>
      </c>
      <c r="BI209" t="e">
        <f t="shared" si="292"/>
        <v>#NUM!</v>
      </c>
      <c r="BJ209" t="e">
        <f t="shared" si="292"/>
        <v>#NUM!</v>
      </c>
      <c r="BK209" t="e">
        <f t="shared" si="292"/>
        <v>#NUM!</v>
      </c>
      <c r="BL209" t="e">
        <f t="shared" si="292"/>
        <v>#NUM!</v>
      </c>
      <c r="BV209">
        <v>0.91000000000000059</v>
      </c>
      <c r="BX209">
        <f t="shared" si="293"/>
        <v>0.97031758790425693</v>
      </c>
      <c r="BZ209">
        <f t="shared" si="293"/>
        <v>0.91357118292877026</v>
      </c>
      <c r="CB209">
        <f t="shared" si="293"/>
        <v>0.77473411923240276</v>
      </c>
      <c r="CD209" t="e">
        <f t="shared" si="293"/>
        <v>#NUM!</v>
      </c>
      <c r="CF209" t="e">
        <f t="shared" si="293"/>
        <v>#NUM!</v>
      </c>
      <c r="CG209" t="e">
        <f t="shared" si="293"/>
        <v>#NUM!</v>
      </c>
      <c r="CH209" t="e">
        <f t="shared" si="293"/>
        <v>#NUM!</v>
      </c>
      <c r="CI209" t="e">
        <f t="shared" si="293"/>
        <v>#NUM!</v>
      </c>
      <c r="CJ209" t="e">
        <f t="shared" si="293"/>
        <v>#NUM!</v>
      </c>
      <c r="CK209" t="e">
        <f t="shared" si="293"/>
        <v>#NUM!</v>
      </c>
      <c r="CL209" t="e">
        <f t="shared" si="293"/>
        <v>#NUM!</v>
      </c>
      <c r="CM209" t="e">
        <f t="shared" si="293"/>
        <v>#NUM!</v>
      </c>
      <c r="CN209" t="e">
        <f t="shared" si="293"/>
        <v>#NUM!</v>
      </c>
      <c r="CO209" t="e">
        <f t="shared" si="293"/>
        <v>#NUM!</v>
      </c>
      <c r="CP209" t="e">
        <f t="shared" si="293"/>
        <v>#NUM!</v>
      </c>
      <c r="CQ209" t="e">
        <f t="shared" si="293"/>
        <v>#NUM!</v>
      </c>
      <c r="CR209" t="e">
        <f t="shared" si="293"/>
        <v>#NUM!</v>
      </c>
      <c r="CS209" t="e">
        <f t="shared" si="293"/>
        <v>#NUM!</v>
      </c>
      <c r="DD209">
        <v>0.91000000000000059</v>
      </c>
      <c r="DF209">
        <f t="shared" si="295"/>
        <v>0.98368486821557832</v>
      </c>
      <c r="DH209">
        <f t="shared" si="295"/>
        <v>0.9534667486435906</v>
      </c>
      <c r="DJ209">
        <f t="shared" si="295"/>
        <v>0.88652674985458024</v>
      </c>
      <c r="DL209">
        <f t="shared" si="295"/>
        <v>0.64421050135472591</v>
      </c>
      <c r="DN209" t="e">
        <f t="shared" si="295"/>
        <v>#NUM!</v>
      </c>
      <c r="DO209" t="e">
        <f t="shared" si="295"/>
        <v>#NUM!</v>
      </c>
      <c r="DP209" t="e">
        <f t="shared" si="295"/>
        <v>#NUM!</v>
      </c>
      <c r="DQ209" t="e">
        <f t="shared" si="295"/>
        <v>#NUM!</v>
      </c>
      <c r="DR209" t="e">
        <f t="shared" si="295"/>
        <v>#NUM!</v>
      </c>
      <c r="DS209" t="e">
        <f t="shared" si="295"/>
        <v>#NUM!</v>
      </c>
      <c r="DT209" t="e">
        <f t="shared" si="295"/>
        <v>#NUM!</v>
      </c>
      <c r="DU209" t="e">
        <f t="shared" si="295"/>
        <v>#NUM!</v>
      </c>
      <c r="DV209" t="e">
        <f t="shared" si="295"/>
        <v>#NUM!</v>
      </c>
      <c r="DW209" t="e">
        <f t="shared" si="295"/>
        <v>#NUM!</v>
      </c>
      <c r="DX209" t="e">
        <f t="shared" si="295"/>
        <v>#NUM!</v>
      </c>
      <c r="DY209" t="e">
        <f t="shared" si="295"/>
        <v>#NUM!</v>
      </c>
      <c r="DZ209" t="e">
        <f t="shared" si="295"/>
        <v>#NUM!</v>
      </c>
      <c r="EA209" t="e">
        <f t="shared" si="295"/>
        <v>#NUM!</v>
      </c>
      <c r="EL209">
        <v>0.91000000000000059</v>
      </c>
      <c r="EN209">
        <f t="shared" ref="EN209" si="297">IF(EN$10&lt;&gt;1,( SQRT(EN$10^2 + 1)/(EN$10-1) * LN( ( 1 - EN103  ) / ( 1 - EN$10 * EN103 ) ) ) /  LN( ((2/EN103) - 1 - EN$10 + SQRT(EN$10^2 + 1 )) / ((2/EN103) - 1 - EN$10 - SQRT(EN$10^2 + 1 )) ), (SQRT($AO103)*EN103/(1-EN103)) / LN(((2/EN103)-1-EN$10+SQRT(EN$10^2+1))/((2/EN103)-1-EN$10-SQRT(EN$10^2+1))))</f>
        <v>0.99286391955934095</v>
      </c>
      <c r="EP209">
        <f t="shared" ref="EP209" si="298">IF(EP$10&lt;&gt;1,( SQRT(EP$10^2 + 1)/(EP$10-1) * LN( ( 1 - EP103  ) / ( 1 - EP$10 * EP103 ) ) ) /  LN( ((2/EP103) - 1 - EP$10 + SQRT(EP$10^2 + 1 )) / ((2/EP103) - 1 - EP$10 - SQRT(EP$10^2 + 1 )) ), (SQRT($AO103)*EP103/(1-EP103)) / LN(((2/EP103)-1-EP$10+SQRT(EP$10^2+1))/((2/EP103)-1-EP$10-SQRT(EP$10^2+1))))</f>
        <v>0.9799024351352269</v>
      </c>
      <c r="ER209">
        <f t="shared" ref="ER209" si="299">IF(ER$10&lt;&gt;1,( SQRT(ER$10^2 + 1)/(ER$10-1) * LN( ( 1 - ER103  ) / ( 1 - ER$10 * ER103 ) ) ) /  LN( ((2/ER103) - 1 - ER$10 + SQRT(ER$10^2 + 1 )) / ((2/ER103) - 1 - ER$10 - SQRT(ER$10^2 + 1 )) ), (SQRT($AO103)*ER103/(1-ER103)) / LN(((2/ER103)-1-ER$10+SQRT(ER$10^2+1))/((2/ER103)-1-ER$10-SQRT(ER$10^2+1))))</f>
        <v>0.95256505746105391</v>
      </c>
      <c r="ET209">
        <f t="shared" ref="ET209" si="300">IF(ET$10&lt;&gt;1,( SQRT(ET$10^2 + 1)/(ET$10-1) * LN( ( 1 - ET103  ) / ( 1 - ET$10 * ET103 ) ) ) /  LN( ((2/ET103) - 1 - ET$10 + SQRT(ET$10^2 + 1 )) / ((2/ET103) - 1 - ET$10 - SQRT(ET$10^2 + 1 )) ), (SQRT($AO103)*ET103/(1-ET103)) / LN(((2/ET103)-1-ET$10+SQRT(ET$10^2+1))/((2/ET103)-1-ET$10-SQRT(ET$10^2+1))))</f>
        <v>0.87384976270947767</v>
      </c>
      <c r="EV209" t="e">
        <f t="shared" ref="EV209:FI209" si="301">IF(EV$10&lt;&gt;1,( SQRT(EV$10^2 + 1)/(EV$10-1) * LN( ( 1 - EV103  ) / ( 1 - EV$10 * EV103 ) ) ) /  LN( ((2/EV103) - 1 - EV$10 + SQRT(EV$10^2 + 1 )) / ((2/EV103) - 1 - EV$10 - SQRT(EV$10^2 + 1 )) ), (SQRT($AO103)*EV103/(1-EV103)) / LN(((2/EV103)-1-EV$10+SQRT(EV$10^2+1))/((2/EV103)-1-EV$10-SQRT(EV$10^2+1))))</f>
        <v>#NUM!</v>
      </c>
      <c r="EW209" t="e">
        <f t="shared" si="301"/>
        <v>#NUM!</v>
      </c>
      <c r="EX209" t="e">
        <f t="shared" si="301"/>
        <v>#NUM!</v>
      </c>
      <c r="EY209" t="e">
        <f t="shared" si="301"/>
        <v>#NUM!</v>
      </c>
      <c r="EZ209" t="e">
        <f t="shared" si="301"/>
        <v>#NUM!</v>
      </c>
      <c r="FA209" t="e">
        <f t="shared" si="301"/>
        <v>#NUM!</v>
      </c>
      <c r="FB209" t="e">
        <f t="shared" si="301"/>
        <v>#NUM!</v>
      </c>
      <c r="FC209" t="e">
        <f t="shared" si="301"/>
        <v>#NUM!</v>
      </c>
      <c r="FD209" t="e">
        <f t="shared" si="301"/>
        <v>#NUM!</v>
      </c>
      <c r="FE209" t="e">
        <f t="shared" si="301"/>
        <v>#NUM!</v>
      </c>
      <c r="FF209" t="e">
        <f t="shared" si="301"/>
        <v>#NUM!</v>
      </c>
      <c r="FG209" t="e">
        <f t="shared" si="301"/>
        <v>#NUM!</v>
      </c>
      <c r="FH209" t="e">
        <f t="shared" si="301"/>
        <v>#NUM!</v>
      </c>
      <c r="FI209" t="e">
        <f t="shared" si="301"/>
        <v>#NUM!</v>
      </c>
    </row>
    <row r="210" spans="41:165" x14ac:dyDescent="0.3">
      <c r="AO210">
        <v>0.9200000000000006</v>
      </c>
      <c r="AP210">
        <f t="shared" si="292"/>
        <v>0.96636346498502956</v>
      </c>
      <c r="AQ210">
        <f t="shared" si="292"/>
        <v>0.9194013182045746</v>
      </c>
      <c r="AR210">
        <f t="shared" si="292"/>
        <v>0.84956605352727377</v>
      </c>
      <c r="AS210">
        <f t="shared" si="292"/>
        <v>0.73215941461186596</v>
      </c>
      <c r="AT210">
        <f t="shared" si="292"/>
        <v>0.37637789555647888</v>
      </c>
      <c r="AU210" t="e">
        <f t="shared" si="292"/>
        <v>#NUM!</v>
      </c>
      <c r="AV210" t="e">
        <f t="shared" si="292"/>
        <v>#NUM!</v>
      </c>
      <c r="AW210" t="e">
        <f t="shared" si="292"/>
        <v>#NUM!</v>
      </c>
      <c r="AX210" t="e">
        <f t="shared" si="292"/>
        <v>#NUM!</v>
      </c>
      <c r="AY210" t="e">
        <f t="shared" si="292"/>
        <v>#NUM!</v>
      </c>
      <c r="AZ210" t="e">
        <f t="shared" si="292"/>
        <v>#NUM!</v>
      </c>
      <c r="BA210" t="e">
        <f t="shared" si="292"/>
        <v>#NUM!</v>
      </c>
      <c r="BB210" t="e">
        <f t="shared" si="292"/>
        <v>#NUM!</v>
      </c>
      <c r="BC210" t="e">
        <f t="shared" si="292"/>
        <v>#NUM!</v>
      </c>
      <c r="BD210" t="e">
        <f t="shared" si="292"/>
        <v>#NUM!</v>
      </c>
      <c r="BE210" t="e">
        <f t="shared" si="292"/>
        <v>#NUM!</v>
      </c>
      <c r="BF210" t="e">
        <f t="shared" si="292"/>
        <v>#NUM!</v>
      </c>
      <c r="BG210" t="e">
        <f t="shared" si="292"/>
        <v>#NUM!</v>
      </c>
      <c r="BH210" t="e">
        <f t="shared" si="292"/>
        <v>#NUM!</v>
      </c>
      <c r="BI210" t="e">
        <f t="shared" si="292"/>
        <v>#NUM!</v>
      </c>
      <c r="BJ210" t="e">
        <f t="shared" si="292"/>
        <v>#NUM!</v>
      </c>
      <c r="BK210" t="e">
        <f t="shared" si="292"/>
        <v>#NUM!</v>
      </c>
      <c r="BL210" t="e">
        <f t="shared" si="292"/>
        <v>#NUM!</v>
      </c>
      <c r="BV210">
        <v>0.9200000000000006</v>
      </c>
      <c r="BX210">
        <f t="shared" si="293"/>
        <v>0.96694326487848181</v>
      </c>
      <c r="BZ210">
        <f t="shared" si="293"/>
        <v>0.90221142385582342</v>
      </c>
      <c r="CB210">
        <f t="shared" si="293"/>
        <v>0.73348894216418814</v>
      </c>
      <c r="CD210" t="e">
        <f t="shared" si="293"/>
        <v>#NUM!</v>
      </c>
      <c r="CF210" t="e">
        <f t="shared" si="293"/>
        <v>#NUM!</v>
      </c>
      <c r="CG210" t="e">
        <f t="shared" si="293"/>
        <v>#NUM!</v>
      </c>
      <c r="CH210" t="e">
        <f t="shared" si="293"/>
        <v>#NUM!</v>
      </c>
      <c r="CI210" t="e">
        <f t="shared" si="293"/>
        <v>#NUM!</v>
      </c>
      <c r="CJ210" t="e">
        <f t="shared" si="293"/>
        <v>#NUM!</v>
      </c>
      <c r="CK210" t="e">
        <f t="shared" si="293"/>
        <v>#NUM!</v>
      </c>
      <c r="CL210" t="e">
        <f t="shared" si="293"/>
        <v>#NUM!</v>
      </c>
      <c r="CM210" t="e">
        <f t="shared" si="293"/>
        <v>#NUM!</v>
      </c>
      <c r="CN210" t="e">
        <f t="shared" si="293"/>
        <v>#NUM!</v>
      </c>
      <c r="CO210" t="e">
        <f t="shared" si="293"/>
        <v>#NUM!</v>
      </c>
      <c r="CP210" t="e">
        <f t="shared" si="293"/>
        <v>#NUM!</v>
      </c>
      <c r="CQ210" t="e">
        <f t="shared" si="293"/>
        <v>#NUM!</v>
      </c>
      <c r="CR210" t="e">
        <f t="shared" si="293"/>
        <v>#NUM!</v>
      </c>
      <c r="CS210" t="e">
        <f t="shared" si="293"/>
        <v>#NUM!</v>
      </c>
      <c r="DD210">
        <v>0.9200000000000006</v>
      </c>
      <c r="DF210">
        <f t="shared" si="295"/>
        <v>0.98187841552328925</v>
      </c>
      <c r="DH210">
        <f t="shared" si="295"/>
        <v>0.94768099342143697</v>
      </c>
      <c r="DJ210">
        <f t="shared" si="295"/>
        <v>0.86926534883045126</v>
      </c>
      <c r="DL210">
        <f t="shared" si="295"/>
        <v>0.52582658577146357</v>
      </c>
      <c r="DN210" t="e">
        <f t="shared" si="295"/>
        <v>#NUM!</v>
      </c>
      <c r="DO210" t="e">
        <f t="shared" si="295"/>
        <v>#NUM!</v>
      </c>
      <c r="DP210" t="e">
        <f t="shared" si="295"/>
        <v>#NUM!</v>
      </c>
      <c r="DQ210" t="e">
        <f t="shared" si="295"/>
        <v>#NUM!</v>
      </c>
      <c r="DR210" t="e">
        <f t="shared" si="295"/>
        <v>#NUM!</v>
      </c>
      <c r="DS210" t="e">
        <f t="shared" si="295"/>
        <v>#NUM!</v>
      </c>
      <c r="DT210" t="e">
        <f t="shared" si="295"/>
        <v>#NUM!</v>
      </c>
      <c r="DU210" t="e">
        <f t="shared" si="295"/>
        <v>#NUM!</v>
      </c>
      <c r="DV210" t="e">
        <f t="shared" si="295"/>
        <v>#NUM!</v>
      </c>
      <c r="DW210" t="e">
        <f t="shared" si="295"/>
        <v>#NUM!</v>
      </c>
      <c r="DX210" t="e">
        <f t="shared" si="295"/>
        <v>#NUM!</v>
      </c>
      <c r="DY210" t="e">
        <f t="shared" si="295"/>
        <v>#NUM!</v>
      </c>
      <c r="DZ210" t="e">
        <f t="shared" si="295"/>
        <v>#NUM!</v>
      </c>
      <c r="EA210" t="e">
        <f t="shared" si="295"/>
        <v>#NUM!</v>
      </c>
      <c r="EL210">
        <v>0.9200000000000006</v>
      </c>
      <c r="EN210">
        <f t="shared" ref="EN210" si="302">IF(EN$10&lt;&gt;1,( SQRT(EN$10^2 + 1)/(EN$10-1) * LN( ( 1 - EN104  ) / ( 1 - EN$10 * EN104 ) ) ) /  LN( ((2/EN104) - 1 - EN$10 + SQRT(EN$10^2 + 1 )) / ((2/EN104) - 1 - EN$10 - SQRT(EN$10^2 + 1 )) ), (SQRT($AO104)*EN104/(1-EN104)) / LN(((2/EN104)-1-EN$10+SQRT(EN$10^2+1))/((2/EN104)-1-EN$10-SQRT(EN$10^2+1))))</f>
        <v>0.99208787321976122</v>
      </c>
      <c r="EP210">
        <f t="shared" ref="EP210" si="303">IF(EP$10&lt;&gt;1,( SQRT(EP$10^2 + 1)/(EP$10-1) * LN( ( 1 - EP104  ) / ( 1 - EP$10 * EP104 ) ) ) /  LN( ((2/EP104) - 1 - EP$10 + SQRT(EP$10^2 + 1 )) / ((2/EP104) - 1 - EP$10 - SQRT(EP$10^2 + 1 )) ), (SQRT($AO104)*EP104/(1-EP104)) / LN(((2/EP104)-1-EP$10+SQRT(EP$10^2+1))/((2/EP104)-1-EP$10-SQRT(EP$10^2+1))))</f>
        <v>0.97748709075000817</v>
      </c>
      <c r="ER210">
        <f t="shared" ref="ER210" si="304">IF(ER$10&lt;&gt;1,( SQRT(ER$10^2 + 1)/(ER$10-1) * LN( ( 1 - ER104  ) / ( 1 - ER$10 * ER104 ) ) ) /  LN( ((2/ER104) - 1 - ER$10 + SQRT(ER$10^2 + 1 )) / ((2/ER104) - 1 - ER$10 - SQRT(ER$10^2 + 1 )) ), (SQRT($AO104)*ER104/(1-ER104)) / LN(((2/ER104)-1-ER$10+SQRT(ER$10^2+1))/((2/ER104)-1-ER$10-SQRT(ER$10^2+1))))</f>
        <v>0.94591632166660711</v>
      </c>
      <c r="ET210">
        <f t="shared" ref="ET210" si="305">IF(ET$10&lt;&gt;1,( SQRT(ET$10^2 + 1)/(ET$10-1) * LN( ( 1 - ET104  ) / ( 1 - ET$10 * ET104 ) ) ) /  LN( ((2/ET104) - 1 - ET$10 + SQRT(ET$10^2 + 1 )) / ((2/ET104) - 1 - ET$10 - SQRT(ET$10^2 + 1 )) ), (SQRT($AO104)*ET104/(1-ET104)) / LN(((2/ET104)-1-ET$10+SQRT(ET$10^2+1))/((2/ET104)-1-ET$10-SQRT(ET$10^2+1))))</f>
        <v>0.84975501303840195</v>
      </c>
      <c r="EV210" t="e">
        <f t="shared" ref="EV210:FI210" si="306">IF(EV$10&lt;&gt;1,( SQRT(EV$10^2 + 1)/(EV$10-1) * LN( ( 1 - EV104  ) / ( 1 - EV$10 * EV104 ) ) ) /  LN( ((2/EV104) - 1 - EV$10 + SQRT(EV$10^2 + 1 )) / ((2/EV104) - 1 - EV$10 - SQRT(EV$10^2 + 1 )) ), (SQRT($AO104)*EV104/(1-EV104)) / LN(((2/EV104)-1-EV$10+SQRT(EV$10^2+1))/((2/EV104)-1-EV$10-SQRT(EV$10^2+1))))</f>
        <v>#NUM!</v>
      </c>
      <c r="EW210" t="e">
        <f t="shared" si="306"/>
        <v>#NUM!</v>
      </c>
      <c r="EX210" t="e">
        <f t="shared" si="306"/>
        <v>#NUM!</v>
      </c>
      <c r="EY210" t="e">
        <f t="shared" si="306"/>
        <v>#NUM!</v>
      </c>
      <c r="EZ210" t="e">
        <f t="shared" si="306"/>
        <v>#NUM!</v>
      </c>
      <c r="FA210" t="e">
        <f t="shared" si="306"/>
        <v>#NUM!</v>
      </c>
      <c r="FB210" t="e">
        <f t="shared" si="306"/>
        <v>#NUM!</v>
      </c>
      <c r="FC210" t="e">
        <f t="shared" si="306"/>
        <v>#NUM!</v>
      </c>
      <c r="FD210" t="e">
        <f t="shared" si="306"/>
        <v>#NUM!</v>
      </c>
      <c r="FE210" t="e">
        <f t="shared" si="306"/>
        <v>#NUM!</v>
      </c>
      <c r="FF210" t="e">
        <f t="shared" si="306"/>
        <v>#NUM!</v>
      </c>
      <c r="FG210" t="e">
        <f t="shared" si="306"/>
        <v>#NUM!</v>
      </c>
      <c r="FH210" t="e">
        <f t="shared" si="306"/>
        <v>#NUM!</v>
      </c>
      <c r="FI210" t="e">
        <f t="shared" si="306"/>
        <v>#NUM!</v>
      </c>
    </row>
    <row r="211" spans="41:165" x14ac:dyDescent="0.3">
      <c r="AO211">
        <v>0.9300000000000006</v>
      </c>
      <c r="AP211">
        <f t="shared" si="292"/>
        <v>0.96213880541887886</v>
      </c>
      <c r="AQ211">
        <f t="shared" si="292"/>
        <v>0.90838430844232154</v>
      </c>
      <c r="AR211">
        <f t="shared" si="292"/>
        <v>0.82610383577857438</v>
      </c>
      <c r="AS211">
        <f t="shared" si="292"/>
        <v>0.67722902727047407</v>
      </c>
      <c r="AT211" t="e">
        <f t="shared" si="292"/>
        <v>#NUM!</v>
      </c>
      <c r="AU211" t="e">
        <f t="shared" si="292"/>
        <v>#NUM!</v>
      </c>
      <c r="AV211" t="e">
        <f t="shared" si="292"/>
        <v>#NUM!</v>
      </c>
      <c r="AW211" t="e">
        <f t="shared" si="292"/>
        <v>#NUM!</v>
      </c>
      <c r="AX211" t="e">
        <f t="shared" si="292"/>
        <v>#NUM!</v>
      </c>
      <c r="AY211" t="e">
        <f t="shared" si="292"/>
        <v>#NUM!</v>
      </c>
      <c r="AZ211" t="e">
        <f t="shared" si="292"/>
        <v>#NUM!</v>
      </c>
      <c r="BA211" t="e">
        <f t="shared" si="292"/>
        <v>#NUM!</v>
      </c>
      <c r="BB211" t="e">
        <f t="shared" si="292"/>
        <v>#NUM!</v>
      </c>
      <c r="BC211" t="e">
        <f t="shared" si="292"/>
        <v>#NUM!</v>
      </c>
      <c r="BD211" t="e">
        <f t="shared" si="292"/>
        <v>#NUM!</v>
      </c>
      <c r="BE211" t="e">
        <f t="shared" si="292"/>
        <v>#NUM!</v>
      </c>
      <c r="BF211" t="e">
        <f t="shared" si="292"/>
        <v>#NUM!</v>
      </c>
      <c r="BG211" t="e">
        <f t="shared" si="292"/>
        <v>#NUM!</v>
      </c>
      <c r="BH211" t="e">
        <f t="shared" si="292"/>
        <v>#NUM!</v>
      </c>
      <c r="BI211" t="e">
        <f t="shared" si="292"/>
        <v>#NUM!</v>
      </c>
      <c r="BJ211" t="e">
        <f t="shared" si="292"/>
        <v>#NUM!</v>
      </c>
      <c r="BK211" t="e">
        <f t="shared" si="292"/>
        <v>#NUM!</v>
      </c>
      <c r="BL211" t="e">
        <f t="shared" si="292"/>
        <v>#NUM!</v>
      </c>
      <c r="BV211">
        <v>0.9300000000000006</v>
      </c>
      <c r="BX211">
        <f t="shared" si="293"/>
        <v>0.96284667362647647</v>
      </c>
      <c r="BZ211">
        <f t="shared" si="293"/>
        <v>0.88805256397687127</v>
      </c>
      <c r="CB211">
        <f t="shared" si="293"/>
        <v>0.67520528644962829</v>
      </c>
      <c r="CD211" t="e">
        <f t="shared" si="293"/>
        <v>#NUM!</v>
      </c>
      <c r="CF211" t="e">
        <f t="shared" si="293"/>
        <v>#NUM!</v>
      </c>
      <c r="CG211" t="e">
        <f t="shared" si="293"/>
        <v>#NUM!</v>
      </c>
      <c r="CH211" t="e">
        <f t="shared" si="293"/>
        <v>#NUM!</v>
      </c>
      <c r="CI211" t="e">
        <f t="shared" si="293"/>
        <v>#NUM!</v>
      </c>
      <c r="CJ211" t="e">
        <f t="shared" si="293"/>
        <v>#NUM!</v>
      </c>
      <c r="CK211" t="e">
        <f t="shared" si="293"/>
        <v>#NUM!</v>
      </c>
      <c r="CL211" t="e">
        <f t="shared" si="293"/>
        <v>#NUM!</v>
      </c>
      <c r="CM211" t="e">
        <f t="shared" si="293"/>
        <v>#NUM!</v>
      </c>
      <c r="CN211" t="e">
        <f t="shared" si="293"/>
        <v>#NUM!</v>
      </c>
      <c r="CO211" t="e">
        <f t="shared" si="293"/>
        <v>#NUM!</v>
      </c>
      <c r="CP211" t="e">
        <f t="shared" si="293"/>
        <v>#NUM!</v>
      </c>
      <c r="CQ211" t="e">
        <f t="shared" si="293"/>
        <v>#NUM!</v>
      </c>
      <c r="CR211" t="e">
        <f t="shared" si="293"/>
        <v>#NUM!</v>
      </c>
      <c r="CS211" t="e">
        <f t="shared" si="293"/>
        <v>#NUM!</v>
      </c>
      <c r="DD211">
        <v>0.9300000000000006</v>
      </c>
      <c r="DF211">
        <f t="shared" si="295"/>
        <v>0.97969855565834363</v>
      </c>
      <c r="DH211">
        <f t="shared" si="295"/>
        <v>0.94058512900738578</v>
      </c>
      <c r="DJ211">
        <f t="shared" si="295"/>
        <v>0.84717895219866846</v>
      </c>
      <c r="DL211" t="e">
        <f t="shared" si="295"/>
        <v>#NUM!</v>
      </c>
      <c r="DN211" t="e">
        <f t="shared" si="295"/>
        <v>#NUM!</v>
      </c>
      <c r="DO211" t="e">
        <f t="shared" si="295"/>
        <v>#NUM!</v>
      </c>
      <c r="DP211" t="e">
        <f t="shared" si="295"/>
        <v>#NUM!</v>
      </c>
      <c r="DQ211" t="e">
        <f t="shared" si="295"/>
        <v>#NUM!</v>
      </c>
      <c r="DR211" t="e">
        <f t="shared" si="295"/>
        <v>#NUM!</v>
      </c>
      <c r="DS211" t="e">
        <f t="shared" si="295"/>
        <v>#NUM!</v>
      </c>
      <c r="DT211" t="e">
        <f t="shared" si="295"/>
        <v>#NUM!</v>
      </c>
      <c r="DU211" t="e">
        <f t="shared" si="295"/>
        <v>#NUM!</v>
      </c>
      <c r="DV211" t="e">
        <f t="shared" si="295"/>
        <v>#NUM!</v>
      </c>
      <c r="DW211" t="e">
        <f t="shared" si="295"/>
        <v>#NUM!</v>
      </c>
      <c r="DX211" t="e">
        <f t="shared" si="295"/>
        <v>#NUM!</v>
      </c>
      <c r="DY211" t="e">
        <f t="shared" si="295"/>
        <v>#NUM!</v>
      </c>
      <c r="DZ211" t="e">
        <f t="shared" si="295"/>
        <v>#NUM!</v>
      </c>
      <c r="EA211" t="e">
        <f t="shared" si="295"/>
        <v>#NUM!</v>
      </c>
      <c r="EL211">
        <v>0.9300000000000006</v>
      </c>
      <c r="EN211">
        <f t="shared" ref="EN211" si="307">IF(EN$10&lt;&gt;1,( SQRT(EN$10^2 + 1)/(EN$10-1) * LN( ( 1 - EN105  ) / ( 1 - EN$10 * EN105 ) ) ) /  LN( ((2/EN105) - 1 - EN$10 + SQRT(EN$10^2 + 1 )) / ((2/EN105) - 1 - EN$10 - SQRT(EN$10^2 + 1 )) ), (SQRT($AO105)*EN105/(1-EN105)) / LN(((2/EN105)-1-EN$10+SQRT(EN$10^2+1))/((2/EN105)-1-EN$10-SQRT(EN$10^2+1))))</f>
        <v>0.99115512850591625</v>
      </c>
      <c r="EP211">
        <f t="shared" ref="EP211" si="308">IF(EP$10&lt;&gt;1,( SQRT(EP$10^2 + 1)/(EP$10-1) * LN( ( 1 - EP105  ) / ( 1 - EP$10 * EP105 ) ) ) /  LN( ((2/EP105) - 1 - EP$10 + SQRT(EP$10^2 + 1 )) / ((2/EP105) - 1 - EP$10 - SQRT(EP$10^2 + 1 )) ), (SQRT($AO105)*EP105/(1-EP105)) / LN(((2/EP105)-1-EP$10+SQRT(EP$10^2+1))/((2/EP105)-1-EP$10-SQRT(EP$10^2+1))))</f>
        <v>0.97455069250906012</v>
      </c>
      <c r="ER211">
        <f t="shared" ref="ER211" si="309">IF(ER$10&lt;&gt;1,( SQRT(ER$10^2 + 1)/(ER$10-1) * LN( ( 1 - ER105  ) / ( 1 - ER$10 * ER105 ) ) ) /  LN( ((2/ER105) - 1 - ER$10 + SQRT(ER$10^2 + 1 )) / ((2/ER105) - 1 - ER$10 - SQRT(ER$10^2 + 1 )) ), (SQRT($AO105)*ER105/(1-ER105)) / LN(((2/ER105)-1-ER$10+SQRT(ER$10^2+1))/((2/ER105)-1-ER$10-SQRT(ER$10^2+1))))</f>
        <v>0.93764669981248405</v>
      </c>
      <c r="ET211">
        <f t="shared" ref="ET211" si="310">IF(ET$10&lt;&gt;1,( SQRT(ET$10^2 + 1)/(ET$10-1) * LN( ( 1 - ET105  ) / ( 1 - ET$10 * ET105 ) ) ) /  LN( ((2/ET105) - 1 - ET$10 + SQRT(ET$10^2 + 1 )) / ((2/ET105) - 1 - ET$10 - SQRT(ET$10^2 + 1 )) ), (SQRT($AO105)*ET105/(1-ET105)) / LN(((2/ET105)-1-ET$10+SQRT(ET$10^2+1))/((2/ET105)-1-ET$10-SQRT(ET$10^2+1))))</f>
        <v>0.81739593085031992</v>
      </c>
      <c r="EV211" t="e">
        <f t="shared" ref="EV211:FI211" si="311">IF(EV$10&lt;&gt;1,( SQRT(EV$10^2 + 1)/(EV$10-1) * LN( ( 1 - EV105  ) / ( 1 - EV$10 * EV105 ) ) ) /  LN( ((2/EV105) - 1 - EV$10 + SQRT(EV$10^2 + 1 )) / ((2/EV105) - 1 - EV$10 - SQRT(EV$10^2 + 1 )) ), (SQRT($AO105)*EV105/(1-EV105)) / LN(((2/EV105)-1-EV$10+SQRT(EV$10^2+1))/((2/EV105)-1-EV$10-SQRT(EV$10^2+1))))</f>
        <v>#NUM!</v>
      </c>
      <c r="EW211" t="e">
        <f t="shared" si="311"/>
        <v>#NUM!</v>
      </c>
      <c r="EX211" t="e">
        <f t="shared" si="311"/>
        <v>#NUM!</v>
      </c>
      <c r="EY211" t="e">
        <f t="shared" si="311"/>
        <v>#NUM!</v>
      </c>
      <c r="EZ211" t="e">
        <f t="shared" si="311"/>
        <v>#NUM!</v>
      </c>
      <c r="FA211" t="e">
        <f t="shared" si="311"/>
        <v>#NUM!</v>
      </c>
      <c r="FB211" t="e">
        <f t="shared" si="311"/>
        <v>#NUM!</v>
      </c>
      <c r="FC211" t="e">
        <f t="shared" si="311"/>
        <v>#NUM!</v>
      </c>
      <c r="FD211" t="e">
        <f t="shared" si="311"/>
        <v>#NUM!</v>
      </c>
      <c r="FE211" t="e">
        <f t="shared" si="311"/>
        <v>#NUM!</v>
      </c>
      <c r="FF211" t="e">
        <f t="shared" si="311"/>
        <v>#NUM!</v>
      </c>
      <c r="FG211" t="e">
        <f t="shared" si="311"/>
        <v>#NUM!</v>
      </c>
      <c r="FH211" t="e">
        <f t="shared" si="311"/>
        <v>#NUM!</v>
      </c>
      <c r="FI211" t="e">
        <f t="shared" si="311"/>
        <v>#NUM!</v>
      </c>
    </row>
    <row r="212" spans="41:165" x14ac:dyDescent="0.3">
      <c r="AO212">
        <v>0.94000000000000061</v>
      </c>
      <c r="AP212">
        <f t="shared" si="292"/>
        <v>0.95683451437731393</v>
      </c>
      <c r="AQ212">
        <f t="shared" si="292"/>
        <v>0.89426849733659763</v>
      </c>
      <c r="AR212">
        <f t="shared" si="292"/>
        <v>0.79467599602571415</v>
      </c>
      <c r="AS212">
        <f t="shared" si="292"/>
        <v>0.58851730038209882</v>
      </c>
      <c r="AT212" t="e">
        <f t="shared" si="292"/>
        <v>#NUM!</v>
      </c>
      <c r="AU212" t="e">
        <f t="shared" si="292"/>
        <v>#NUM!</v>
      </c>
      <c r="AV212" t="e">
        <f t="shared" si="292"/>
        <v>#NUM!</v>
      </c>
      <c r="AW212" t="e">
        <f t="shared" si="292"/>
        <v>#NUM!</v>
      </c>
      <c r="AX212" t="e">
        <f t="shared" si="292"/>
        <v>#NUM!</v>
      </c>
      <c r="AY212" t="e">
        <f t="shared" si="292"/>
        <v>#NUM!</v>
      </c>
      <c r="AZ212" t="e">
        <f t="shared" si="292"/>
        <v>#NUM!</v>
      </c>
      <c r="BA212" t="e">
        <f t="shared" si="292"/>
        <v>#NUM!</v>
      </c>
      <c r="BB212" t="e">
        <f t="shared" si="292"/>
        <v>#NUM!</v>
      </c>
      <c r="BC212" t="e">
        <f t="shared" si="292"/>
        <v>#NUM!</v>
      </c>
      <c r="BD212" t="e">
        <f t="shared" si="292"/>
        <v>#NUM!</v>
      </c>
      <c r="BE212" t="e">
        <f t="shared" si="292"/>
        <v>#NUM!</v>
      </c>
      <c r="BF212" t="e">
        <f t="shared" si="292"/>
        <v>#NUM!</v>
      </c>
      <c r="BG212" t="e">
        <f t="shared" si="292"/>
        <v>#NUM!</v>
      </c>
      <c r="BH212" t="e">
        <f t="shared" si="292"/>
        <v>#NUM!</v>
      </c>
      <c r="BI212" t="e">
        <f t="shared" si="292"/>
        <v>#NUM!</v>
      </c>
      <c r="BJ212" t="e">
        <f t="shared" si="292"/>
        <v>#NUM!</v>
      </c>
      <c r="BK212" t="e">
        <f t="shared" si="292"/>
        <v>#NUM!</v>
      </c>
      <c r="BL212" t="e">
        <f t="shared" si="292"/>
        <v>#NUM!</v>
      </c>
      <c r="BV212">
        <v>0.94000000000000061</v>
      </c>
      <c r="BX212">
        <f t="shared" si="293"/>
        <v>0.95774390842735269</v>
      </c>
      <c r="BZ212">
        <f t="shared" si="293"/>
        <v>0.86982889422797038</v>
      </c>
      <c r="CB212">
        <f t="shared" si="293"/>
        <v>0.58090593458540341</v>
      </c>
      <c r="CD212" t="e">
        <f t="shared" si="293"/>
        <v>#NUM!</v>
      </c>
      <c r="CF212" t="e">
        <f t="shared" si="293"/>
        <v>#NUM!</v>
      </c>
      <c r="CG212" t="e">
        <f t="shared" si="293"/>
        <v>#NUM!</v>
      </c>
      <c r="CH212" t="e">
        <f t="shared" si="293"/>
        <v>#NUM!</v>
      </c>
      <c r="CI212" t="e">
        <f t="shared" si="293"/>
        <v>#NUM!</v>
      </c>
      <c r="CJ212" t="e">
        <f t="shared" si="293"/>
        <v>#NUM!</v>
      </c>
      <c r="CK212" t="e">
        <f t="shared" si="293"/>
        <v>#NUM!</v>
      </c>
      <c r="CL212" t="e">
        <f t="shared" si="293"/>
        <v>#NUM!</v>
      </c>
      <c r="CM212" t="e">
        <f t="shared" si="293"/>
        <v>#NUM!</v>
      </c>
      <c r="CN212" t="e">
        <f t="shared" si="293"/>
        <v>#NUM!</v>
      </c>
      <c r="CO212" t="e">
        <f t="shared" si="293"/>
        <v>#NUM!</v>
      </c>
      <c r="CP212" t="e">
        <f t="shared" si="293"/>
        <v>#NUM!</v>
      </c>
      <c r="CQ212" t="e">
        <f t="shared" si="293"/>
        <v>#NUM!</v>
      </c>
      <c r="CR212" t="e">
        <f t="shared" si="293"/>
        <v>#NUM!</v>
      </c>
      <c r="CS212" t="e">
        <f t="shared" si="293"/>
        <v>#NUM!</v>
      </c>
      <c r="DD212">
        <v>0.94000000000000061</v>
      </c>
      <c r="DF212">
        <f t="shared" si="295"/>
        <v>0.97700365333048911</v>
      </c>
      <c r="DH212">
        <f t="shared" si="295"/>
        <v>0.93164626987484656</v>
      </c>
      <c r="DJ212">
        <f t="shared" si="295"/>
        <v>0.81778978445125972</v>
      </c>
      <c r="DL212" t="e">
        <f t="shared" si="295"/>
        <v>#NUM!</v>
      </c>
      <c r="DN212" t="e">
        <f t="shared" si="295"/>
        <v>#NUM!</v>
      </c>
      <c r="DO212" t="e">
        <f t="shared" si="295"/>
        <v>#NUM!</v>
      </c>
      <c r="DP212" t="e">
        <f t="shared" si="295"/>
        <v>#NUM!</v>
      </c>
      <c r="DQ212" t="e">
        <f t="shared" si="295"/>
        <v>#NUM!</v>
      </c>
      <c r="DR212" t="e">
        <f t="shared" si="295"/>
        <v>#NUM!</v>
      </c>
      <c r="DS212" t="e">
        <f t="shared" si="295"/>
        <v>#NUM!</v>
      </c>
      <c r="DT212" t="e">
        <f t="shared" si="295"/>
        <v>#NUM!</v>
      </c>
      <c r="DU212" t="e">
        <f t="shared" si="295"/>
        <v>#NUM!</v>
      </c>
      <c r="DV212" t="e">
        <f t="shared" si="295"/>
        <v>#NUM!</v>
      </c>
      <c r="DW212" t="e">
        <f t="shared" si="295"/>
        <v>#NUM!</v>
      </c>
      <c r="DX212" t="e">
        <f t="shared" si="295"/>
        <v>#NUM!</v>
      </c>
      <c r="DY212" t="e">
        <f t="shared" si="295"/>
        <v>#NUM!</v>
      </c>
      <c r="DZ212" t="e">
        <f t="shared" si="295"/>
        <v>#NUM!</v>
      </c>
      <c r="EA212" t="e">
        <f t="shared" si="295"/>
        <v>#NUM!</v>
      </c>
      <c r="EL212">
        <v>0.94000000000000061</v>
      </c>
      <c r="EN212">
        <f t="shared" ref="EN212" si="312">IF(EN$10&lt;&gt;1,( SQRT(EN$10^2 + 1)/(EN$10-1) * LN( ( 1 - EN106  ) / ( 1 - EN$10 * EN106 ) ) ) /  LN( ((2/EN106) - 1 - EN$10 + SQRT(EN$10^2 + 1 )) / ((2/EN106) - 1 - EN$10 - SQRT(EN$10^2 + 1 )) ), (SQRT($AO106)*EN106/(1-EN106)) / LN(((2/EN106)-1-EN$10+SQRT(EN$10^2+1))/((2/EN106)-1-EN$10-SQRT(EN$10^2+1))))</f>
        <v>0.99000760969544876</v>
      </c>
      <c r="EP212">
        <f t="shared" ref="EP212" si="313">IF(EP$10&lt;&gt;1,( SQRT(EP$10^2 + 1)/(EP$10-1) * LN( ( 1 - EP106  ) / ( 1 - EP$10 * EP106 ) ) ) /  LN( ((2/EP106) - 1 - EP$10 + SQRT(EP$10^2 + 1 )) / ((2/EP106) - 1 - EP$10 - SQRT(EP$10^2 + 1 )) ), (SQRT($AO106)*EP106/(1-EP106)) / LN(((2/EP106)-1-EP$10+SQRT(EP$10^2+1))/((2/EP106)-1-EP$10-SQRT(EP$10^2+1))))</f>
        <v>0.97089257608411283</v>
      </c>
      <c r="ER212">
        <f t="shared" ref="ER212" si="314">IF(ER$10&lt;&gt;1,( SQRT(ER$10^2 + 1)/(ER$10-1) * LN( ( 1 - ER106  ) / ( 1 - ER$10 * ER106 ) ) ) /  LN( ((2/ER106) - 1 - ER$10 + SQRT(ER$10^2 + 1 )) / ((2/ER106) - 1 - ER$10 - SQRT(ER$10^2 + 1 )) ), (SQRT($AO106)*ER106/(1-ER106)) / LN(((2/ER106)-1-ER$10+SQRT(ER$10^2+1))/((2/ER106)-1-ER$10-SQRT(ER$10^2+1))))</f>
        <v>0.92707164843990764</v>
      </c>
      <c r="ET212">
        <f t="shared" ref="ET212" si="315">IF(ET$10&lt;&gt;1,( SQRT(ET$10^2 + 1)/(ET$10-1) * LN( ( 1 - ET106  ) / ( 1 - ET$10 * ET106 ) ) ) /  LN( ((2/ET106) - 1 - ET$10 + SQRT(ET$10^2 + 1 )) / ((2/ET106) - 1 - ET$10 - SQRT(ET$10^2 + 1 )) ), (SQRT($AO106)*ET106/(1-ET106)) / LN(((2/ET106)-1-ET$10+SQRT(ET$10^2+1))/((2/ET106)-1-ET$10-SQRT(ET$10^2+1))))</f>
        <v>0.77150565790249459</v>
      </c>
      <c r="EV212" t="e">
        <f t="shared" ref="EV212:FI212" si="316">IF(EV$10&lt;&gt;1,( SQRT(EV$10^2 + 1)/(EV$10-1) * LN( ( 1 - EV106  ) / ( 1 - EV$10 * EV106 ) ) ) /  LN( ((2/EV106) - 1 - EV$10 + SQRT(EV$10^2 + 1 )) / ((2/EV106) - 1 - EV$10 - SQRT(EV$10^2 + 1 )) ), (SQRT($AO106)*EV106/(1-EV106)) / LN(((2/EV106)-1-EV$10+SQRT(EV$10^2+1))/((2/EV106)-1-EV$10-SQRT(EV$10^2+1))))</f>
        <v>#NUM!</v>
      </c>
      <c r="EW212" t="e">
        <f t="shared" si="316"/>
        <v>#NUM!</v>
      </c>
      <c r="EX212" t="e">
        <f t="shared" si="316"/>
        <v>#NUM!</v>
      </c>
      <c r="EY212" t="e">
        <f t="shared" si="316"/>
        <v>#NUM!</v>
      </c>
      <c r="EZ212" t="e">
        <f t="shared" si="316"/>
        <v>#NUM!</v>
      </c>
      <c r="FA212" t="e">
        <f t="shared" si="316"/>
        <v>#NUM!</v>
      </c>
      <c r="FB212" t="e">
        <f t="shared" si="316"/>
        <v>#NUM!</v>
      </c>
      <c r="FC212" t="e">
        <f t="shared" si="316"/>
        <v>#NUM!</v>
      </c>
      <c r="FD212" t="e">
        <f t="shared" si="316"/>
        <v>#NUM!</v>
      </c>
      <c r="FE212" t="e">
        <f t="shared" si="316"/>
        <v>#NUM!</v>
      </c>
      <c r="FF212" t="e">
        <f t="shared" si="316"/>
        <v>#NUM!</v>
      </c>
      <c r="FG212" t="e">
        <f t="shared" si="316"/>
        <v>#NUM!</v>
      </c>
      <c r="FH212" t="e">
        <f t="shared" si="316"/>
        <v>#NUM!</v>
      </c>
      <c r="FI212" t="e">
        <f t="shared" si="316"/>
        <v>#NUM!</v>
      </c>
    </row>
    <row r="213" spans="41:165" x14ac:dyDescent="0.3">
      <c r="AO213">
        <v>0.95000000000000062</v>
      </c>
      <c r="AP213">
        <f t="shared" si="292"/>
        <v>0.94992172195886293</v>
      </c>
      <c r="AQ213">
        <f t="shared" si="292"/>
        <v>0.87535940296152381</v>
      </c>
      <c r="AR213">
        <f t="shared" si="292"/>
        <v>0.74953163538780121</v>
      </c>
      <c r="AS213" t="e">
        <f t="shared" si="292"/>
        <v>#NUM!</v>
      </c>
      <c r="AT213" t="e">
        <f t="shared" si="292"/>
        <v>#NUM!</v>
      </c>
      <c r="AU213" t="e">
        <f t="shared" si="292"/>
        <v>#NUM!</v>
      </c>
      <c r="AV213" t="e">
        <f t="shared" si="292"/>
        <v>#NUM!</v>
      </c>
      <c r="AW213" t="e">
        <f t="shared" si="292"/>
        <v>#NUM!</v>
      </c>
      <c r="AX213" t="e">
        <f t="shared" si="292"/>
        <v>#NUM!</v>
      </c>
      <c r="AY213" t="e">
        <f t="shared" si="292"/>
        <v>#NUM!</v>
      </c>
      <c r="AZ213" t="e">
        <f t="shared" si="292"/>
        <v>#NUM!</v>
      </c>
      <c r="BA213" t="e">
        <f t="shared" si="292"/>
        <v>#NUM!</v>
      </c>
      <c r="BB213" t="e">
        <f t="shared" si="292"/>
        <v>#NUM!</v>
      </c>
      <c r="BC213" t="e">
        <f t="shared" si="292"/>
        <v>#NUM!</v>
      </c>
      <c r="BD213" t="e">
        <f t="shared" si="292"/>
        <v>#NUM!</v>
      </c>
      <c r="BE213" t="e">
        <f t="shared" si="292"/>
        <v>#NUM!</v>
      </c>
      <c r="BF213" t="e">
        <f t="shared" si="292"/>
        <v>#NUM!</v>
      </c>
      <c r="BG213" t="e">
        <f t="shared" si="292"/>
        <v>#NUM!</v>
      </c>
      <c r="BH213" t="e">
        <f t="shared" si="292"/>
        <v>#NUM!</v>
      </c>
      <c r="BI213" t="e">
        <f t="shared" si="292"/>
        <v>#NUM!</v>
      </c>
      <c r="BJ213" t="e">
        <f t="shared" si="292"/>
        <v>#NUM!</v>
      </c>
      <c r="BK213" t="e">
        <f t="shared" si="292"/>
        <v>#NUM!</v>
      </c>
      <c r="BL213" t="e">
        <f t="shared" si="292"/>
        <v>#NUM!</v>
      </c>
      <c r="BV213">
        <v>0.95000000000000062</v>
      </c>
      <c r="BX213">
        <f t="shared" si="293"/>
        <v>0.9511644472610109</v>
      </c>
      <c r="BZ213">
        <f t="shared" si="293"/>
        <v>0.8452958053245363</v>
      </c>
      <c r="CB213" t="e">
        <f t="shared" si="293"/>
        <v>#NUM!</v>
      </c>
      <c r="CD213" t="e">
        <f t="shared" si="293"/>
        <v>#NUM!</v>
      </c>
      <c r="CF213" t="e">
        <f t="shared" si="293"/>
        <v>#NUM!</v>
      </c>
      <c r="CG213" t="e">
        <f t="shared" si="293"/>
        <v>#NUM!</v>
      </c>
      <c r="CH213" t="e">
        <f t="shared" si="293"/>
        <v>#NUM!</v>
      </c>
      <c r="CI213" t="e">
        <f t="shared" si="293"/>
        <v>#NUM!</v>
      </c>
      <c r="CJ213" t="e">
        <f t="shared" si="293"/>
        <v>#NUM!</v>
      </c>
      <c r="CK213" t="e">
        <f t="shared" si="293"/>
        <v>#NUM!</v>
      </c>
      <c r="CL213" t="e">
        <f t="shared" si="293"/>
        <v>#NUM!</v>
      </c>
      <c r="CM213" t="e">
        <f t="shared" si="293"/>
        <v>#NUM!</v>
      </c>
      <c r="CN213" t="e">
        <f t="shared" si="293"/>
        <v>#NUM!</v>
      </c>
      <c r="CO213" t="e">
        <f t="shared" si="293"/>
        <v>#NUM!</v>
      </c>
      <c r="CP213" t="e">
        <f t="shared" si="293"/>
        <v>#NUM!</v>
      </c>
      <c r="CQ213" t="e">
        <f t="shared" si="293"/>
        <v>#NUM!</v>
      </c>
      <c r="CR213" t="e">
        <f t="shared" si="293"/>
        <v>#NUM!</v>
      </c>
      <c r="CS213" t="e">
        <f t="shared" si="293"/>
        <v>#NUM!</v>
      </c>
      <c r="DD213">
        <v>0.95000000000000062</v>
      </c>
      <c r="DF213">
        <f t="shared" si="295"/>
        <v>0.97356225045529388</v>
      </c>
      <c r="DH213">
        <f t="shared" si="295"/>
        <v>0.91997048875178156</v>
      </c>
      <c r="DJ213">
        <f t="shared" si="295"/>
        <v>0.77634608819369932</v>
      </c>
      <c r="DL213" t="e">
        <f t="shared" si="295"/>
        <v>#NUM!</v>
      </c>
      <c r="DN213" t="e">
        <f t="shared" si="295"/>
        <v>#NUM!</v>
      </c>
      <c r="DO213" t="e">
        <f t="shared" si="295"/>
        <v>#NUM!</v>
      </c>
      <c r="DP213" t="e">
        <f t="shared" si="295"/>
        <v>#NUM!</v>
      </c>
      <c r="DQ213" t="e">
        <f t="shared" si="295"/>
        <v>#NUM!</v>
      </c>
      <c r="DR213" t="e">
        <f t="shared" si="295"/>
        <v>#NUM!</v>
      </c>
      <c r="DS213" t="e">
        <f t="shared" si="295"/>
        <v>#NUM!</v>
      </c>
      <c r="DT213" t="e">
        <f t="shared" si="295"/>
        <v>#NUM!</v>
      </c>
      <c r="DU213" t="e">
        <f t="shared" si="295"/>
        <v>#NUM!</v>
      </c>
      <c r="DV213" t="e">
        <f t="shared" si="295"/>
        <v>#NUM!</v>
      </c>
      <c r="DW213" t="e">
        <f t="shared" si="295"/>
        <v>#NUM!</v>
      </c>
      <c r="DX213" t="e">
        <f t="shared" si="295"/>
        <v>#NUM!</v>
      </c>
      <c r="DY213" t="e">
        <f t="shared" si="295"/>
        <v>#NUM!</v>
      </c>
      <c r="DZ213" t="e">
        <f t="shared" si="295"/>
        <v>#NUM!</v>
      </c>
      <c r="EA213" t="e">
        <f t="shared" si="295"/>
        <v>#NUM!</v>
      </c>
      <c r="EL213">
        <v>0.95000000000000062</v>
      </c>
      <c r="EN213">
        <f t="shared" ref="EN213" si="317">IF(EN$10&lt;&gt;1,( SQRT(EN$10^2 + 1)/(EN$10-1) * LN( ( 1 - EN107  ) / ( 1 - EN$10 * EN107 ) ) ) /  LN( ((2/EN107) - 1 - EN$10 + SQRT(EN$10^2 + 1 )) / ((2/EN107) - 1 - EN$10 - SQRT(EN$10^2 + 1 )) ), (SQRT($AO107)*EN107/(1-EN107)) / LN(((2/EN107)-1-EN$10+SQRT(EN$10^2+1))/((2/EN107)-1-EN$10-SQRT(EN$10^2+1))))</f>
        <v>0.98855121968831439</v>
      </c>
      <c r="EP213">
        <f t="shared" ref="EP213" si="318">IF(EP$10&lt;&gt;1,( SQRT(EP$10^2 + 1)/(EP$10-1) * LN( ( 1 - EP107  ) / ( 1 - EP$10 * EP107 ) ) ) /  LN( ((2/EP107) - 1 - EP$10 + SQRT(EP$10^2 + 1 )) / ((2/EP107) - 1 - EP$10 - SQRT(EP$10^2 + 1 )) ), (SQRT($AO107)*EP107/(1-EP107)) / LN(((2/EP107)-1-EP$10+SQRT(EP$10^2+1))/((2/EP107)-1-EP$10-SQRT(EP$10^2+1))))</f>
        <v>0.96618398485125967</v>
      </c>
      <c r="ER213">
        <f t="shared" ref="ER213" si="319">IF(ER$10&lt;&gt;1,( SQRT(ER$10^2 + 1)/(ER$10-1) * LN( ( 1 - ER107  ) / ( 1 - ER$10 * ER107 ) ) ) /  LN( ((2/ER107) - 1 - ER$10 + SQRT(ER$10^2 + 1 )) / ((2/ER107) - 1 - ER$10 - SQRT(ER$10^2 + 1 )) ), (SQRT($AO107)*ER107/(1-ER107)) / LN(((2/ER107)-1-ER$10+SQRT(ER$10^2+1))/((2/ER107)-1-ER$10-SQRT(ER$10^2+1))))</f>
        <v>0.91303098248897374</v>
      </c>
      <c r="ET213">
        <f t="shared" ref="ET213" si="320">IF(ET$10&lt;&gt;1,( SQRT(ET$10^2 + 1)/(ET$10-1) * LN( ( 1 - ET107  ) / ( 1 - ET$10 * ET107 ) ) ) /  LN( ((2/ET107) - 1 - ET$10 + SQRT(ET$10^2 + 1 )) / ((2/ET107) - 1 - ET$10 - SQRT(ET$10^2 + 1 )) ), (SQRT($AO107)*ET107/(1-ET107)) / LN(((2/ET107)-1-ET$10+SQRT(ET$10^2+1))/((2/ET107)-1-ET$10-SQRT(ET$10^2+1))))</f>
        <v>0.70014424638836759</v>
      </c>
      <c r="EV213" t="e">
        <f t="shared" ref="EV213:FI213" si="321">IF(EV$10&lt;&gt;1,( SQRT(EV$10^2 + 1)/(EV$10-1) * LN( ( 1 - EV107  ) / ( 1 - EV$10 * EV107 ) ) ) /  LN( ((2/EV107) - 1 - EV$10 + SQRT(EV$10^2 + 1 )) / ((2/EV107) - 1 - EV$10 - SQRT(EV$10^2 + 1 )) ), (SQRT($AO107)*EV107/(1-EV107)) / LN(((2/EV107)-1-EV$10+SQRT(EV$10^2+1))/((2/EV107)-1-EV$10-SQRT(EV$10^2+1))))</f>
        <v>#NUM!</v>
      </c>
      <c r="EW213" t="e">
        <f t="shared" si="321"/>
        <v>#NUM!</v>
      </c>
      <c r="EX213" t="e">
        <f t="shared" si="321"/>
        <v>#NUM!</v>
      </c>
      <c r="EY213" t="e">
        <f t="shared" si="321"/>
        <v>#NUM!</v>
      </c>
      <c r="EZ213" t="e">
        <f t="shared" si="321"/>
        <v>#NUM!</v>
      </c>
      <c r="FA213" t="e">
        <f t="shared" si="321"/>
        <v>#NUM!</v>
      </c>
      <c r="FB213" t="e">
        <f t="shared" si="321"/>
        <v>#NUM!</v>
      </c>
      <c r="FC213" t="e">
        <f t="shared" si="321"/>
        <v>#NUM!</v>
      </c>
      <c r="FD213" t="e">
        <f t="shared" si="321"/>
        <v>#NUM!</v>
      </c>
      <c r="FE213" t="e">
        <f t="shared" si="321"/>
        <v>#NUM!</v>
      </c>
      <c r="FF213" t="e">
        <f t="shared" si="321"/>
        <v>#NUM!</v>
      </c>
      <c r="FG213" t="e">
        <f t="shared" si="321"/>
        <v>#NUM!</v>
      </c>
      <c r="FH213" t="e">
        <f t="shared" si="321"/>
        <v>#NUM!</v>
      </c>
      <c r="FI213" t="e">
        <f t="shared" si="321"/>
        <v>#NUM!</v>
      </c>
    </row>
    <row r="214" spans="41:165" x14ac:dyDescent="0.3">
      <c r="AO214">
        <v>0.96000000000000063</v>
      </c>
      <c r="AP214">
        <f t="shared" si="292"/>
        <v>0.94041953644858245</v>
      </c>
      <c r="AQ214">
        <f t="shared" si="292"/>
        <v>0.84829396950368618</v>
      </c>
      <c r="AR214">
        <f t="shared" ref="AR214:BL214" si="322">IF(AR$10&lt;&gt;1,( SQRT(AR$10^2 + 1)/(AR$10-1) * LN( ( 1 - AR108  ) / ( 1 - AR$10 * AR108 ) ) ) /  LN( ((2/AR108) - 1 - AR$10 + SQRT(AR$10^2 + 1 )) / ((2/AR108) - 1 - AR$10 - SQRT(AR$10^2 + 1 )) ), (SQRT($AO108)*AR108/(1-AR108)) / LN(((2/AR108)-1-AR$10+SQRT(AR$10^2+1))/((2/AR108)-1-AR$10-SQRT(AR$10^2+1))))</f>
        <v>0.67583609608152728</v>
      </c>
      <c r="AS214" t="e">
        <f t="shared" si="322"/>
        <v>#NUM!</v>
      </c>
      <c r="AT214" t="e">
        <f t="shared" si="322"/>
        <v>#NUM!</v>
      </c>
      <c r="AU214" t="e">
        <f t="shared" si="322"/>
        <v>#NUM!</v>
      </c>
      <c r="AV214" t="e">
        <f t="shared" si="322"/>
        <v>#NUM!</v>
      </c>
      <c r="AW214" t="e">
        <f t="shared" si="322"/>
        <v>#NUM!</v>
      </c>
      <c r="AX214" t="e">
        <f t="shared" si="322"/>
        <v>#NUM!</v>
      </c>
      <c r="AY214" t="e">
        <f t="shared" si="322"/>
        <v>#NUM!</v>
      </c>
      <c r="AZ214" t="e">
        <f t="shared" si="322"/>
        <v>#NUM!</v>
      </c>
      <c r="BA214" t="e">
        <f t="shared" si="322"/>
        <v>#NUM!</v>
      </c>
      <c r="BB214" t="e">
        <f t="shared" si="322"/>
        <v>#NUM!</v>
      </c>
      <c r="BC214" t="e">
        <f t="shared" si="322"/>
        <v>#NUM!</v>
      </c>
      <c r="BD214" t="e">
        <f t="shared" si="322"/>
        <v>#NUM!</v>
      </c>
      <c r="BE214" t="e">
        <f t="shared" si="322"/>
        <v>#NUM!</v>
      </c>
      <c r="BF214" t="e">
        <f t="shared" si="322"/>
        <v>#NUM!</v>
      </c>
      <c r="BG214" t="e">
        <f t="shared" si="322"/>
        <v>#NUM!</v>
      </c>
      <c r="BH214" t="e">
        <f t="shared" si="322"/>
        <v>#NUM!</v>
      </c>
      <c r="BI214" t="e">
        <f t="shared" si="322"/>
        <v>#NUM!</v>
      </c>
      <c r="BJ214" t="e">
        <f t="shared" si="322"/>
        <v>#NUM!</v>
      </c>
      <c r="BK214" t="e">
        <f t="shared" si="322"/>
        <v>#NUM!</v>
      </c>
      <c r="BL214" t="e">
        <f t="shared" si="322"/>
        <v>#NUM!</v>
      </c>
      <c r="BV214">
        <v>0.96000000000000063</v>
      </c>
      <c r="BX214">
        <f t="shared" si="293"/>
        <v>0.94225451166627727</v>
      </c>
      <c r="BZ214">
        <f t="shared" ref="BZ214:CS214" si="323">IF(BZ$10&lt;&gt;1,( SQRT(BZ$10^2 + 1)/(BZ$10-1) * LN( ( 1 - BZ108  ) / ( 1 - BZ$10 * BZ108 ) ) ) /  LN( ((2/BZ108) - 1 - BZ$10 + SQRT(BZ$10^2 + 1 )) / ((2/BZ108) - 1 - BZ$10 - SQRT(BZ$10^2 + 1 )) ), (SQRT($AO108)*BZ108/(1-BZ108)) / LN(((2/BZ108)-1-BZ$10+SQRT(BZ$10^2+1))/((2/BZ108)-1-BZ$10-SQRT(BZ$10^2+1))))</f>
        <v>0.80995482213934678</v>
      </c>
      <c r="CB214" t="e">
        <f t="shared" si="323"/>
        <v>#NUM!</v>
      </c>
      <c r="CD214" t="e">
        <f t="shared" si="323"/>
        <v>#NUM!</v>
      </c>
      <c r="CF214" t="e">
        <f t="shared" si="323"/>
        <v>#NUM!</v>
      </c>
      <c r="CG214" t="e">
        <f t="shared" si="323"/>
        <v>#NUM!</v>
      </c>
      <c r="CH214" t="e">
        <f t="shared" si="323"/>
        <v>#NUM!</v>
      </c>
      <c r="CI214" t="e">
        <f t="shared" si="323"/>
        <v>#NUM!</v>
      </c>
      <c r="CJ214" t="e">
        <f t="shared" si="323"/>
        <v>#NUM!</v>
      </c>
      <c r="CK214" t="e">
        <f t="shared" si="323"/>
        <v>#NUM!</v>
      </c>
      <c r="CL214" t="e">
        <f t="shared" si="323"/>
        <v>#NUM!</v>
      </c>
      <c r="CM214" t="e">
        <f t="shared" si="323"/>
        <v>#NUM!</v>
      </c>
      <c r="CN214" t="e">
        <f t="shared" si="323"/>
        <v>#NUM!</v>
      </c>
      <c r="CO214" t="e">
        <f t="shared" si="323"/>
        <v>#NUM!</v>
      </c>
      <c r="CP214" t="e">
        <f t="shared" si="323"/>
        <v>#NUM!</v>
      </c>
      <c r="CQ214" t="e">
        <f t="shared" si="323"/>
        <v>#NUM!</v>
      </c>
      <c r="CR214" t="e">
        <f t="shared" si="323"/>
        <v>#NUM!</v>
      </c>
      <c r="CS214" t="e">
        <f t="shared" si="323"/>
        <v>#NUM!</v>
      </c>
      <c r="DD214">
        <v>0.96000000000000063</v>
      </c>
      <c r="DF214">
        <f t="shared" si="295"/>
        <v>0.9689619541438258</v>
      </c>
      <c r="DH214">
        <f t="shared" si="295"/>
        <v>0.90390926132956551</v>
      </c>
      <c r="DJ214">
        <f t="shared" si="295"/>
        <v>0.71191427125318807</v>
      </c>
      <c r="DL214" t="e">
        <f t="shared" si="295"/>
        <v>#NUM!</v>
      </c>
      <c r="DN214" t="e">
        <f t="shared" si="295"/>
        <v>#NUM!</v>
      </c>
      <c r="DO214" t="e">
        <f t="shared" si="295"/>
        <v>#NUM!</v>
      </c>
      <c r="DP214" t="e">
        <f t="shared" si="295"/>
        <v>#NUM!</v>
      </c>
      <c r="DQ214" t="e">
        <f t="shared" si="295"/>
        <v>#NUM!</v>
      </c>
      <c r="DR214" t="e">
        <f t="shared" si="295"/>
        <v>#NUM!</v>
      </c>
      <c r="DS214" t="e">
        <f t="shared" si="295"/>
        <v>#NUM!</v>
      </c>
      <c r="DT214" t="e">
        <f t="shared" si="295"/>
        <v>#NUM!</v>
      </c>
      <c r="DU214" t="e">
        <f t="shared" si="295"/>
        <v>#NUM!</v>
      </c>
      <c r="DV214" t="e">
        <f t="shared" si="295"/>
        <v>#NUM!</v>
      </c>
      <c r="DW214" t="e">
        <f t="shared" si="295"/>
        <v>#NUM!</v>
      </c>
      <c r="DX214" t="e">
        <f t="shared" si="295"/>
        <v>#NUM!</v>
      </c>
      <c r="DY214" t="e">
        <f t="shared" si="295"/>
        <v>#NUM!</v>
      </c>
      <c r="DZ214" t="e">
        <f t="shared" si="295"/>
        <v>#NUM!</v>
      </c>
      <c r="EA214" t="e">
        <f t="shared" si="295"/>
        <v>#NUM!</v>
      </c>
      <c r="EL214">
        <v>0.96000000000000063</v>
      </c>
      <c r="EN214">
        <f t="shared" ref="EN214" si="324">IF(EN$10&lt;&gt;1,( SQRT(EN$10^2 + 1)/(EN$10-1) * LN( ( 1 - EN108  ) / ( 1 - EN$10 * EN108 ) ) ) /  LN( ((2/EN108) - 1 - EN$10 + SQRT(EN$10^2 + 1 )) / ((2/EN108) - 1 - EN$10 - SQRT(EN$10^2 + 1 )) ), (SQRT($AO108)*EN108/(1-EN108)) / LN(((2/EN108)-1-EN$10+SQRT(EN$10^2+1))/((2/EN108)-1-EN$10-SQRT(EN$10^2+1))))</f>
        <v>0.98662011049109599</v>
      </c>
      <c r="EP214">
        <f t="shared" ref="EP214" si="325">IF(EP$10&lt;&gt;1,( SQRT(EP$10^2 + 1)/(EP$10-1) * LN( ( 1 - EP108  ) / ( 1 - EP$10 * EP108 ) ) ) /  LN( ((2/EP108) - 1 - EP$10 + SQRT(EP$10^2 + 1 )) / ((2/EP108) - 1 - EP$10 - SQRT(EP$10^2 + 1 )) ), (SQRT($AO108)*EP108/(1-EP108)) / LN(((2/EP108)-1-EP$10+SQRT(EP$10^2+1))/((2/EP108)-1-EP$10-SQRT(EP$10^2+1))))</f>
        <v>0.95983762070117995</v>
      </c>
      <c r="ER214">
        <f t="shared" ref="ER214" si="326">IF(ER$10&lt;&gt;1,( SQRT(ER$10^2 + 1)/(ER$10-1) * LN( ( 1 - ER108  ) / ( 1 - ER$10 * ER108 ) ) ) /  LN( ((2/ER108) - 1 - ER$10 + SQRT(ER$10^2 + 1 )) / ((2/ER108) - 1 - ER$10 - SQRT(ER$10^2 + 1 )) ), (SQRT($AO108)*ER108/(1-ER108)) / LN(((2/ER108)-1-ER$10+SQRT(ER$10^2+1))/((2/ER108)-1-ER$10-SQRT(ER$10^2+1))))</f>
        <v>0.89335769546399768</v>
      </c>
      <c r="ET214">
        <f t="shared" ref="ET214" si="327">IF(ET$10&lt;&gt;1,( SQRT(ET$10^2 + 1)/(ET$10-1) * LN( ( 1 - ET108  ) / ( 1 - ET$10 * ET108 ) ) ) /  LN( ((2/ET108) - 1 - ET$10 + SQRT(ET$10^2 + 1 )) / ((2/ET108) - 1 - ET$10 - SQRT(ET$10^2 + 1 )) ), (SQRT($AO108)*ET108/(1-ET108)) / LN(((2/ET108)-1-ET$10+SQRT(ET$10^2+1))/((2/ET108)-1-ET$10-SQRT(ET$10^2+1))))</f>
        <v>0.56223027337347031</v>
      </c>
      <c r="EV214" t="e">
        <f t="shared" ref="EV214:FI214" si="328">IF(EV$10&lt;&gt;1,( SQRT(EV$10^2 + 1)/(EV$10-1) * LN( ( 1 - EV108  ) / ( 1 - EV$10 * EV108 ) ) ) /  LN( ((2/EV108) - 1 - EV$10 + SQRT(EV$10^2 + 1 )) / ((2/EV108) - 1 - EV$10 - SQRT(EV$10^2 + 1 )) ), (SQRT($AO108)*EV108/(1-EV108)) / LN(((2/EV108)-1-EV$10+SQRT(EV$10^2+1))/((2/EV108)-1-EV$10-SQRT(EV$10^2+1))))</f>
        <v>#NUM!</v>
      </c>
      <c r="EW214" t="e">
        <f t="shared" si="328"/>
        <v>#NUM!</v>
      </c>
      <c r="EX214" t="e">
        <f t="shared" si="328"/>
        <v>#NUM!</v>
      </c>
      <c r="EY214" t="e">
        <f t="shared" si="328"/>
        <v>#NUM!</v>
      </c>
      <c r="EZ214" t="e">
        <f t="shared" si="328"/>
        <v>#NUM!</v>
      </c>
      <c r="FA214" t="e">
        <f t="shared" si="328"/>
        <v>#NUM!</v>
      </c>
      <c r="FB214" t="e">
        <f t="shared" si="328"/>
        <v>#NUM!</v>
      </c>
      <c r="FC214" t="e">
        <f t="shared" si="328"/>
        <v>#NUM!</v>
      </c>
      <c r="FD214" t="e">
        <f t="shared" si="328"/>
        <v>#NUM!</v>
      </c>
      <c r="FE214" t="e">
        <f t="shared" si="328"/>
        <v>#NUM!</v>
      </c>
      <c r="FF214" t="e">
        <f t="shared" si="328"/>
        <v>#NUM!</v>
      </c>
      <c r="FG214" t="e">
        <f t="shared" si="328"/>
        <v>#NUM!</v>
      </c>
      <c r="FH214" t="e">
        <f t="shared" si="328"/>
        <v>#NUM!</v>
      </c>
      <c r="FI214" t="e">
        <f t="shared" si="328"/>
        <v>#NUM!</v>
      </c>
    </row>
    <row r="215" spans="41:165" x14ac:dyDescent="0.3">
      <c r="AO215">
        <v>0.97000000000000064</v>
      </c>
      <c r="AP215">
        <f t="shared" ref="AP215:BL218" si="329">IF(AP$10&lt;&gt;1,( SQRT(AP$10^2 + 1)/(AP$10-1) * LN( ( 1 - AP109  ) / ( 1 - AP$10 * AP109 ) ) ) /  LN( ((2/AP109) - 1 - AP$10 + SQRT(AP$10^2 + 1 )) / ((2/AP109) - 1 - AP$10 - SQRT(AP$10^2 + 1 )) ), (SQRT($AO109)*AP109/(1-AP109)) / LN(((2/AP109)-1-AP$10+SQRT(AP$10^2+1))/((2/AP109)-1-AP$10-SQRT(AP$10^2+1))))</f>
        <v>0.92623277135085358</v>
      </c>
      <c r="AQ215">
        <f t="shared" si="329"/>
        <v>0.80503220157871325</v>
      </c>
      <c r="AR215">
        <f t="shared" si="329"/>
        <v>0.49827112093315695</v>
      </c>
      <c r="AS215" t="e">
        <f t="shared" si="329"/>
        <v>#NUM!</v>
      </c>
      <c r="AT215" t="e">
        <f t="shared" si="329"/>
        <v>#NUM!</v>
      </c>
      <c r="AU215" t="e">
        <f t="shared" si="329"/>
        <v>#NUM!</v>
      </c>
      <c r="AV215" t="e">
        <f t="shared" si="329"/>
        <v>#NUM!</v>
      </c>
      <c r="AW215" t="e">
        <f t="shared" si="329"/>
        <v>#NUM!</v>
      </c>
      <c r="AX215" t="e">
        <f t="shared" si="329"/>
        <v>#NUM!</v>
      </c>
      <c r="AY215" t="e">
        <f t="shared" si="329"/>
        <v>#NUM!</v>
      </c>
      <c r="AZ215" t="e">
        <f t="shared" si="329"/>
        <v>#NUM!</v>
      </c>
      <c r="BA215" t="e">
        <f t="shared" si="329"/>
        <v>#NUM!</v>
      </c>
      <c r="BB215" t="e">
        <f t="shared" si="329"/>
        <v>#NUM!</v>
      </c>
      <c r="BC215" t="e">
        <f t="shared" si="329"/>
        <v>#NUM!</v>
      </c>
      <c r="BD215" t="e">
        <f t="shared" si="329"/>
        <v>#NUM!</v>
      </c>
      <c r="BE215" t="e">
        <f t="shared" si="329"/>
        <v>#NUM!</v>
      </c>
      <c r="BF215" t="e">
        <f t="shared" si="329"/>
        <v>#NUM!</v>
      </c>
      <c r="BG215" t="e">
        <f t="shared" si="329"/>
        <v>#NUM!</v>
      </c>
      <c r="BH215" t="e">
        <f t="shared" si="329"/>
        <v>#NUM!</v>
      </c>
      <c r="BI215" t="e">
        <f t="shared" si="329"/>
        <v>#NUM!</v>
      </c>
      <c r="BJ215" t="e">
        <f t="shared" si="329"/>
        <v>#NUM!</v>
      </c>
      <c r="BK215" t="e">
        <f t="shared" si="329"/>
        <v>#NUM!</v>
      </c>
      <c r="BL215" t="e">
        <f t="shared" si="329"/>
        <v>#NUM!</v>
      </c>
      <c r="BV215">
        <v>0.97000000000000064</v>
      </c>
      <c r="BX215">
        <f t="shared" ref="BX215:CS215" si="330">IF(BX$10&lt;&gt;1,( SQRT(BX$10^2 + 1)/(BX$10-1) * LN( ( 1 - BX109  ) / ( 1 - BX$10 * BX109 ) ) ) /  LN( ((2/BX109) - 1 - BX$10 + SQRT(BX$10^2 + 1 )) / ((2/BX109) - 1 - BX$10 - SQRT(BX$10^2 + 1 )) ), (SQRT($AO109)*BX109/(1-BX109)) / LN(((2/BX109)-1-BX$10+SQRT(BX$10^2+1))/((2/BX109)-1-BX$10-SQRT(BX$10^2+1))))</f>
        <v>0.92924474779647959</v>
      </c>
      <c r="BZ215">
        <f t="shared" si="330"/>
        <v>0.75279473640475936</v>
      </c>
      <c r="CB215" t="e">
        <f t="shared" si="330"/>
        <v>#NUM!</v>
      </c>
      <c r="CD215" t="e">
        <f t="shared" si="330"/>
        <v>#NUM!</v>
      </c>
      <c r="CF215" t="e">
        <f t="shared" si="330"/>
        <v>#NUM!</v>
      </c>
      <c r="CG215" t="e">
        <f t="shared" si="330"/>
        <v>#NUM!</v>
      </c>
      <c r="CH215" t="e">
        <f t="shared" si="330"/>
        <v>#NUM!</v>
      </c>
      <c r="CI215" t="e">
        <f t="shared" si="330"/>
        <v>#NUM!</v>
      </c>
      <c r="CJ215" t="e">
        <f t="shared" si="330"/>
        <v>#NUM!</v>
      </c>
      <c r="CK215" t="e">
        <f t="shared" si="330"/>
        <v>#NUM!</v>
      </c>
      <c r="CL215" t="e">
        <f t="shared" si="330"/>
        <v>#NUM!</v>
      </c>
      <c r="CM215" t="e">
        <f t="shared" si="330"/>
        <v>#NUM!</v>
      </c>
      <c r="CN215" t="e">
        <f t="shared" si="330"/>
        <v>#NUM!</v>
      </c>
      <c r="CO215" t="e">
        <f t="shared" si="330"/>
        <v>#NUM!</v>
      </c>
      <c r="CP215" t="e">
        <f t="shared" si="330"/>
        <v>#NUM!</v>
      </c>
      <c r="CQ215" t="e">
        <f t="shared" si="330"/>
        <v>#NUM!</v>
      </c>
      <c r="CR215" t="e">
        <f t="shared" si="330"/>
        <v>#NUM!</v>
      </c>
      <c r="CS215" t="e">
        <f t="shared" si="330"/>
        <v>#NUM!</v>
      </c>
      <c r="DD215">
        <v>0.97000000000000064</v>
      </c>
      <c r="DF215">
        <f t="shared" ref="DF215:EA215" si="331">IF(DF$10&lt;&gt;1,( SQRT(DF$10^2 + 1)/(DF$10-1) * LN( ( 1 - DF109  ) / ( 1 - DF$10 * DF109 ) ) ) /  LN( ((2/DF109) - 1 - DF$10 + SQRT(DF$10^2 + 1 )) / ((2/DF109) - 1 - DF$10 - SQRT(DF$10^2 + 1 )) ), (SQRT($AO109)*DF109/(1-DF109)) / LN(((2/DF109)-1-DF$10+SQRT(DF$10^2+1))/((2/DF109)-1-DF$10-SQRT(DF$10^2+1))))</f>
        <v>0.96236944067104335</v>
      </c>
      <c r="DH215">
        <f t="shared" si="331"/>
        <v>0.87996408261893944</v>
      </c>
      <c r="DJ215">
        <f t="shared" si="331"/>
        <v>0.5871778891570818</v>
      </c>
      <c r="DL215" t="e">
        <f t="shared" si="331"/>
        <v>#NUM!</v>
      </c>
      <c r="DN215" t="e">
        <f t="shared" si="331"/>
        <v>#NUM!</v>
      </c>
      <c r="DO215" t="e">
        <f t="shared" si="331"/>
        <v>#NUM!</v>
      </c>
      <c r="DP215" t="e">
        <f t="shared" si="331"/>
        <v>#NUM!</v>
      </c>
      <c r="DQ215" t="e">
        <f t="shared" si="331"/>
        <v>#NUM!</v>
      </c>
      <c r="DR215" t="e">
        <f t="shared" si="331"/>
        <v>#NUM!</v>
      </c>
      <c r="DS215" t="e">
        <f t="shared" si="331"/>
        <v>#NUM!</v>
      </c>
      <c r="DT215" t="e">
        <f t="shared" si="331"/>
        <v>#NUM!</v>
      </c>
      <c r="DU215" t="e">
        <f t="shared" si="331"/>
        <v>#NUM!</v>
      </c>
      <c r="DV215" t="e">
        <f t="shared" si="331"/>
        <v>#NUM!</v>
      </c>
      <c r="DW215" t="e">
        <f t="shared" si="331"/>
        <v>#NUM!</v>
      </c>
      <c r="DX215" t="e">
        <f t="shared" si="331"/>
        <v>#NUM!</v>
      </c>
      <c r="DY215" t="e">
        <f t="shared" si="331"/>
        <v>#NUM!</v>
      </c>
      <c r="DZ215" t="e">
        <f t="shared" si="331"/>
        <v>#NUM!</v>
      </c>
      <c r="EA215" t="e">
        <f t="shared" si="331"/>
        <v>#NUM!</v>
      </c>
      <c r="EL215">
        <v>0.97000000000000064</v>
      </c>
      <c r="EN215">
        <f t="shared" ref="EN215" si="332">IF(EN$10&lt;&gt;1,( SQRT(EN$10^2 + 1)/(EN$10-1) * LN( ( 1 - EN109  ) / ( 1 - EN$10 * EN109 ) ) ) /  LN( ((2/EN109) - 1 - EN$10 + SQRT(EN$10^2 + 1 )) / ((2/EN109) - 1 - EN$10 - SQRT(EN$10^2 + 1 )) ), (SQRT($AO109)*EN109/(1-EN109)) / LN(((2/EN109)-1-EN$10+SQRT(EN$10^2+1))/((2/EN109)-1-EN$10-SQRT(EN$10^2+1))))</f>
        <v>0.98388396239265896</v>
      </c>
      <c r="EP215">
        <f t="shared" ref="EP215" si="333">IF(EP$10&lt;&gt;1,( SQRT(EP$10^2 + 1)/(EP$10-1) * LN( ( 1 - EP109  ) / ( 1 - EP$10 * EP109 ) ) ) /  LN( ((2/EP109) - 1 - EP$10 + SQRT(EP$10^2 + 1 )) / ((2/EP109) - 1 - EP$10 - SQRT(EP$10^2 + 1 )) ), (SQRT($AO109)*EP109/(1-EP109)) / LN(((2/EP109)-1-EP$10+SQRT(EP$10^2+1))/((2/EP109)-1-EP$10-SQRT(EP$10^2+1))))</f>
        <v>0.9506633425931228</v>
      </c>
      <c r="ER215">
        <f t="shared" ref="ER215" si="334">IF(ER$10&lt;&gt;1,( SQRT(ER$10^2 + 1)/(ER$10-1) * LN( ( 1 - ER109  ) / ( 1 - ER$10 * ER109 ) ) ) /  LN( ((2/ER109) - 1 - ER$10 + SQRT(ER$10^2 + 1 )) / ((2/ER109) - 1 - ER$10 - SQRT(ER$10^2 + 1 )) ), (SQRT($AO109)*ER109/(1-ER109)) / LN(((2/ER109)-1-ER$10+SQRT(ER$10^2+1))/((2/ER109)-1-ER$10-SQRT(ER$10^2+1))))</f>
        <v>0.86337071063601134</v>
      </c>
      <c r="ET215" t="e">
        <f t="shared" ref="ET215" si="335">IF(ET$10&lt;&gt;1,( SQRT(ET$10^2 + 1)/(ET$10-1) * LN( ( 1 - ET109  ) / ( 1 - ET$10 * ET109 ) ) ) /  LN( ((2/ET109) - 1 - ET$10 + SQRT(ET$10^2 + 1 )) / ((2/ET109) - 1 - ET$10 - SQRT(ET$10^2 + 1 )) ), (SQRT($AO109)*ET109/(1-ET109)) / LN(((2/ET109)-1-ET$10+SQRT(ET$10^2+1))/((2/ET109)-1-ET$10-SQRT(ET$10^2+1))))</f>
        <v>#NUM!</v>
      </c>
      <c r="EV215" t="e">
        <f t="shared" ref="EV215:FI215" si="336">IF(EV$10&lt;&gt;1,( SQRT(EV$10^2 + 1)/(EV$10-1) * LN( ( 1 - EV109  ) / ( 1 - EV$10 * EV109 ) ) ) /  LN( ((2/EV109) - 1 - EV$10 + SQRT(EV$10^2 + 1 )) / ((2/EV109) - 1 - EV$10 - SQRT(EV$10^2 + 1 )) ), (SQRT($AO109)*EV109/(1-EV109)) / LN(((2/EV109)-1-EV$10+SQRT(EV$10^2+1))/((2/EV109)-1-EV$10-SQRT(EV$10^2+1))))</f>
        <v>#NUM!</v>
      </c>
      <c r="EW215" t="e">
        <f t="shared" si="336"/>
        <v>#NUM!</v>
      </c>
      <c r="EX215" t="e">
        <f t="shared" si="336"/>
        <v>#NUM!</v>
      </c>
      <c r="EY215" t="e">
        <f t="shared" si="336"/>
        <v>#NUM!</v>
      </c>
      <c r="EZ215" t="e">
        <f t="shared" si="336"/>
        <v>#NUM!</v>
      </c>
      <c r="FA215" t="e">
        <f t="shared" si="336"/>
        <v>#NUM!</v>
      </c>
      <c r="FB215" t="e">
        <f t="shared" si="336"/>
        <v>#NUM!</v>
      </c>
      <c r="FC215" t="e">
        <f t="shared" si="336"/>
        <v>#NUM!</v>
      </c>
      <c r="FD215" t="e">
        <f t="shared" si="336"/>
        <v>#NUM!</v>
      </c>
      <c r="FE215" t="e">
        <f t="shared" si="336"/>
        <v>#NUM!</v>
      </c>
      <c r="FF215" t="e">
        <f t="shared" si="336"/>
        <v>#NUM!</v>
      </c>
      <c r="FG215" t="e">
        <f t="shared" si="336"/>
        <v>#NUM!</v>
      </c>
      <c r="FH215" t="e">
        <f t="shared" si="336"/>
        <v>#NUM!</v>
      </c>
      <c r="FI215" t="e">
        <f t="shared" si="336"/>
        <v>#NUM!</v>
      </c>
    </row>
    <row r="216" spans="41:165" x14ac:dyDescent="0.3">
      <c r="AO216">
        <v>0.98000000000000065</v>
      </c>
      <c r="AP216">
        <f t="shared" si="329"/>
        <v>0.90170707378102821</v>
      </c>
      <c r="AQ216">
        <f t="shared" si="329"/>
        <v>0.71794482734762355</v>
      </c>
      <c r="AR216" t="e">
        <f t="shared" si="329"/>
        <v>#NUM!</v>
      </c>
      <c r="AS216" t="e">
        <f t="shared" si="329"/>
        <v>#NUM!</v>
      </c>
      <c r="AT216" t="e">
        <f t="shared" si="329"/>
        <v>#NUM!</v>
      </c>
      <c r="AU216" t="e">
        <f t="shared" si="329"/>
        <v>#NUM!</v>
      </c>
      <c r="AV216" t="e">
        <f t="shared" si="329"/>
        <v>#NUM!</v>
      </c>
      <c r="AW216" t="e">
        <f t="shared" si="329"/>
        <v>#NUM!</v>
      </c>
      <c r="AX216" t="e">
        <f t="shared" si="329"/>
        <v>#NUM!</v>
      </c>
      <c r="AY216" t="e">
        <f t="shared" si="329"/>
        <v>#NUM!</v>
      </c>
      <c r="AZ216" t="e">
        <f t="shared" si="329"/>
        <v>#NUM!</v>
      </c>
      <c r="BA216" t="e">
        <f t="shared" si="329"/>
        <v>#NUM!</v>
      </c>
      <c r="BB216" t="e">
        <f t="shared" si="329"/>
        <v>#NUM!</v>
      </c>
      <c r="BC216" t="e">
        <f t="shared" si="329"/>
        <v>#NUM!</v>
      </c>
      <c r="BD216" t="e">
        <f t="shared" si="329"/>
        <v>#NUM!</v>
      </c>
      <c r="BE216" t="e">
        <f t="shared" si="329"/>
        <v>#NUM!</v>
      </c>
      <c r="BF216" t="e">
        <f t="shared" si="329"/>
        <v>#NUM!</v>
      </c>
      <c r="BG216" t="e">
        <f t="shared" si="329"/>
        <v>#NUM!</v>
      </c>
      <c r="BH216" t="e">
        <f t="shared" si="329"/>
        <v>#NUM!</v>
      </c>
      <c r="BI216" t="e">
        <f t="shared" si="329"/>
        <v>#NUM!</v>
      </c>
      <c r="BJ216" t="e">
        <f t="shared" si="329"/>
        <v>#NUM!</v>
      </c>
      <c r="BK216" t="e">
        <f t="shared" si="329"/>
        <v>#NUM!</v>
      </c>
      <c r="BL216" t="e">
        <f t="shared" si="329"/>
        <v>#NUM!</v>
      </c>
      <c r="BV216">
        <v>0.98000000000000065</v>
      </c>
      <c r="BX216">
        <f t="shared" ref="BX216:CS216" si="337">IF(BX$10&lt;&gt;1,( SQRT(BX$10^2 + 1)/(BX$10-1) * LN( ( 1 - BX110  ) / ( 1 - BX$10 * BX110 ) ) ) /  LN( ((2/BX110) - 1 - BX$10 + SQRT(BX$10^2 + 1 )) / ((2/BX110) - 1 - BX$10 - SQRT(BX$10^2 + 1 )) ), (SQRT($AO110)*BX110/(1-BX110)) / LN(((2/BX110)-1-BX$10+SQRT(BX$10^2+1))/((2/BX110)-1-BX$10-SQRT(BX$10^2+1))))</f>
        <v>0.90757926291307434</v>
      </c>
      <c r="BZ216">
        <f t="shared" si="337"/>
        <v>0.63256991616191316</v>
      </c>
      <c r="CB216" t="e">
        <f t="shared" si="337"/>
        <v>#NUM!</v>
      </c>
      <c r="CD216" t="e">
        <f t="shared" si="337"/>
        <v>#NUM!</v>
      </c>
      <c r="CF216" t="e">
        <f t="shared" si="337"/>
        <v>#NUM!</v>
      </c>
      <c r="CG216" t="e">
        <f t="shared" si="337"/>
        <v>#NUM!</v>
      </c>
      <c r="CH216" t="e">
        <f t="shared" si="337"/>
        <v>#NUM!</v>
      </c>
      <c r="CI216" t="e">
        <f t="shared" si="337"/>
        <v>#NUM!</v>
      </c>
      <c r="CJ216" t="e">
        <f t="shared" si="337"/>
        <v>#NUM!</v>
      </c>
      <c r="CK216" t="e">
        <f t="shared" si="337"/>
        <v>#NUM!</v>
      </c>
      <c r="CL216" t="e">
        <f t="shared" si="337"/>
        <v>#NUM!</v>
      </c>
      <c r="CM216" t="e">
        <f t="shared" si="337"/>
        <v>#NUM!</v>
      </c>
      <c r="CN216" t="e">
        <f t="shared" si="337"/>
        <v>#NUM!</v>
      </c>
      <c r="CO216" t="e">
        <f t="shared" si="337"/>
        <v>#NUM!</v>
      </c>
      <c r="CP216" t="e">
        <f t="shared" si="337"/>
        <v>#NUM!</v>
      </c>
      <c r="CQ216" t="e">
        <f t="shared" si="337"/>
        <v>#NUM!</v>
      </c>
      <c r="CR216" t="e">
        <f t="shared" si="337"/>
        <v>#NUM!</v>
      </c>
      <c r="CS216" t="e">
        <f t="shared" si="337"/>
        <v>#NUM!</v>
      </c>
      <c r="DD216">
        <v>0.98000000000000065</v>
      </c>
      <c r="DF216">
        <f t="shared" ref="DF216:EA216" si="338">IF(DF$10&lt;&gt;1,( SQRT(DF$10^2 + 1)/(DF$10-1) * LN( ( 1 - DF110  ) / ( 1 - DF$10 * DF110 ) ) ) /  LN( ((2/DF110) - 1 - DF$10 + SQRT(DF$10^2 + 1 )) / ((2/DF110) - 1 - DF$10 - SQRT(DF$10^2 + 1 )) ), (SQRT($AO110)*DF110/(1-DF110)) / LN(((2/DF110)-1-DF$10+SQRT(DF$10^2+1))/((2/DF110)-1-DF$10-SQRT(DF$10^2+1))))</f>
        <v>0.95172116445222843</v>
      </c>
      <c r="DH216">
        <f t="shared" si="338"/>
        <v>0.83874794184743473</v>
      </c>
      <c r="DJ216" t="e">
        <f t="shared" si="338"/>
        <v>#NUM!</v>
      </c>
      <c r="DL216" t="e">
        <f t="shared" si="338"/>
        <v>#NUM!</v>
      </c>
      <c r="DN216" t="e">
        <f t="shared" si="338"/>
        <v>#NUM!</v>
      </c>
      <c r="DO216" t="e">
        <f t="shared" si="338"/>
        <v>#NUM!</v>
      </c>
      <c r="DP216" t="e">
        <f t="shared" si="338"/>
        <v>#NUM!</v>
      </c>
      <c r="DQ216" t="e">
        <f t="shared" si="338"/>
        <v>#NUM!</v>
      </c>
      <c r="DR216" t="e">
        <f t="shared" si="338"/>
        <v>#NUM!</v>
      </c>
      <c r="DS216" t="e">
        <f t="shared" si="338"/>
        <v>#NUM!</v>
      </c>
      <c r="DT216" t="e">
        <f t="shared" si="338"/>
        <v>#NUM!</v>
      </c>
      <c r="DU216" t="e">
        <f t="shared" si="338"/>
        <v>#NUM!</v>
      </c>
      <c r="DV216" t="e">
        <f t="shared" si="338"/>
        <v>#NUM!</v>
      </c>
      <c r="DW216" t="e">
        <f t="shared" si="338"/>
        <v>#NUM!</v>
      </c>
      <c r="DX216" t="e">
        <f t="shared" si="338"/>
        <v>#NUM!</v>
      </c>
      <c r="DY216" t="e">
        <f t="shared" si="338"/>
        <v>#NUM!</v>
      </c>
      <c r="DZ216" t="e">
        <f t="shared" si="338"/>
        <v>#NUM!</v>
      </c>
      <c r="EA216" t="e">
        <f t="shared" si="338"/>
        <v>#NUM!</v>
      </c>
      <c r="EL216">
        <v>0.98000000000000065</v>
      </c>
      <c r="EN216">
        <f t="shared" ref="EN216" si="339">IF(EN$10&lt;&gt;1,( SQRT(EN$10^2 + 1)/(EN$10-1) * LN( ( 1 - EN110  ) / ( 1 - EN$10 * EN110 ) ) ) /  LN( ((2/EN110) - 1 - EN$10 + SQRT(EN$10^2 + 1 )) / ((2/EN110) - 1 - EN$10 - SQRT(EN$10^2 + 1 )) ), (SQRT($AO110)*EN110/(1-EN110)) / LN(((2/EN110)-1-EN$10+SQRT(EN$10^2+1))/((2/EN110)-1-EN$10-SQRT(EN$10^2+1))))</f>
        <v>0.97954191772249544</v>
      </c>
      <c r="EP216">
        <f t="shared" ref="EP216" si="340">IF(EP$10&lt;&gt;1,( SQRT(EP$10^2 + 1)/(EP$10-1) * LN( ( 1 - EP110  ) / ( 1 - EP$10 * EP110 ) ) ) /  LN( ((2/EP110) - 1 - EP$10 + SQRT(EP$10^2 + 1 )) / ((2/EP110) - 1 - EP$10 - SQRT(EP$10^2 + 1 )) ), (SQRT($AO110)*EP110/(1-EP110)) / LN(((2/EP110)-1-EP$10+SQRT(EP$10^2+1))/((2/EP110)-1-EP$10-SQRT(EP$10^2+1))))</f>
        <v>0.93570406600572065</v>
      </c>
      <c r="ER216">
        <f t="shared" ref="ER216" si="341">IF(ER$10&lt;&gt;1,( SQRT(ER$10^2 + 1)/(ER$10-1) * LN( ( 1 - ER110  ) / ( 1 - ER$10 * ER110 ) ) ) /  LN( ((2/ER110) - 1 - ER$10 + SQRT(ER$10^2 + 1 )) / ((2/ER110) - 1 - ER$10 - SQRT(ER$10^2 + 1 )) ), (SQRT($AO110)*ER110/(1-ER110)) / LN(((2/ER110)-1-ER$10+SQRT(ER$10^2+1))/((2/ER110)-1-ER$10-SQRT(ER$10^2+1))))</f>
        <v>0.81012255582235071</v>
      </c>
      <c r="ET216" t="e">
        <f t="shared" ref="ET216" si="342">IF(ET$10&lt;&gt;1,( SQRT(ET$10^2 + 1)/(ET$10-1) * LN( ( 1 - ET110  ) / ( 1 - ET$10 * ET110 ) ) ) /  LN( ((2/ET110) - 1 - ET$10 + SQRT(ET$10^2 + 1 )) / ((2/ET110) - 1 - ET$10 - SQRT(ET$10^2 + 1 )) ), (SQRT($AO110)*ET110/(1-ET110)) / LN(((2/ET110)-1-ET$10+SQRT(ET$10^2+1))/((2/ET110)-1-ET$10-SQRT(ET$10^2+1))))</f>
        <v>#NUM!</v>
      </c>
      <c r="EV216" t="e">
        <f t="shared" ref="EV216:FI216" si="343">IF(EV$10&lt;&gt;1,( SQRT(EV$10^2 + 1)/(EV$10-1) * LN( ( 1 - EV110  ) / ( 1 - EV$10 * EV110 ) ) ) /  LN( ((2/EV110) - 1 - EV$10 + SQRT(EV$10^2 + 1 )) / ((2/EV110) - 1 - EV$10 - SQRT(EV$10^2 + 1 )) ), (SQRT($AO110)*EV110/(1-EV110)) / LN(((2/EV110)-1-EV$10+SQRT(EV$10^2+1))/((2/EV110)-1-EV$10-SQRT(EV$10^2+1))))</f>
        <v>#NUM!</v>
      </c>
      <c r="EW216" t="e">
        <f t="shared" si="343"/>
        <v>#NUM!</v>
      </c>
      <c r="EX216" t="e">
        <f t="shared" si="343"/>
        <v>#NUM!</v>
      </c>
      <c r="EY216" t="e">
        <f t="shared" si="343"/>
        <v>#NUM!</v>
      </c>
      <c r="EZ216" t="e">
        <f t="shared" si="343"/>
        <v>#NUM!</v>
      </c>
      <c r="FA216" t="e">
        <f t="shared" si="343"/>
        <v>#NUM!</v>
      </c>
      <c r="FB216" t="e">
        <f t="shared" si="343"/>
        <v>#NUM!</v>
      </c>
      <c r="FC216" t="e">
        <f t="shared" si="343"/>
        <v>#NUM!</v>
      </c>
      <c r="FD216" t="e">
        <f t="shared" si="343"/>
        <v>#NUM!</v>
      </c>
      <c r="FE216" t="e">
        <f t="shared" si="343"/>
        <v>#NUM!</v>
      </c>
      <c r="FF216" t="e">
        <f t="shared" si="343"/>
        <v>#NUM!</v>
      </c>
      <c r="FG216" t="e">
        <f t="shared" si="343"/>
        <v>#NUM!</v>
      </c>
      <c r="FH216" t="e">
        <f t="shared" si="343"/>
        <v>#NUM!</v>
      </c>
      <c r="FI216" t="e">
        <f t="shared" si="343"/>
        <v>#NUM!</v>
      </c>
    </row>
    <row r="217" spans="41:165" x14ac:dyDescent="0.3">
      <c r="AO217">
        <v>0.99000000000000066</v>
      </c>
      <c r="AP217">
        <f t="shared" si="329"/>
        <v>0.84182945981846879</v>
      </c>
      <c r="AQ217" t="e">
        <f t="shared" si="329"/>
        <v>#NUM!</v>
      </c>
      <c r="AR217" t="e">
        <f t="shared" si="329"/>
        <v>#NUM!</v>
      </c>
      <c r="AS217" t="e">
        <f t="shared" si="329"/>
        <v>#NUM!</v>
      </c>
      <c r="AT217" t="e">
        <f t="shared" si="329"/>
        <v>#NUM!</v>
      </c>
      <c r="AU217" t="e">
        <f t="shared" si="329"/>
        <v>#NUM!</v>
      </c>
      <c r="AV217" t="e">
        <f t="shared" si="329"/>
        <v>#NUM!</v>
      </c>
      <c r="AW217" t="e">
        <f t="shared" si="329"/>
        <v>#NUM!</v>
      </c>
      <c r="AX217" t="e">
        <f t="shared" si="329"/>
        <v>#NUM!</v>
      </c>
      <c r="AY217" t="e">
        <f t="shared" si="329"/>
        <v>#NUM!</v>
      </c>
      <c r="AZ217" t="e">
        <f t="shared" si="329"/>
        <v>#NUM!</v>
      </c>
      <c r="BA217" t="e">
        <f t="shared" si="329"/>
        <v>#NUM!</v>
      </c>
      <c r="BB217" t="e">
        <f t="shared" si="329"/>
        <v>#NUM!</v>
      </c>
      <c r="BC217" t="e">
        <f t="shared" si="329"/>
        <v>#NUM!</v>
      </c>
      <c r="BD217" t="e">
        <f t="shared" si="329"/>
        <v>#NUM!</v>
      </c>
      <c r="BE217" t="e">
        <f t="shared" si="329"/>
        <v>#NUM!</v>
      </c>
      <c r="BF217" t="e">
        <f t="shared" si="329"/>
        <v>#NUM!</v>
      </c>
      <c r="BG217" t="e">
        <f t="shared" si="329"/>
        <v>#NUM!</v>
      </c>
      <c r="BH217" t="e">
        <f t="shared" si="329"/>
        <v>#NUM!</v>
      </c>
      <c r="BI217" t="e">
        <f t="shared" si="329"/>
        <v>#NUM!</v>
      </c>
      <c r="BJ217" t="e">
        <f t="shared" si="329"/>
        <v>#NUM!</v>
      </c>
      <c r="BK217" t="e">
        <f t="shared" si="329"/>
        <v>#NUM!</v>
      </c>
      <c r="BL217" t="e">
        <f t="shared" si="329"/>
        <v>#NUM!</v>
      </c>
      <c r="BV217">
        <v>0.99000000000000066</v>
      </c>
      <c r="BX217">
        <f t="shared" ref="BX217:CS217" si="344">IF(BX$10&lt;&gt;1,( SQRT(BX$10^2 + 1)/(BX$10-1) * LN( ( 1 - BX111  ) / ( 1 - BX$10 * BX111 ) ) ) /  LN( ((2/BX111) - 1 - BX$10 + SQRT(BX$10^2 + 1 )) / ((2/BX111) - 1 - BX$10 - SQRT(BX$10^2 + 1 )) ), (SQRT($AO111)*BX111/(1-BX111)) / LN(((2/BX111)-1-BX$10+SQRT(BX$10^2+1))/((2/BX111)-1-BX$10-SQRT(BX$10^2+1))))</f>
        <v>0.858990843499843</v>
      </c>
      <c r="BZ217" t="e">
        <f t="shared" si="344"/>
        <v>#NUM!</v>
      </c>
      <c r="CB217" t="e">
        <f t="shared" si="344"/>
        <v>#NUM!</v>
      </c>
      <c r="CD217" t="e">
        <f t="shared" si="344"/>
        <v>#NUM!</v>
      </c>
      <c r="CF217" t="e">
        <f t="shared" si="344"/>
        <v>#NUM!</v>
      </c>
      <c r="CG217" t="e">
        <f t="shared" si="344"/>
        <v>#NUM!</v>
      </c>
      <c r="CH217" t="e">
        <f t="shared" si="344"/>
        <v>#NUM!</v>
      </c>
      <c r="CI217" t="e">
        <f t="shared" si="344"/>
        <v>#NUM!</v>
      </c>
      <c r="CJ217" t="e">
        <f t="shared" si="344"/>
        <v>#NUM!</v>
      </c>
      <c r="CK217" t="e">
        <f t="shared" si="344"/>
        <v>#NUM!</v>
      </c>
      <c r="CL217" t="e">
        <f t="shared" si="344"/>
        <v>#NUM!</v>
      </c>
      <c r="CM217" t="e">
        <f t="shared" si="344"/>
        <v>#NUM!</v>
      </c>
      <c r="CN217" t="e">
        <f t="shared" si="344"/>
        <v>#NUM!</v>
      </c>
      <c r="CO217" t="e">
        <f t="shared" si="344"/>
        <v>#NUM!</v>
      </c>
      <c r="CP217" t="e">
        <f t="shared" si="344"/>
        <v>#NUM!</v>
      </c>
      <c r="CQ217" t="e">
        <f t="shared" si="344"/>
        <v>#NUM!</v>
      </c>
      <c r="CR217" t="e">
        <f t="shared" si="344"/>
        <v>#NUM!</v>
      </c>
      <c r="CS217" t="e">
        <f t="shared" si="344"/>
        <v>#NUM!</v>
      </c>
      <c r="DD217">
        <v>0.99000000000000066</v>
      </c>
      <c r="DF217">
        <f>IF(DF$10&lt;&gt;1,( SQRT(DF$10^2 + 1)/(DF$10-1) * LN( ( 1 - DF111  ) / ( 1 - DF$10 * DF111 ) ) ) /  LN( ((2/DF111) - 1 - DF$10 + SQRT(DF$10^2 + 1 )) / ((2/DF111) - 1 - DF$10 - SQRT(DF$10^2 + 1 )) ), (SQRT($AO111)*DF111/(1-DF111)) / LN(((2/DF111)-1-DF$10+SQRT(DF$10^2+1))/((2/DF111)-1-DF$10-SQRT(DF$10^2+1))))</f>
        <v>0.92936632868277746</v>
      </c>
      <c r="DH217">
        <f t="shared" ref="DH217:EA217" si="345">IF(DH$10&lt;&gt;1,( SQRT(DH$10^2 + 1)/(DH$10-1) * LN( ( 1 - DH111  ) / ( 1 - DH$10 * DH111 ) ) ) /  LN( ((2/DH111) - 1 - DH$10 + SQRT(DH$10^2 + 1 )) / ((2/DH111) - 1 - DH$10 - SQRT(DH$10^2 + 1 )) ), (SQRT($AO111)*DH111/(1-DH111)) / LN(((2/DH111)-1-DH$10+SQRT(DH$10^2+1))/((2/DH111)-1-DH$10-SQRT(DH$10^2+1))))</f>
        <v>0.73833648967155419</v>
      </c>
      <c r="DJ217" t="e">
        <f t="shared" si="345"/>
        <v>#NUM!</v>
      </c>
      <c r="DL217" t="e">
        <f t="shared" si="345"/>
        <v>#NUM!</v>
      </c>
      <c r="DN217" t="e">
        <f t="shared" si="345"/>
        <v>#NUM!</v>
      </c>
      <c r="DO217" t="e">
        <f t="shared" si="345"/>
        <v>#NUM!</v>
      </c>
      <c r="DP217" t="e">
        <f t="shared" si="345"/>
        <v>#NUM!</v>
      </c>
      <c r="DQ217" t="e">
        <f t="shared" si="345"/>
        <v>#NUM!</v>
      </c>
      <c r="DR217" t="e">
        <f t="shared" si="345"/>
        <v>#NUM!</v>
      </c>
      <c r="DS217" t="e">
        <f t="shared" si="345"/>
        <v>#NUM!</v>
      </c>
      <c r="DT217" t="e">
        <f t="shared" si="345"/>
        <v>#NUM!</v>
      </c>
      <c r="DU217" t="e">
        <f t="shared" si="345"/>
        <v>#NUM!</v>
      </c>
      <c r="DV217" t="e">
        <f t="shared" si="345"/>
        <v>#NUM!</v>
      </c>
      <c r="DW217" t="e">
        <f t="shared" si="345"/>
        <v>#NUM!</v>
      </c>
      <c r="DX217" t="e">
        <f t="shared" si="345"/>
        <v>#NUM!</v>
      </c>
      <c r="DY217" t="e">
        <f t="shared" si="345"/>
        <v>#NUM!</v>
      </c>
      <c r="DZ217" t="e">
        <f t="shared" si="345"/>
        <v>#NUM!</v>
      </c>
      <c r="EA217" t="e">
        <f t="shared" si="345"/>
        <v>#NUM!</v>
      </c>
      <c r="EL217">
        <v>0.99000000000000066</v>
      </c>
      <c r="EN217">
        <f>IF(EN$10&lt;&gt;1,( SQRT(EN$10^2 + 1)/(EN$10-1) * LN( ( 1 - EN111  ) / ( 1 - EN$10 * EN111 ) ) ) /  LN( ((2/EN111) - 1 - EN$10 + SQRT(EN$10^2 + 1 )) / ((2/EN111) - 1 - EN$10 - SQRT(EN$10^2 + 1 )) ), (SQRT($AO111)*EN111/(1-EN111)) / LN(((2/EN111)-1-EN$10+SQRT(EN$10^2+1))/((2/EN111)-1-EN$10-SQRT(EN$10^2+1))))</f>
        <v>0.97073511773042209</v>
      </c>
      <c r="EP217">
        <f t="shared" ref="EP217" si="346">IF(EP$10&lt;&gt;1,( SQRT(EP$10^2 + 1)/(EP$10-1) * LN( ( 1 - EP111  ) / ( 1 - EP$10 * EP111 ) ) ) /  LN( ((2/EP111) - 1 - EP$10 + SQRT(EP$10^2 + 1 )) / ((2/EP111) - 1 - EP$10 - SQRT(EP$10^2 + 1 )) ), (SQRT($AO111)*EP111/(1-EP111)) / LN(((2/EP111)-1-EP$10+SQRT(EP$10^2+1))/((2/EP111)-1-EP$10-SQRT(EP$10^2+1))))</f>
        <v>0.90393874722365386</v>
      </c>
      <c r="ER217">
        <f t="shared" ref="ER217" si="347">IF(ER$10&lt;&gt;1,( SQRT(ER$10^2 + 1)/(ER$10-1) * LN( ( 1 - ER111  ) / ( 1 - ER$10 * ER111 ) ) ) /  LN( ((2/ER111) - 1 - ER$10 + SQRT(ER$10^2 + 1 )) / ((2/ER111) - 1 - ER$10 - SQRT(ER$10^2 + 1 )) ), (SQRT($AO111)*ER111/(1-ER111)) / LN(((2/ER111)-1-ER$10+SQRT(ER$10^2+1))/((2/ER111)-1-ER$10-SQRT(ER$10^2+1))))</f>
        <v>0.67016410341358157</v>
      </c>
      <c r="ET217" t="e">
        <f t="shared" ref="ET217" si="348">IF(ET$10&lt;&gt;1,( SQRT(ET$10^2 + 1)/(ET$10-1) * LN( ( 1 - ET111  ) / ( 1 - ET$10 * ET111 ) ) ) /  LN( ((2/ET111) - 1 - ET$10 + SQRT(ET$10^2 + 1 )) / ((2/ET111) - 1 - ET$10 - SQRT(ET$10^2 + 1 )) ), (SQRT($AO111)*ET111/(1-ET111)) / LN(((2/ET111)-1-ET$10+SQRT(ET$10^2+1))/((2/ET111)-1-ET$10-SQRT(ET$10^2+1))))</f>
        <v>#NUM!</v>
      </c>
      <c r="EV217" t="e">
        <f t="shared" ref="EV217:FI217" si="349">IF(EV$10&lt;&gt;1,( SQRT(EV$10^2 + 1)/(EV$10-1) * LN( ( 1 - EV111  ) / ( 1 - EV$10 * EV111 ) ) ) /  LN( ((2/EV111) - 1 - EV$10 + SQRT(EV$10^2 + 1 )) / ((2/EV111) - 1 - EV$10 - SQRT(EV$10^2 + 1 )) ), (SQRT($AO111)*EV111/(1-EV111)) / LN(((2/EV111)-1-EV$10+SQRT(EV$10^2+1))/((2/EV111)-1-EV$10-SQRT(EV$10^2+1))))</f>
        <v>#NUM!</v>
      </c>
      <c r="EW217" t="e">
        <f t="shared" si="349"/>
        <v>#NUM!</v>
      </c>
      <c r="EX217" t="e">
        <f t="shared" si="349"/>
        <v>#NUM!</v>
      </c>
      <c r="EY217" t="e">
        <f t="shared" si="349"/>
        <v>#NUM!</v>
      </c>
      <c r="EZ217" t="e">
        <f t="shared" si="349"/>
        <v>#NUM!</v>
      </c>
      <c r="FA217" t="e">
        <f t="shared" si="349"/>
        <v>#NUM!</v>
      </c>
      <c r="FB217" t="e">
        <f t="shared" si="349"/>
        <v>#NUM!</v>
      </c>
      <c r="FC217" t="e">
        <f t="shared" si="349"/>
        <v>#NUM!</v>
      </c>
      <c r="FD217" t="e">
        <f t="shared" si="349"/>
        <v>#NUM!</v>
      </c>
      <c r="FE217" t="e">
        <f t="shared" si="349"/>
        <v>#NUM!</v>
      </c>
      <c r="FF217" t="e">
        <f t="shared" si="349"/>
        <v>#NUM!</v>
      </c>
      <c r="FG217" t="e">
        <f t="shared" si="349"/>
        <v>#NUM!</v>
      </c>
      <c r="FH217" t="e">
        <f t="shared" si="349"/>
        <v>#NUM!</v>
      </c>
      <c r="FI217" t="e">
        <f t="shared" si="349"/>
        <v>#NUM!</v>
      </c>
    </row>
    <row r="218" spans="41:165" x14ac:dyDescent="0.3">
      <c r="AO218">
        <v>1.0000000000000007</v>
      </c>
      <c r="AP218" t="e">
        <f t="shared" si="329"/>
        <v>#NUM!</v>
      </c>
      <c r="AQ218" t="e">
        <f t="shared" si="329"/>
        <v>#NUM!</v>
      </c>
      <c r="AR218" t="e">
        <f t="shared" si="329"/>
        <v>#NUM!</v>
      </c>
      <c r="AS218" t="e">
        <f t="shared" si="329"/>
        <v>#NUM!</v>
      </c>
      <c r="AT218" t="e">
        <f t="shared" si="329"/>
        <v>#NUM!</v>
      </c>
      <c r="AU218" t="e">
        <f t="shared" si="329"/>
        <v>#NUM!</v>
      </c>
      <c r="AV218" t="e">
        <f t="shared" si="329"/>
        <v>#NUM!</v>
      </c>
      <c r="AW218" t="e">
        <f t="shared" si="329"/>
        <v>#NUM!</v>
      </c>
      <c r="AX218" t="e">
        <f t="shared" si="329"/>
        <v>#NUM!</v>
      </c>
      <c r="AY218" t="e">
        <f t="shared" si="329"/>
        <v>#NUM!</v>
      </c>
      <c r="AZ218" t="e">
        <f t="shared" si="329"/>
        <v>#NUM!</v>
      </c>
      <c r="BA218" t="e">
        <f t="shared" si="329"/>
        <v>#NUM!</v>
      </c>
      <c r="BB218" t="e">
        <f t="shared" si="329"/>
        <v>#NUM!</v>
      </c>
      <c r="BC218" t="e">
        <f t="shared" si="329"/>
        <v>#NUM!</v>
      </c>
      <c r="BD218" t="e">
        <f t="shared" si="329"/>
        <v>#NUM!</v>
      </c>
      <c r="BE218" t="e">
        <f t="shared" si="329"/>
        <v>#NUM!</v>
      </c>
      <c r="BF218" t="e">
        <f t="shared" si="329"/>
        <v>#NUM!</v>
      </c>
      <c r="BG218" t="e">
        <f t="shared" si="329"/>
        <v>#NUM!</v>
      </c>
      <c r="BH218" t="e">
        <f t="shared" si="329"/>
        <v>#NUM!</v>
      </c>
      <c r="BI218" t="e">
        <f t="shared" si="329"/>
        <v>#NUM!</v>
      </c>
      <c r="BJ218" t="e">
        <f t="shared" si="329"/>
        <v>#NUM!</v>
      </c>
      <c r="BK218" t="e">
        <f t="shared" si="329"/>
        <v>#NUM!</v>
      </c>
      <c r="BL218" t="e">
        <f t="shared" si="329"/>
        <v>#NUM!</v>
      </c>
      <c r="BV218">
        <v>1.0000000000000007</v>
      </c>
      <c r="BX218" t="e">
        <f t="shared" ref="BX218:CS218" si="350">IF(BX$10&lt;&gt;1,( SQRT(BX$10^2 + 1)/(BX$10-1) * LN( ( 1 - BX112  ) / ( 1 - BX$10 * BX112 ) ) ) /  LN( ((2/BX112) - 1 - BX$10 + SQRT(BX$10^2 + 1 )) / ((2/BX112) - 1 - BX$10 - SQRT(BX$10^2 + 1 )) ), (SQRT($AO112)*BX112/(1-BX112)) / LN(((2/BX112)-1-BX$10+SQRT(BX$10^2+1))/((2/BX112)-1-BX$10-SQRT(BX$10^2+1))))</f>
        <v>#NUM!</v>
      </c>
      <c r="BZ218" t="e">
        <f t="shared" si="350"/>
        <v>#NUM!</v>
      </c>
      <c r="CB218" t="e">
        <f t="shared" si="350"/>
        <v>#NUM!</v>
      </c>
      <c r="CD218" t="e">
        <f t="shared" si="350"/>
        <v>#NUM!</v>
      </c>
      <c r="CF218" t="e">
        <f t="shared" si="350"/>
        <v>#NUM!</v>
      </c>
      <c r="CG218" t="e">
        <f t="shared" si="350"/>
        <v>#NUM!</v>
      </c>
      <c r="CH218" t="e">
        <f t="shared" si="350"/>
        <v>#NUM!</v>
      </c>
      <c r="CI218" t="e">
        <f t="shared" si="350"/>
        <v>#NUM!</v>
      </c>
      <c r="CJ218" t="e">
        <f t="shared" si="350"/>
        <v>#NUM!</v>
      </c>
      <c r="CK218" t="e">
        <f t="shared" si="350"/>
        <v>#NUM!</v>
      </c>
      <c r="CL218" t="e">
        <f t="shared" si="350"/>
        <v>#NUM!</v>
      </c>
      <c r="CM218" t="e">
        <f t="shared" si="350"/>
        <v>#NUM!</v>
      </c>
      <c r="CN218" t="e">
        <f t="shared" si="350"/>
        <v>#NUM!</v>
      </c>
      <c r="CO218" t="e">
        <f t="shared" si="350"/>
        <v>#NUM!</v>
      </c>
      <c r="CP218" t="e">
        <f t="shared" si="350"/>
        <v>#NUM!</v>
      </c>
      <c r="CQ218" t="e">
        <f t="shared" si="350"/>
        <v>#NUM!</v>
      </c>
      <c r="CR218" t="e">
        <f t="shared" si="350"/>
        <v>#NUM!</v>
      </c>
      <c r="CS218" t="e">
        <f t="shared" si="350"/>
        <v>#NUM!</v>
      </c>
      <c r="DD218">
        <v>1.0000000000000007</v>
      </c>
      <c r="DF218" t="e">
        <f>IF(DF$10&lt;&gt;1,( SQRT(DF$10^2 + 1)/(DF$10-1) * LN( ( 1 - DF112  ) / ( 1 - DF$10 * DF112 ) ) ) /  LN( ((2/DF112) - 1 - DF$10 + SQRT(DF$10^2 + 1 )) / ((2/DF112) - 1 - DF$10 - SQRT(DF$10^2 + 1 )) ), (SQRT($AO112)*DF112/(1-DF112)) / LN(((2/DF112)-1-DF$10+SQRT(DF$10^2+1))/((2/DF112)-1-DF$10-SQRT(DF$10^2+1))))</f>
        <v>#NUM!</v>
      </c>
      <c r="DH218" t="e">
        <f t="shared" ref="DH218:EA218" si="351">IF(DH$10&lt;&gt;1,( SQRT(DH$10^2 + 1)/(DH$10-1) * LN( ( 1 - DH112  ) / ( 1 - DH$10 * DH112 ) ) ) /  LN( ((2/DH112) - 1 - DH$10 + SQRT(DH$10^2 + 1 )) / ((2/DH112) - 1 - DH$10 - SQRT(DH$10^2 + 1 )) ), (SQRT($AO112)*DH112/(1-DH112)) / LN(((2/DH112)-1-DH$10+SQRT(DH$10^2+1))/((2/DH112)-1-DH$10-SQRT(DH$10^2+1))))</f>
        <v>#NUM!</v>
      </c>
      <c r="DJ218" t="e">
        <f t="shared" si="351"/>
        <v>#NUM!</v>
      </c>
      <c r="DL218" t="e">
        <f t="shared" si="351"/>
        <v>#NUM!</v>
      </c>
      <c r="DN218" t="e">
        <f t="shared" si="351"/>
        <v>#NUM!</v>
      </c>
      <c r="DO218" t="e">
        <f t="shared" si="351"/>
        <v>#NUM!</v>
      </c>
      <c r="DP218" t="e">
        <f t="shared" si="351"/>
        <v>#NUM!</v>
      </c>
      <c r="DQ218" t="e">
        <f t="shared" si="351"/>
        <v>#NUM!</v>
      </c>
      <c r="DR218" t="e">
        <f t="shared" si="351"/>
        <v>#NUM!</v>
      </c>
      <c r="DS218" t="e">
        <f t="shared" si="351"/>
        <v>#NUM!</v>
      </c>
      <c r="DT218" t="e">
        <f t="shared" si="351"/>
        <v>#NUM!</v>
      </c>
      <c r="DU218" t="e">
        <f t="shared" si="351"/>
        <v>#NUM!</v>
      </c>
      <c r="DV218" t="e">
        <f t="shared" si="351"/>
        <v>#NUM!</v>
      </c>
      <c r="DW218" t="e">
        <f t="shared" si="351"/>
        <v>#NUM!</v>
      </c>
      <c r="DX218" t="e">
        <f t="shared" si="351"/>
        <v>#NUM!</v>
      </c>
      <c r="DY218" t="e">
        <f t="shared" si="351"/>
        <v>#NUM!</v>
      </c>
      <c r="DZ218" t="e">
        <f t="shared" si="351"/>
        <v>#NUM!</v>
      </c>
      <c r="EA218" t="e">
        <f t="shared" si="351"/>
        <v>#NUM!</v>
      </c>
      <c r="EL218">
        <v>1.0000000000000007</v>
      </c>
      <c r="EN218" t="e">
        <f>IF(EN$10&lt;&gt;1,( SQRT(EN$10^2 + 1)/(EN$10-1) * LN( ( 1 - EN112  ) / ( 1 - EN$10 * EN112 ) ) ) /  LN( ((2/EN112) - 1 - EN$10 + SQRT(EN$10^2 + 1 )) / ((2/EN112) - 1 - EN$10 - SQRT(EN$10^2 + 1 )) ), (SQRT($AO112)*EN112/(1-EN112)) / LN(((2/EN112)-1-EN$10+SQRT(EN$10^2+1))/((2/EN112)-1-EN$10-SQRT(EN$10^2+1))))</f>
        <v>#NUM!</v>
      </c>
      <c r="EP218" t="e">
        <f t="shared" ref="EP218" si="352">IF(EP$10&lt;&gt;1,( SQRT(EP$10^2 + 1)/(EP$10-1) * LN( ( 1 - EP112  ) / ( 1 - EP$10 * EP112 ) ) ) /  LN( ((2/EP112) - 1 - EP$10 + SQRT(EP$10^2 + 1 )) / ((2/EP112) - 1 - EP$10 - SQRT(EP$10^2 + 1 )) ), (SQRT($AO112)*EP112/(1-EP112)) / LN(((2/EP112)-1-EP$10+SQRT(EP$10^2+1))/((2/EP112)-1-EP$10-SQRT(EP$10^2+1))))</f>
        <v>#NUM!</v>
      </c>
      <c r="ER218" t="e">
        <f t="shared" ref="ER218" si="353">IF(ER$10&lt;&gt;1,( SQRT(ER$10^2 + 1)/(ER$10-1) * LN( ( 1 - ER112  ) / ( 1 - ER$10 * ER112 ) ) ) /  LN( ((2/ER112) - 1 - ER$10 + SQRT(ER$10^2 + 1 )) / ((2/ER112) - 1 - ER$10 - SQRT(ER$10^2 + 1 )) ), (SQRT($AO112)*ER112/(1-ER112)) / LN(((2/ER112)-1-ER$10+SQRT(ER$10^2+1))/((2/ER112)-1-ER$10-SQRT(ER$10^2+1))))</f>
        <v>#NUM!</v>
      </c>
      <c r="ET218" t="e">
        <f t="shared" ref="ET218" si="354">IF(ET$10&lt;&gt;1,( SQRT(ET$10^2 + 1)/(ET$10-1) * LN( ( 1 - ET112  ) / ( 1 - ET$10 * ET112 ) ) ) /  LN( ((2/ET112) - 1 - ET$10 + SQRT(ET$10^2 + 1 )) / ((2/ET112) - 1 - ET$10 - SQRT(ET$10^2 + 1 )) ), (SQRT($AO112)*ET112/(1-ET112)) / LN(((2/ET112)-1-ET$10+SQRT(ET$10^2+1))/((2/ET112)-1-ET$10-SQRT(ET$10^2+1))))</f>
        <v>#NUM!</v>
      </c>
      <c r="EV218" t="e">
        <f t="shared" ref="EV218:FI218" si="355">IF(EV$10&lt;&gt;1,( SQRT(EV$10^2 + 1)/(EV$10-1) * LN( ( 1 - EV112  ) / ( 1 - EV$10 * EV112 ) ) ) /  LN( ((2/EV112) - 1 - EV$10 + SQRT(EV$10^2 + 1 )) / ((2/EV112) - 1 - EV$10 - SQRT(EV$10^2 + 1 )) ), (SQRT($AO112)*EV112/(1-EV112)) / LN(((2/EV112)-1-EV$10+SQRT(EV$10^2+1))/((2/EV112)-1-EV$10-SQRT(EV$10^2+1))))</f>
        <v>#NUM!</v>
      </c>
      <c r="EW218" t="e">
        <f t="shared" si="355"/>
        <v>#NUM!</v>
      </c>
      <c r="EX218" t="e">
        <f t="shared" si="355"/>
        <v>#NUM!</v>
      </c>
      <c r="EY218" t="e">
        <f t="shared" si="355"/>
        <v>#NUM!</v>
      </c>
      <c r="EZ218" t="e">
        <f t="shared" si="355"/>
        <v>#NUM!</v>
      </c>
      <c r="FA218" t="e">
        <f t="shared" si="355"/>
        <v>#NUM!</v>
      </c>
      <c r="FB218" t="e">
        <f t="shared" si="355"/>
        <v>#NUM!</v>
      </c>
      <c r="FC218" t="e">
        <f t="shared" si="355"/>
        <v>#NUM!</v>
      </c>
      <c r="FD218" t="e">
        <f t="shared" si="355"/>
        <v>#NUM!</v>
      </c>
      <c r="FE218" t="e">
        <f t="shared" si="355"/>
        <v>#NUM!</v>
      </c>
      <c r="FF218" t="e">
        <f t="shared" si="355"/>
        <v>#NUM!</v>
      </c>
      <c r="FG218" t="e">
        <f t="shared" si="355"/>
        <v>#NUM!</v>
      </c>
      <c r="FH218" t="e">
        <f t="shared" si="355"/>
        <v>#NUM!</v>
      </c>
      <c r="FI218" t="e">
        <f t="shared" si="355"/>
        <v>#NUM!</v>
      </c>
    </row>
  </sheetData>
  <sheetProtection sheet="1" objects="1" scenarios="1"/>
  <mergeCells count="23">
    <mergeCell ref="AH6:EK6"/>
    <mergeCell ref="DD8:EA8"/>
    <mergeCell ref="DE11:EA11"/>
    <mergeCell ref="DD114:EA114"/>
    <mergeCell ref="DE117:EA117"/>
    <mergeCell ref="CU10:DB11"/>
    <mergeCell ref="AP117:BL117"/>
    <mergeCell ref="BV8:CS8"/>
    <mergeCell ref="BW11:CS11"/>
    <mergeCell ref="BV114:CS114"/>
    <mergeCell ref="BW117:CS117"/>
    <mergeCell ref="BN10:BU11"/>
    <mergeCell ref="AO8:BL8"/>
    <mergeCell ref="B10:H11"/>
    <mergeCell ref="AH10:AN11"/>
    <mergeCell ref="J11:AF11"/>
    <mergeCell ref="AP11:BL11"/>
    <mergeCell ref="AO114:BL114"/>
    <mergeCell ref="EL8:FI8"/>
    <mergeCell ref="EM11:FI11"/>
    <mergeCell ref="EL114:FI114"/>
    <mergeCell ref="EM117:FI117"/>
    <mergeCell ref="EC9:EJ1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4CE8B-738B-43FE-BA2B-2AF8D5C5FCEB}">
  <sheetPr codeName="Sheet5">
    <tabColor theme="9" tint="0.39997558519241921"/>
  </sheetPr>
  <dimension ref="B1:DA814"/>
  <sheetViews>
    <sheetView zoomScale="80" zoomScaleNormal="80" workbookViewId="0">
      <selection activeCell="BH130" sqref="BH130"/>
    </sheetView>
  </sheetViews>
  <sheetFormatPr defaultRowHeight="14.4" x14ac:dyDescent="0.3"/>
  <cols>
    <col min="2" max="2" width="28.5546875" customWidth="1"/>
    <col min="3" max="3" width="16.44140625" customWidth="1"/>
    <col min="4" max="4" width="20.6640625" customWidth="1"/>
    <col min="5" max="5" width="15.88671875" customWidth="1"/>
    <col min="6" max="6" width="20.6640625" customWidth="1"/>
    <col min="7" max="7" width="10.33203125" customWidth="1"/>
    <col min="8" max="8" width="29.5546875" customWidth="1"/>
    <col min="9" max="9" width="14.21875" customWidth="1"/>
    <col min="10" max="10" width="22.44140625" customWidth="1"/>
    <col min="11" max="11" width="17.109375" customWidth="1"/>
    <col min="12" max="12" width="11.5546875" customWidth="1"/>
    <col min="13" max="13" width="14.44140625" customWidth="1"/>
    <col min="14" max="14" width="13.33203125" customWidth="1"/>
    <col min="16" max="17" width="22.109375" customWidth="1"/>
    <col min="18" max="18" width="24.44140625" customWidth="1"/>
    <col min="19" max="19" width="18" customWidth="1"/>
    <col min="20" max="20" width="15.77734375" customWidth="1"/>
    <col min="21" max="21" width="25.44140625" customWidth="1"/>
    <col min="23" max="23" width="10.88671875" customWidth="1"/>
    <col min="24" max="24" width="11.21875" customWidth="1"/>
    <col min="25" max="25" width="14" customWidth="1"/>
    <col min="26" max="26" width="19.88671875" customWidth="1"/>
    <col min="28" max="28" width="9.77734375" customWidth="1"/>
    <col min="29" max="29" width="14.6640625" customWidth="1"/>
    <col min="30" max="30" width="13.109375" customWidth="1"/>
    <col min="31" max="31" width="11.77734375" customWidth="1"/>
    <col min="32" max="32" width="18.88671875" customWidth="1"/>
    <col min="35" max="35" width="11.6640625" customWidth="1"/>
    <col min="36" max="36" width="10.6640625" customWidth="1"/>
    <col min="37" max="37" width="11" customWidth="1"/>
    <col min="38" max="38" width="18.77734375" customWidth="1"/>
    <col min="39" max="39" width="11.44140625" customWidth="1"/>
    <col min="41" max="41" width="11.109375" customWidth="1"/>
    <col min="42" max="42" width="11.77734375" customWidth="1"/>
    <col min="43" max="43" width="11.5546875" customWidth="1"/>
    <col min="44" max="44" width="18.44140625" customWidth="1"/>
    <col min="45" max="45" width="11" customWidth="1"/>
    <col min="47" max="47" width="10" customWidth="1"/>
    <col min="48" max="48" width="10.44140625" customWidth="1"/>
    <col min="49" max="49" width="12.6640625" customWidth="1"/>
    <col min="50" max="50" width="18.44140625" customWidth="1"/>
    <col min="51" max="51" width="11.21875" customWidth="1"/>
    <col min="53" max="53" width="17.88671875" customWidth="1"/>
    <col min="54" max="54" width="10.33203125" customWidth="1"/>
    <col min="55" max="55" width="13.88671875" customWidth="1"/>
    <col min="56" max="56" width="14.33203125" customWidth="1"/>
    <col min="57" max="57" width="16.88671875" customWidth="1"/>
    <col min="60" max="60" width="13.109375" customWidth="1"/>
    <col min="62" max="62" width="15.6640625" customWidth="1"/>
    <col min="63" max="63" width="16.6640625" customWidth="1"/>
    <col min="83" max="83" width="9.6640625" customWidth="1"/>
  </cols>
  <sheetData>
    <row r="1" spans="2:46" ht="15" thickBot="1" x14ac:dyDescent="0.35"/>
    <row r="2" spans="2:46" ht="18.600000000000001" thickBot="1" x14ac:dyDescent="0.35">
      <c r="B2" s="315" t="s">
        <v>13</v>
      </c>
      <c r="C2" s="316"/>
      <c r="D2" s="316"/>
      <c r="E2" s="316"/>
      <c r="F2" s="316"/>
      <c r="G2" s="317"/>
      <c r="I2" s="309" t="s">
        <v>22</v>
      </c>
      <c r="J2" s="310"/>
      <c r="K2" s="310"/>
      <c r="L2" s="310"/>
      <c r="M2" s="310"/>
      <c r="N2" s="311"/>
      <c r="P2" s="283" t="s">
        <v>53</v>
      </c>
      <c r="Q2" s="285" t="s">
        <v>54</v>
      </c>
      <c r="R2" s="285" t="s">
        <v>55</v>
      </c>
      <c r="S2" s="287" t="s">
        <v>56</v>
      </c>
      <c r="T2" s="288"/>
      <c r="U2" s="289" t="s">
        <v>57</v>
      </c>
      <c r="W2" s="242" t="s">
        <v>184</v>
      </c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3"/>
      <c r="AK2" s="243"/>
      <c r="AL2" s="243"/>
      <c r="AM2" s="243"/>
      <c r="AN2" s="243"/>
      <c r="AO2" s="243"/>
      <c r="AP2" s="243"/>
      <c r="AQ2" s="243"/>
      <c r="AR2" s="243"/>
      <c r="AS2" s="243"/>
      <c r="AT2" s="244"/>
    </row>
    <row r="3" spans="2:46" ht="15" thickBot="1" x14ac:dyDescent="0.35">
      <c r="B3" s="318" t="s">
        <v>11</v>
      </c>
      <c r="C3" s="319"/>
      <c r="D3" s="319"/>
      <c r="E3" s="319"/>
      <c r="F3" s="319"/>
      <c r="G3" s="320"/>
      <c r="I3" s="312" t="s">
        <v>23</v>
      </c>
      <c r="J3" s="313"/>
      <c r="K3" s="313" t="s">
        <v>24</v>
      </c>
      <c r="L3" s="313"/>
      <c r="M3" s="313" t="s">
        <v>25</v>
      </c>
      <c r="N3" s="314"/>
      <c r="P3" s="284"/>
      <c r="Q3" s="286"/>
      <c r="R3" s="286"/>
      <c r="S3" s="56" t="s">
        <v>58</v>
      </c>
      <c r="T3" s="56" t="s">
        <v>59</v>
      </c>
      <c r="U3" s="290"/>
      <c r="W3" s="270" t="s">
        <v>173</v>
      </c>
      <c r="X3" s="271"/>
      <c r="Y3" s="271"/>
      <c r="Z3" s="271"/>
      <c r="AA3" s="271"/>
      <c r="AB3" s="272"/>
      <c r="AC3" s="270" t="s">
        <v>174</v>
      </c>
      <c r="AD3" s="271"/>
      <c r="AE3" s="271"/>
      <c r="AF3" s="271"/>
      <c r="AG3" s="271"/>
      <c r="AH3" s="272"/>
      <c r="AI3" s="245" t="s">
        <v>175</v>
      </c>
      <c r="AJ3" s="275"/>
      <c r="AK3" s="275"/>
      <c r="AL3" s="275"/>
      <c r="AM3" s="275"/>
      <c r="AN3" s="246"/>
      <c r="AO3" s="245" t="s">
        <v>176</v>
      </c>
      <c r="AP3" s="275"/>
      <c r="AQ3" s="275"/>
      <c r="AR3" s="275"/>
      <c r="AS3" s="275"/>
      <c r="AT3" s="246"/>
    </row>
    <row r="4" spans="2:46" ht="16.2" thickBot="1" x14ac:dyDescent="0.4">
      <c r="B4" s="47" t="s">
        <v>185</v>
      </c>
      <c r="C4" s="9">
        <v>1</v>
      </c>
      <c r="D4" s="9">
        <v>2</v>
      </c>
      <c r="E4" s="9">
        <v>4</v>
      </c>
      <c r="F4" s="9">
        <v>6</v>
      </c>
      <c r="G4" s="42">
        <v>8</v>
      </c>
      <c r="I4" s="305" t="s">
        <v>26</v>
      </c>
      <c r="J4" s="306"/>
      <c r="K4" s="307"/>
      <c r="L4" s="307"/>
      <c r="M4" s="10" t="s">
        <v>51</v>
      </c>
      <c r="N4" s="35" t="s">
        <v>52</v>
      </c>
      <c r="P4" s="264" t="s">
        <v>60</v>
      </c>
      <c r="Q4" s="265"/>
      <c r="R4" s="265"/>
      <c r="S4" s="265"/>
      <c r="T4" s="265"/>
      <c r="U4" s="266"/>
      <c r="W4" s="281" t="s">
        <v>177</v>
      </c>
      <c r="X4" s="270" t="s">
        <v>178</v>
      </c>
      <c r="Y4" s="271"/>
      <c r="Z4" s="271"/>
      <c r="AA4" s="271"/>
      <c r="AB4" s="272"/>
      <c r="AC4" s="281" t="s">
        <v>177</v>
      </c>
      <c r="AD4" s="270" t="s">
        <v>178</v>
      </c>
      <c r="AE4" s="271"/>
      <c r="AF4" s="271"/>
      <c r="AG4" s="271"/>
      <c r="AH4" s="272"/>
      <c r="AI4" s="273" t="s">
        <v>177</v>
      </c>
      <c r="AJ4" s="245" t="s">
        <v>178</v>
      </c>
      <c r="AK4" s="275"/>
      <c r="AL4" s="275"/>
      <c r="AM4" s="275"/>
      <c r="AN4" s="246"/>
      <c r="AO4" s="273" t="s">
        <v>177</v>
      </c>
      <c r="AP4" s="245" t="s">
        <v>178</v>
      </c>
      <c r="AQ4" s="275"/>
      <c r="AR4" s="275"/>
      <c r="AS4" s="275"/>
      <c r="AT4" s="246"/>
    </row>
    <row r="5" spans="2:46" ht="16.2" thickBot="1" x14ac:dyDescent="0.4">
      <c r="B5" s="47" t="s">
        <v>186</v>
      </c>
      <c r="C5" s="9">
        <v>0.31900000000000001</v>
      </c>
      <c r="D5" s="9">
        <v>0.249</v>
      </c>
      <c r="E5" s="9">
        <v>0.17499999999999999</v>
      </c>
      <c r="F5" s="9">
        <v>7.4300000000000005E-2</v>
      </c>
      <c r="G5" s="42">
        <v>3.6499999999999998E-2</v>
      </c>
      <c r="I5" s="302" t="s">
        <v>27</v>
      </c>
      <c r="J5" s="215"/>
      <c r="K5" s="215" t="s">
        <v>27</v>
      </c>
      <c r="L5" s="215"/>
      <c r="M5" s="9">
        <v>800</v>
      </c>
      <c r="N5" s="42">
        <v>1500</v>
      </c>
      <c r="P5" s="21" t="s">
        <v>61</v>
      </c>
      <c r="Q5" s="19" t="s">
        <v>62</v>
      </c>
      <c r="R5" s="19" t="s">
        <v>63</v>
      </c>
      <c r="S5" s="19">
        <v>150</v>
      </c>
      <c r="T5" s="19">
        <v>851.73950119999995</v>
      </c>
      <c r="U5" s="22">
        <v>1.5E-3</v>
      </c>
      <c r="W5" s="282"/>
      <c r="X5" s="30">
        <v>1</v>
      </c>
      <c r="Y5" s="30">
        <v>2</v>
      </c>
      <c r="Z5" s="30">
        <v>4</v>
      </c>
      <c r="AA5" s="30">
        <v>6</v>
      </c>
      <c r="AB5" s="30">
        <v>8</v>
      </c>
      <c r="AC5" s="282"/>
      <c r="AD5" s="30">
        <v>1</v>
      </c>
      <c r="AE5" s="30">
        <v>2</v>
      </c>
      <c r="AF5" s="30">
        <v>4</v>
      </c>
      <c r="AG5" s="30">
        <v>6</v>
      </c>
      <c r="AH5" s="30">
        <v>8</v>
      </c>
      <c r="AI5" s="274"/>
      <c r="AJ5" s="12">
        <v>1</v>
      </c>
      <c r="AK5" s="12">
        <v>2</v>
      </c>
      <c r="AL5" s="12">
        <v>4</v>
      </c>
      <c r="AM5" s="12">
        <v>6</v>
      </c>
      <c r="AN5" s="12">
        <v>8</v>
      </c>
      <c r="AO5" s="274"/>
      <c r="AP5" s="12">
        <v>1</v>
      </c>
      <c r="AQ5" s="12">
        <v>2</v>
      </c>
      <c r="AR5" s="12">
        <v>4</v>
      </c>
      <c r="AS5" s="12">
        <v>6</v>
      </c>
      <c r="AT5" s="12">
        <v>8</v>
      </c>
    </row>
    <row r="6" spans="2:46" x14ac:dyDescent="0.3">
      <c r="B6" s="47" t="s">
        <v>6</v>
      </c>
      <c r="C6" s="9">
        <v>2.1419999999999999</v>
      </c>
      <c r="D6" s="9">
        <v>2.2069999999999999</v>
      </c>
      <c r="E6" s="9">
        <v>2.2850000000000001</v>
      </c>
      <c r="F6" s="9">
        <v>2.4990000000000001</v>
      </c>
      <c r="G6" s="42">
        <v>2.6749999999999998</v>
      </c>
      <c r="I6" s="302" t="s">
        <v>28</v>
      </c>
      <c r="J6" s="215"/>
      <c r="K6" s="215" t="s">
        <v>39</v>
      </c>
      <c r="L6" s="215"/>
      <c r="M6" s="9">
        <v>100</v>
      </c>
      <c r="N6" s="42">
        <v>300</v>
      </c>
      <c r="P6" s="23" t="s">
        <v>64</v>
      </c>
      <c r="Q6" s="17" t="s">
        <v>27</v>
      </c>
      <c r="R6" s="17" t="s">
        <v>65</v>
      </c>
      <c r="S6" s="17">
        <v>20</v>
      </c>
      <c r="T6" s="17">
        <v>113.5652668</v>
      </c>
      <c r="U6" s="24">
        <v>0.01</v>
      </c>
      <c r="W6" s="31">
        <v>8</v>
      </c>
      <c r="X6" s="32">
        <v>32</v>
      </c>
      <c r="Y6" s="32">
        <v>26</v>
      </c>
      <c r="Z6" s="32">
        <v>20</v>
      </c>
      <c r="AA6" s="32">
        <v>20</v>
      </c>
      <c r="AB6" s="32" t="s">
        <v>179</v>
      </c>
      <c r="AC6" s="32">
        <v>8</v>
      </c>
      <c r="AD6" s="32">
        <v>21</v>
      </c>
      <c r="AE6" s="32">
        <v>16</v>
      </c>
      <c r="AF6" s="32">
        <v>14</v>
      </c>
      <c r="AG6" s="32" t="s">
        <v>179</v>
      </c>
      <c r="AH6" s="32" t="s">
        <v>179</v>
      </c>
      <c r="AI6" s="14">
        <v>8</v>
      </c>
      <c r="AJ6" s="14" t="s">
        <v>179</v>
      </c>
      <c r="AK6" s="14" t="s">
        <v>179</v>
      </c>
      <c r="AL6" s="14" t="s">
        <v>179</v>
      </c>
      <c r="AM6" s="14" t="s">
        <v>179</v>
      </c>
      <c r="AN6" s="14" t="s">
        <v>179</v>
      </c>
      <c r="AO6" s="14">
        <v>8</v>
      </c>
      <c r="AP6" s="14" t="s">
        <v>179</v>
      </c>
      <c r="AQ6" s="14" t="s">
        <v>179</v>
      </c>
      <c r="AR6" s="14" t="s">
        <v>179</v>
      </c>
      <c r="AS6" s="14" t="s">
        <v>179</v>
      </c>
      <c r="AT6" s="14" t="s">
        <v>179</v>
      </c>
    </row>
    <row r="7" spans="2:46" x14ac:dyDescent="0.3">
      <c r="B7" s="318" t="s">
        <v>12</v>
      </c>
      <c r="C7" s="319"/>
      <c r="D7" s="319"/>
      <c r="E7" s="319"/>
      <c r="F7" s="319"/>
      <c r="G7" s="320"/>
      <c r="I7" s="302" t="s">
        <v>29</v>
      </c>
      <c r="J7" s="215"/>
      <c r="K7" s="215" t="s">
        <v>29</v>
      </c>
      <c r="L7" s="215"/>
      <c r="M7" s="9">
        <v>100</v>
      </c>
      <c r="N7" s="42">
        <v>400</v>
      </c>
      <c r="P7" s="23" t="s">
        <v>66</v>
      </c>
      <c r="Q7" s="17" t="s">
        <v>27</v>
      </c>
      <c r="R7" s="17" t="s">
        <v>67</v>
      </c>
      <c r="S7" s="17">
        <v>500</v>
      </c>
      <c r="T7" s="17">
        <v>5002839.1320000002</v>
      </c>
      <c r="U7" s="24">
        <v>1E-3</v>
      </c>
      <c r="W7" s="31">
        <v>10</v>
      </c>
      <c r="X7" s="32">
        <v>53</v>
      </c>
      <c r="Y7" s="32">
        <v>52</v>
      </c>
      <c r="Z7" s="32">
        <v>40</v>
      </c>
      <c r="AA7" s="32">
        <v>36</v>
      </c>
      <c r="AB7" s="32" t="s">
        <v>179</v>
      </c>
      <c r="AC7" s="32">
        <v>10</v>
      </c>
      <c r="AD7" s="32">
        <v>32</v>
      </c>
      <c r="AE7" s="32">
        <v>32</v>
      </c>
      <c r="AF7" s="32">
        <v>26</v>
      </c>
      <c r="AG7" s="32">
        <v>24</v>
      </c>
      <c r="AH7" s="32" t="s">
        <v>179</v>
      </c>
      <c r="AI7" s="14">
        <v>10</v>
      </c>
      <c r="AJ7" s="14">
        <v>16</v>
      </c>
      <c r="AK7" s="14">
        <v>12</v>
      </c>
      <c r="AL7" s="14">
        <v>10</v>
      </c>
      <c r="AM7" s="14" t="s">
        <v>179</v>
      </c>
      <c r="AN7" s="14" t="s">
        <v>179</v>
      </c>
      <c r="AO7" s="14">
        <v>10</v>
      </c>
      <c r="AP7" s="14" t="s">
        <v>179</v>
      </c>
      <c r="AQ7" s="14" t="s">
        <v>179</v>
      </c>
      <c r="AR7" s="14" t="s">
        <v>179</v>
      </c>
      <c r="AS7" s="14" t="s">
        <v>179</v>
      </c>
      <c r="AT7" s="14" t="s">
        <v>179</v>
      </c>
    </row>
    <row r="8" spans="2:46" ht="43.2" x14ac:dyDescent="0.35">
      <c r="B8" s="47" t="s">
        <v>185</v>
      </c>
      <c r="C8" s="9">
        <v>1</v>
      </c>
      <c r="D8" s="9">
        <v>2</v>
      </c>
      <c r="E8" s="9">
        <v>4</v>
      </c>
      <c r="F8" s="9">
        <v>6</v>
      </c>
      <c r="G8" s="42">
        <v>8</v>
      </c>
      <c r="I8" s="302" t="s">
        <v>30</v>
      </c>
      <c r="J8" s="215"/>
      <c r="K8" s="215" t="s">
        <v>30</v>
      </c>
      <c r="L8" s="215"/>
      <c r="M8" s="9">
        <v>50</v>
      </c>
      <c r="N8" s="42">
        <v>300</v>
      </c>
      <c r="P8" s="23" t="s">
        <v>68</v>
      </c>
      <c r="Q8" s="17" t="s">
        <v>69</v>
      </c>
      <c r="R8" s="17" t="s">
        <v>70</v>
      </c>
      <c r="S8" s="17">
        <v>200</v>
      </c>
      <c r="T8" s="17">
        <v>1135.6526679999999</v>
      </c>
      <c r="U8" s="24">
        <v>3.0000000000000001E-3</v>
      </c>
      <c r="W8" s="31">
        <v>12</v>
      </c>
      <c r="X8" s="32">
        <v>81</v>
      </c>
      <c r="Y8" s="32">
        <v>76</v>
      </c>
      <c r="Z8" s="32">
        <v>68</v>
      </c>
      <c r="AA8" s="32">
        <v>68</v>
      </c>
      <c r="AB8" s="32">
        <v>60</v>
      </c>
      <c r="AC8" s="32">
        <v>12</v>
      </c>
      <c r="AD8" s="32">
        <v>48</v>
      </c>
      <c r="AE8" s="32">
        <v>45</v>
      </c>
      <c r="AF8" s="32">
        <v>40</v>
      </c>
      <c r="AG8" s="32">
        <v>38</v>
      </c>
      <c r="AH8" s="32">
        <v>36</v>
      </c>
      <c r="AI8" s="14">
        <v>12</v>
      </c>
      <c r="AJ8" s="14">
        <v>30</v>
      </c>
      <c r="AK8" s="14">
        <v>24</v>
      </c>
      <c r="AL8" s="14">
        <v>22</v>
      </c>
      <c r="AM8" s="14">
        <v>16</v>
      </c>
      <c r="AN8" s="14">
        <v>16</v>
      </c>
      <c r="AO8" s="14">
        <v>12</v>
      </c>
      <c r="AP8" s="14">
        <v>16</v>
      </c>
      <c r="AQ8" s="14">
        <v>16</v>
      </c>
      <c r="AR8" s="14">
        <v>12</v>
      </c>
      <c r="AS8" s="14">
        <v>12</v>
      </c>
      <c r="AT8" s="14" t="s">
        <v>179</v>
      </c>
    </row>
    <row r="9" spans="2:46" ht="15.6" x14ac:dyDescent="0.35">
      <c r="B9" s="47" t="s">
        <v>186</v>
      </c>
      <c r="C9" s="9">
        <v>0.215</v>
      </c>
      <c r="D9" s="9">
        <v>0.156</v>
      </c>
      <c r="E9" s="9">
        <v>0.158</v>
      </c>
      <c r="F9" s="9">
        <v>4.02E-2</v>
      </c>
      <c r="G9" s="42">
        <v>3.3099999999999997E-2</v>
      </c>
      <c r="I9" s="302" t="s">
        <v>31</v>
      </c>
      <c r="J9" s="215"/>
      <c r="K9" s="215" t="s">
        <v>31</v>
      </c>
      <c r="L9" s="215"/>
      <c r="M9" s="57">
        <v>10</v>
      </c>
      <c r="N9" s="42">
        <v>50</v>
      </c>
      <c r="P9" s="23" t="s">
        <v>71</v>
      </c>
      <c r="Q9" s="17" t="s">
        <v>27</v>
      </c>
      <c r="R9" s="17" t="s">
        <v>72</v>
      </c>
      <c r="S9" s="17">
        <v>25</v>
      </c>
      <c r="T9" s="17">
        <v>141.95658349999999</v>
      </c>
      <c r="U9" s="24">
        <v>7.0000000000000001E-3</v>
      </c>
      <c r="W9" s="31">
        <v>13.25</v>
      </c>
      <c r="X9" s="32">
        <v>97</v>
      </c>
      <c r="Y9" s="32">
        <v>90</v>
      </c>
      <c r="Z9" s="32">
        <v>82</v>
      </c>
      <c r="AA9" s="32">
        <v>76</v>
      </c>
      <c r="AB9" s="32">
        <v>70</v>
      </c>
      <c r="AC9" s="32">
        <v>13.25</v>
      </c>
      <c r="AD9" s="32">
        <v>61</v>
      </c>
      <c r="AE9" s="32">
        <v>56</v>
      </c>
      <c r="AF9" s="32">
        <v>52</v>
      </c>
      <c r="AG9" s="32">
        <v>48</v>
      </c>
      <c r="AH9" s="32">
        <v>44</v>
      </c>
      <c r="AI9" s="14">
        <v>13.25</v>
      </c>
      <c r="AJ9" s="14">
        <v>32</v>
      </c>
      <c r="AK9" s="14">
        <v>30</v>
      </c>
      <c r="AL9" s="14">
        <v>30</v>
      </c>
      <c r="AM9" s="14">
        <v>22</v>
      </c>
      <c r="AN9" s="14">
        <v>22</v>
      </c>
      <c r="AO9" s="14">
        <v>13.25</v>
      </c>
      <c r="AP9" s="14">
        <v>22</v>
      </c>
      <c r="AQ9" s="14">
        <v>22</v>
      </c>
      <c r="AR9" s="14">
        <v>16</v>
      </c>
      <c r="AS9" s="14">
        <v>16</v>
      </c>
      <c r="AT9" s="14" t="s">
        <v>179</v>
      </c>
    </row>
    <row r="10" spans="2:46" ht="15" thickBot="1" x14ac:dyDescent="0.35">
      <c r="B10" s="48" t="s">
        <v>6</v>
      </c>
      <c r="C10" s="49">
        <v>2.2069999999999999</v>
      </c>
      <c r="D10" s="49">
        <v>2.2909999999999999</v>
      </c>
      <c r="E10" s="49">
        <v>2.2629999999999999</v>
      </c>
      <c r="F10" s="49">
        <v>2.617</v>
      </c>
      <c r="G10" s="46">
        <v>2.6429999999999998</v>
      </c>
      <c r="I10" s="308"/>
      <c r="J10" s="307"/>
      <c r="K10" s="307"/>
      <c r="L10" s="307"/>
      <c r="M10" s="9"/>
      <c r="N10" s="42"/>
      <c r="P10" s="23" t="s">
        <v>71</v>
      </c>
      <c r="Q10" s="17" t="s">
        <v>73</v>
      </c>
      <c r="R10" s="17" t="s">
        <v>74</v>
      </c>
      <c r="S10" s="17">
        <v>15</v>
      </c>
      <c r="T10" s="17">
        <v>85.173950120000001</v>
      </c>
      <c r="U10" s="24">
        <v>8.0000000000000002E-3</v>
      </c>
      <c r="W10" s="31">
        <v>15.25</v>
      </c>
      <c r="X10" s="32">
        <v>137</v>
      </c>
      <c r="Y10" s="32">
        <v>124</v>
      </c>
      <c r="Z10" s="32">
        <v>116</v>
      </c>
      <c r="AA10" s="32">
        <v>108</v>
      </c>
      <c r="AB10" s="32">
        <v>108</v>
      </c>
      <c r="AC10" s="32">
        <v>15.25</v>
      </c>
      <c r="AD10" s="32">
        <v>81</v>
      </c>
      <c r="AE10" s="32">
        <v>76</v>
      </c>
      <c r="AF10" s="32">
        <v>68</v>
      </c>
      <c r="AG10" s="32">
        <v>68</v>
      </c>
      <c r="AH10" s="32">
        <v>64</v>
      </c>
      <c r="AI10" s="14">
        <v>15.25</v>
      </c>
      <c r="AJ10" s="14">
        <v>44</v>
      </c>
      <c r="AK10" s="14">
        <v>40</v>
      </c>
      <c r="AL10" s="14">
        <v>37</v>
      </c>
      <c r="AM10" s="14">
        <v>35</v>
      </c>
      <c r="AN10" s="14">
        <v>31</v>
      </c>
      <c r="AO10" s="14">
        <v>15.25</v>
      </c>
      <c r="AP10" s="14">
        <v>29</v>
      </c>
      <c r="AQ10" s="14">
        <v>29</v>
      </c>
      <c r="AR10" s="14">
        <v>25</v>
      </c>
      <c r="AS10" s="14">
        <v>24</v>
      </c>
      <c r="AT10" s="14">
        <v>22</v>
      </c>
    </row>
    <row r="11" spans="2:46" ht="15" thickBot="1" x14ac:dyDescent="0.35">
      <c r="I11" s="305" t="s">
        <v>32</v>
      </c>
      <c r="J11" s="306"/>
      <c r="K11" s="307"/>
      <c r="L11" s="307"/>
      <c r="M11" s="9"/>
      <c r="N11" s="42"/>
      <c r="O11" s="7"/>
      <c r="P11" s="23" t="s">
        <v>75</v>
      </c>
      <c r="Q11" s="17" t="s">
        <v>27</v>
      </c>
      <c r="R11" s="17" t="s">
        <v>76</v>
      </c>
      <c r="S11" s="17">
        <v>100</v>
      </c>
      <c r="T11" s="17">
        <v>567.82633410000005</v>
      </c>
      <c r="U11" s="24">
        <v>3.0000000000000001E-3</v>
      </c>
      <c r="W11" s="31">
        <v>17.25</v>
      </c>
      <c r="X11" s="32">
        <v>177</v>
      </c>
      <c r="Y11" s="32">
        <v>166</v>
      </c>
      <c r="Z11" s="32">
        <v>158</v>
      </c>
      <c r="AA11" s="32">
        <v>150</v>
      </c>
      <c r="AB11" s="32">
        <v>142</v>
      </c>
      <c r="AC11" s="32">
        <v>17.25</v>
      </c>
      <c r="AD11" s="32">
        <v>112</v>
      </c>
      <c r="AE11" s="32">
        <v>112</v>
      </c>
      <c r="AF11" s="32">
        <v>96</v>
      </c>
      <c r="AG11" s="32">
        <v>90</v>
      </c>
      <c r="AH11" s="32">
        <v>82</v>
      </c>
      <c r="AI11" s="14">
        <v>17.25</v>
      </c>
      <c r="AJ11" s="14">
        <v>56</v>
      </c>
      <c r="AK11" s="14">
        <v>53</v>
      </c>
      <c r="AL11" s="14">
        <v>51</v>
      </c>
      <c r="AM11" s="14">
        <v>48</v>
      </c>
      <c r="AN11" s="14">
        <v>44</v>
      </c>
      <c r="AO11" s="14">
        <v>17.25</v>
      </c>
      <c r="AP11" s="14">
        <v>39</v>
      </c>
      <c r="AQ11" s="14">
        <v>39</v>
      </c>
      <c r="AR11" s="14">
        <v>34</v>
      </c>
      <c r="AS11" s="14">
        <v>32</v>
      </c>
      <c r="AT11" s="14">
        <v>29</v>
      </c>
    </row>
    <row r="12" spans="2:46" x14ac:dyDescent="0.3">
      <c r="B12" s="315" t="s">
        <v>14</v>
      </c>
      <c r="C12" s="316"/>
      <c r="D12" s="316"/>
      <c r="E12" s="316"/>
      <c r="F12" s="317"/>
      <c r="G12" s="4"/>
      <c r="I12" s="302" t="s">
        <v>28</v>
      </c>
      <c r="J12" s="215"/>
      <c r="K12" s="215" t="s">
        <v>27</v>
      </c>
      <c r="L12" s="215"/>
      <c r="M12" s="9">
        <v>250</v>
      </c>
      <c r="N12" s="42">
        <v>750</v>
      </c>
      <c r="O12" s="4"/>
      <c r="P12" s="23" t="s">
        <v>77</v>
      </c>
      <c r="Q12" s="17" t="s">
        <v>30</v>
      </c>
      <c r="R12" s="17" t="s">
        <v>78</v>
      </c>
      <c r="S12" s="17">
        <v>40</v>
      </c>
      <c r="T12" s="17">
        <v>227.13053360000001</v>
      </c>
      <c r="U12" s="24">
        <v>4.0000000000000001E-3</v>
      </c>
      <c r="W12" s="31">
        <v>19.25</v>
      </c>
      <c r="X12" s="32">
        <v>224</v>
      </c>
      <c r="Y12" s="32">
        <v>220</v>
      </c>
      <c r="Z12" s="32">
        <v>204</v>
      </c>
      <c r="AA12" s="32">
        <v>192</v>
      </c>
      <c r="AB12" s="32">
        <v>188</v>
      </c>
      <c r="AC12" s="32">
        <v>19.25</v>
      </c>
      <c r="AD12" s="32">
        <v>138</v>
      </c>
      <c r="AE12" s="32">
        <v>132</v>
      </c>
      <c r="AF12" s="32">
        <v>128</v>
      </c>
      <c r="AG12" s="32">
        <v>122</v>
      </c>
      <c r="AH12" s="32">
        <v>116</v>
      </c>
      <c r="AI12" s="14">
        <v>19.25</v>
      </c>
      <c r="AJ12" s="14">
        <v>78</v>
      </c>
      <c r="AK12" s="14">
        <v>73</v>
      </c>
      <c r="AL12" s="14">
        <v>72</v>
      </c>
      <c r="AM12" s="14">
        <v>64</v>
      </c>
      <c r="AN12" s="14">
        <v>56</v>
      </c>
      <c r="AO12" s="14">
        <v>19.25</v>
      </c>
      <c r="AP12" s="14">
        <v>50</v>
      </c>
      <c r="AQ12" s="14">
        <v>48</v>
      </c>
      <c r="AR12" s="14">
        <v>45</v>
      </c>
      <c r="AS12" s="14">
        <v>43</v>
      </c>
      <c r="AT12" s="14">
        <v>39</v>
      </c>
    </row>
    <row r="13" spans="2:46" x14ac:dyDescent="0.3">
      <c r="B13" s="321" t="s">
        <v>15</v>
      </c>
      <c r="C13" s="322" t="s">
        <v>16</v>
      </c>
      <c r="D13" s="322"/>
      <c r="E13" s="322"/>
      <c r="F13" s="323"/>
      <c r="I13" s="302" t="s">
        <v>29</v>
      </c>
      <c r="J13" s="215"/>
      <c r="K13" s="215" t="s">
        <v>27</v>
      </c>
      <c r="L13" s="215"/>
      <c r="M13" s="9">
        <v>350</v>
      </c>
      <c r="N13" s="42">
        <v>900</v>
      </c>
      <c r="P13" s="23" t="s">
        <v>77</v>
      </c>
      <c r="Q13" s="17" t="s">
        <v>27</v>
      </c>
      <c r="R13" s="17" t="s">
        <v>79</v>
      </c>
      <c r="S13" s="17">
        <v>50</v>
      </c>
      <c r="T13" s="17">
        <v>283.91316710000001</v>
      </c>
      <c r="U13" s="24">
        <v>5.0000000000000001E-3</v>
      </c>
      <c r="W13" s="31">
        <v>21.25</v>
      </c>
      <c r="X13" s="32">
        <v>277</v>
      </c>
      <c r="Y13" s="32">
        <v>270</v>
      </c>
      <c r="Z13" s="32">
        <v>246</v>
      </c>
      <c r="AA13" s="32">
        <v>240</v>
      </c>
      <c r="AB13" s="32">
        <v>234</v>
      </c>
      <c r="AC13" s="32">
        <v>21.25</v>
      </c>
      <c r="AD13" s="32">
        <v>177</v>
      </c>
      <c r="AE13" s="32">
        <v>166</v>
      </c>
      <c r="AF13" s="32">
        <v>158</v>
      </c>
      <c r="AG13" s="32">
        <v>152</v>
      </c>
      <c r="AH13" s="32">
        <v>148</v>
      </c>
      <c r="AI13" s="14">
        <v>21.25</v>
      </c>
      <c r="AJ13" s="14">
        <v>96</v>
      </c>
      <c r="AK13" s="14">
        <v>90</v>
      </c>
      <c r="AL13" s="14">
        <v>86</v>
      </c>
      <c r="AM13" s="14">
        <v>82</v>
      </c>
      <c r="AN13" s="14">
        <v>78</v>
      </c>
      <c r="AO13" s="14">
        <v>21.25</v>
      </c>
      <c r="AP13" s="14">
        <v>62</v>
      </c>
      <c r="AQ13" s="14">
        <v>60</v>
      </c>
      <c r="AR13" s="14">
        <v>57</v>
      </c>
      <c r="AS13" s="14">
        <v>54</v>
      </c>
      <c r="AT13" s="14">
        <v>50</v>
      </c>
    </row>
    <row r="14" spans="2:46" ht="14.4" customHeight="1" x14ac:dyDescent="0.3">
      <c r="B14" s="321"/>
      <c r="C14" s="11" t="s">
        <v>18</v>
      </c>
      <c r="D14" s="11" t="s">
        <v>19</v>
      </c>
      <c r="E14" s="11" t="s">
        <v>20</v>
      </c>
      <c r="F14" s="40" t="s">
        <v>17</v>
      </c>
      <c r="I14" s="302" t="s">
        <v>30</v>
      </c>
      <c r="J14" s="215"/>
      <c r="K14" s="215" t="s">
        <v>27</v>
      </c>
      <c r="L14" s="215"/>
      <c r="M14" s="9">
        <v>60</v>
      </c>
      <c r="N14" s="42">
        <v>300</v>
      </c>
      <c r="P14" s="23" t="s">
        <v>80</v>
      </c>
      <c r="Q14" s="17" t="s">
        <v>80</v>
      </c>
      <c r="R14" s="17" t="s">
        <v>81</v>
      </c>
      <c r="S14" s="17">
        <v>120</v>
      </c>
      <c r="T14" s="17">
        <v>681.39160089999996</v>
      </c>
      <c r="U14" s="24">
        <v>2E-3</v>
      </c>
      <c r="W14" s="31">
        <v>23.25</v>
      </c>
      <c r="X14" s="32">
        <v>341</v>
      </c>
      <c r="Y14" s="32">
        <v>324</v>
      </c>
      <c r="Z14" s="32">
        <v>308</v>
      </c>
      <c r="AA14" s="32">
        <v>302</v>
      </c>
      <c r="AB14" s="32">
        <v>292</v>
      </c>
      <c r="AC14" s="32">
        <v>23.25</v>
      </c>
      <c r="AD14" s="32">
        <v>213</v>
      </c>
      <c r="AE14" s="32">
        <v>208</v>
      </c>
      <c r="AF14" s="32">
        <v>192</v>
      </c>
      <c r="AG14" s="32">
        <v>184</v>
      </c>
      <c r="AH14" s="32">
        <v>184</v>
      </c>
      <c r="AI14" s="14">
        <v>23.25</v>
      </c>
      <c r="AJ14" s="14">
        <v>127</v>
      </c>
      <c r="AK14" s="14">
        <v>112</v>
      </c>
      <c r="AL14" s="14">
        <v>106</v>
      </c>
      <c r="AM14" s="14">
        <v>102</v>
      </c>
      <c r="AN14" s="14">
        <v>96</v>
      </c>
      <c r="AO14" s="14">
        <v>23.25</v>
      </c>
      <c r="AP14" s="14">
        <v>78</v>
      </c>
      <c r="AQ14" s="14">
        <v>74</v>
      </c>
      <c r="AR14" s="14">
        <v>70</v>
      </c>
      <c r="AS14" s="14">
        <v>66</v>
      </c>
      <c r="AT14" s="14">
        <v>62</v>
      </c>
    </row>
    <row r="15" spans="2:46" x14ac:dyDescent="0.3">
      <c r="B15" s="41">
        <v>0.2</v>
      </c>
      <c r="C15" s="8">
        <f>9.5*B15 + 86.1</f>
        <v>88</v>
      </c>
      <c r="D15" s="8">
        <f>28.5*B15 + 44.3</f>
        <v>50</v>
      </c>
      <c r="E15" s="8">
        <v>37.5</v>
      </c>
      <c r="F15" s="42">
        <f>10*B15+8</f>
        <v>10</v>
      </c>
      <c r="G15" s="6"/>
      <c r="I15" s="302" t="s">
        <v>31</v>
      </c>
      <c r="J15" s="215"/>
      <c r="K15" s="215" t="s">
        <v>27</v>
      </c>
      <c r="L15" s="215"/>
      <c r="M15" s="9">
        <v>20</v>
      </c>
      <c r="N15" s="42">
        <v>300</v>
      </c>
      <c r="P15" s="23" t="s">
        <v>82</v>
      </c>
      <c r="Q15" s="17" t="s">
        <v>27</v>
      </c>
      <c r="R15" s="17" t="s">
        <v>83</v>
      </c>
      <c r="S15" s="17">
        <v>50</v>
      </c>
      <c r="T15" s="17">
        <v>283.91316710000001</v>
      </c>
      <c r="U15" s="24">
        <v>5.0000000000000001E-3</v>
      </c>
      <c r="W15" s="31">
        <v>25</v>
      </c>
      <c r="X15" s="32">
        <v>413</v>
      </c>
      <c r="Y15" s="32">
        <v>394</v>
      </c>
      <c r="Z15" s="32">
        <v>370</v>
      </c>
      <c r="AA15" s="32">
        <v>356</v>
      </c>
      <c r="AB15" s="32">
        <v>346</v>
      </c>
      <c r="AC15" s="32">
        <v>25</v>
      </c>
      <c r="AD15" s="32">
        <v>260</v>
      </c>
      <c r="AE15" s="32">
        <v>252</v>
      </c>
      <c r="AF15" s="32">
        <v>238</v>
      </c>
      <c r="AG15" s="32">
        <v>226</v>
      </c>
      <c r="AH15" s="32">
        <v>222</v>
      </c>
      <c r="AI15" s="14">
        <v>25</v>
      </c>
      <c r="AJ15" s="14">
        <v>140</v>
      </c>
      <c r="AK15" s="14">
        <v>135</v>
      </c>
      <c r="AL15" s="14">
        <v>127</v>
      </c>
      <c r="AM15" s="14">
        <v>123</v>
      </c>
      <c r="AN15" s="14">
        <v>115</v>
      </c>
      <c r="AO15" s="14">
        <v>25</v>
      </c>
      <c r="AP15" s="14">
        <v>94</v>
      </c>
      <c r="AQ15" s="14">
        <v>90</v>
      </c>
      <c r="AR15" s="14">
        <v>86</v>
      </c>
      <c r="AS15" s="14">
        <v>84</v>
      </c>
      <c r="AT15" s="14">
        <v>78</v>
      </c>
    </row>
    <row r="16" spans="2:46" x14ac:dyDescent="0.3">
      <c r="B16" s="41">
        <v>0.4</v>
      </c>
      <c r="C16" s="8">
        <f t="shared" ref="C16:C20" si="0">9.5*B16 + 86.1</f>
        <v>89.899999999999991</v>
      </c>
      <c r="D16" s="8">
        <f t="shared" ref="D16:D20" si="1">28.5*B16 + 44.3</f>
        <v>55.699999999999996</v>
      </c>
      <c r="E16" s="8">
        <v>37.5</v>
      </c>
      <c r="F16" s="42">
        <f t="shared" ref="F16:F20" si="2">10*B16+8</f>
        <v>12</v>
      </c>
      <c r="G16" s="6"/>
      <c r="I16" s="302" t="s">
        <v>28</v>
      </c>
      <c r="J16" s="215"/>
      <c r="K16" s="215" t="s">
        <v>40</v>
      </c>
      <c r="L16" s="215"/>
      <c r="M16" s="9">
        <v>150</v>
      </c>
      <c r="N16" s="42">
        <v>500</v>
      </c>
      <c r="P16" s="23" t="s">
        <v>82</v>
      </c>
      <c r="Q16" s="17" t="s">
        <v>73</v>
      </c>
      <c r="R16" s="17" t="s">
        <v>84</v>
      </c>
      <c r="S16" s="17">
        <v>35</v>
      </c>
      <c r="T16" s="17">
        <v>198.7392169</v>
      </c>
      <c r="U16" s="24">
        <v>5.0000000000000001E-3</v>
      </c>
      <c r="W16" s="31">
        <v>27</v>
      </c>
      <c r="X16" s="32">
        <v>481</v>
      </c>
      <c r="Y16" s="32">
        <v>460</v>
      </c>
      <c r="Z16" s="32">
        <v>432</v>
      </c>
      <c r="AA16" s="32">
        <v>420</v>
      </c>
      <c r="AB16" s="32">
        <v>408</v>
      </c>
      <c r="AC16" s="32">
        <v>27</v>
      </c>
      <c r="AD16" s="32">
        <v>300</v>
      </c>
      <c r="AE16" s="32">
        <v>288</v>
      </c>
      <c r="AF16" s="32">
        <v>278</v>
      </c>
      <c r="AG16" s="32">
        <v>268</v>
      </c>
      <c r="AH16" s="32">
        <v>260</v>
      </c>
      <c r="AI16" s="14">
        <v>27</v>
      </c>
      <c r="AJ16" s="14">
        <v>166</v>
      </c>
      <c r="AK16" s="14">
        <v>160</v>
      </c>
      <c r="AL16" s="14">
        <v>151</v>
      </c>
      <c r="AM16" s="14">
        <v>146</v>
      </c>
      <c r="AN16" s="14">
        <v>140</v>
      </c>
      <c r="AO16" s="14">
        <v>27</v>
      </c>
      <c r="AP16" s="14">
        <v>112</v>
      </c>
      <c r="AQ16" s="14">
        <v>108</v>
      </c>
      <c r="AR16" s="14">
        <v>102</v>
      </c>
      <c r="AS16" s="14">
        <v>98</v>
      </c>
      <c r="AT16" s="14">
        <v>94</v>
      </c>
    </row>
    <row r="17" spans="2:52" ht="28.8" x14ac:dyDescent="0.3">
      <c r="B17" s="41">
        <v>0.6</v>
      </c>
      <c r="C17" s="8">
        <f t="shared" si="0"/>
        <v>91.8</v>
      </c>
      <c r="D17" s="8">
        <f t="shared" si="1"/>
        <v>61.399999999999991</v>
      </c>
      <c r="E17" s="8">
        <v>37.5</v>
      </c>
      <c r="F17" s="42">
        <f t="shared" si="2"/>
        <v>14</v>
      </c>
      <c r="G17" s="6"/>
      <c r="I17" s="302" t="s">
        <v>27</v>
      </c>
      <c r="J17" s="215"/>
      <c r="K17" s="215" t="s">
        <v>40</v>
      </c>
      <c r="L17" s="215"/>
      <c r="M17" s="9">
        <v>600</v>
      </c>
      <c r="N17" s="42">
        <v>1200</v>
      </c>
      <c r="O17" s="4"/>
      <c r="P17" s="23" t="s">
        <v>85</v>
      </c>
      <c r="Q17" s="17" t="s">
        <v>86</v>
      </c>
      <c r="R17" s="17" t="s">
        <v>87</v>
      </c>
      <c r="S17" s="17">
        <v>50</v>
      </c>
      <c r="T17" s="17">
        <v>283.91316710000001</v>
      </c>
      <c r="U17" s="24">
        <v>1.5E-3</v>
      </c>
      <c r="W17" s="31">
        <v>29</v>
      </c>
      <c r="X17" s="32">
        <v>553</v>
      </c>
      <c r="Y17" s="32">
        <v>526</v>
      </c>
      <c r="Z17" s="32">
        <v>480</v>
      </c>
      <c r="AA17" s="32">
        <v>468</v>
      </c>
      <c r="AB17" s="32">
        <v>456</v>
      </c>
      <c r="AC17" s="32">
        <v>29</v>
      </c>
      <c r="AD17" s="32">
        <v>341</v>
      </c>
      <c r="AE17" s="32">
        <v>326</v>
      </c>
      <c r="AF17" s="32">
        <v>300</v>
      </c>
      <c r="AG17" s="32">
        <v>294</v>
      </c>
      <c r="AH17" s="32">
        <v>286</v>
      </c>
      <c r="AI17" s="14">
        <v>29</v>
      </c>
      <c r="AJ17" s="14">
        <v>193</v>
      </c>
      <c r="AK17" s="14">
        <v>188</v>
      </c>
      <c r="AL17" s="14">
        <v>178</v>
      </c>
      <c r="AM17" s="14">
        <v>174</v>
      </c>
      <c r="AN17" s="14">
        <v>166</v>
      </c>
      <c r="AO17" s="14">
        <v>29</v>
      </c>
      <c r="AP17" s="14">
        <v>131</v>
      </c>
      <c r="AQ17" s="14">
        <v>127</v>
      </c>
      <c r="AR17" s="14">
        <v>120</v>
      </c>
      <c r="AS17" s="14">
        <v>116</v>
      </c>
      <c r="AT17" s="14">
        <v>112</v>
      </c>
    </row>
    <row r="18" spans="2:52" ht="12.6" customHeight="1" x14ac:dyDescent="0.3">
      <c r="B18" s="41">
        <v>0.8</v>
      </c>
      <c r="C18" s="8">
        <f t="shared" si="0"/>
        <v>93.699999999999989</v>
      </c>
      <c r="D18" s="8">
        <f t="shared" si="1"/>
        <v>67.099999999999994</v>
      </c>
      <c r="E18" s="8">
        <v>37.5</v>
      </c>
      <c r="F18" s="42">
        <f t="shared" si="2"/>
        <v>16</v>
      </c>
      <c r="G18" s="6"/>
      <c r="I18" s="302" t="s">
        <v>31</v>
      </c>
      <c r="J18" s="215"/>
      <c r="K18" s="215" t="s">
        <v>40</v>
      </c>
      <c r="L18" s="215"/>
      <c r="M18" s="9">
        <v>15</v>
      </c>
      <c r="N18" s="42">
        <v>250</v>
      </c>
      <c r="P18" s="23" t="s">
        <v>88</v>
      </c>
      <c r="Q18" s="17" t="s">
        <v>27</v>
      </c>
      <c r="R18" s="17" t="s">
        <v>89</v>
      </c>
      <c r="S18" s="17">
        <v>300</v>
      </c>
      <c r="T18" s="17">
        <v>1703.479002</v>
      </c>
      <c r="U18" s="24">
        <v>2E-3</v>
      </c>
      <c r="W18" s="31">
        <v>31</v>
      </c>
      <c r="X18" s="32">
        <v>657</v>
      </c>
      <c r="Y18" s="32">
        <v>640</v>
      </c>
      <c r="Z18" s="32">
        <v>600</v>
      </c>
      <c r="AA18" s="32">
        <v>580</v>
      </c>
      <c r="AB18" s="32">
        <v>560</v>
      </c>
      <c r="AC18" s="32">
        <v>31</v>
      </c>
      <c r="AD18" s="32">
        <v>406</v>
      </c>
      <c r="AE18" s="32">
        <v>398</v>
      </c>
      <c r="AF18" s="32">
        <v>380</v>
      </c>
      <c r="AG18" s="32">
        <v>368</v>
      </c>
      <c r="AH18" s="32">
        <v>358</v>
      </c>
      <c r="AI18" s="14">
        <v>31</v>
      </c>
      <c r="AJ18" s="14">
        <v>226</v>
      </c>
      <c r="AK18" s="14">
        <v>220</v>
      </c>
      <c r="AL18" s="14">
        <v>209</v>
      </c>
      <c r="AM18" s="14">
        <v>202</v>
      </c>
      <c r="AN18" s="14">
        <v>193</v>
      </c>
      <c r="AO18" s="14">
        <v>31</v>
      </c>
      <c r="AP18" s="14">
        <v>151</v>
      </c>
      <c r="AQ18" s="14">
        <v>146</v>
      </c>
      <c r="AR18" s="14">
        <v>141</v>
      </c>
      <c r="AS18" s="14">
        <v>138</v>
      </c>
      <c r="AT18" s="14">
        <v>131</v>
      </c>
    </row>
    <row r="19" spans="2:52" ht="28.8" x14ac:dyDescent="0.3">
      <c r="B19" s="43" t="s">
        <v>21</v>
      </c>
      <c r="C19" s="8">
        <f t="shared" si="0"/>
        <v>95.6</v>
      </c>
      <c r="D19" s="8">
        <f t="shared" si="1"/>
        <v>72.8</v>
      </c>
      <c r="E19" s="8">
        <v>37.5</v>
      </c>
      <c r="F19" s="42">
        <f t="shared" si="2"/>
        <v>18</v>
      </c>
      <c r="G19" s="6"/>
      <c r="I19" s="308"/>
      <c r="J19" s="307"/>
      <c r="K19" s="307"/>
      <c r="L19" s="307"/>
      <c r="M19" s="9"/>
      <c r="N19" s="42"/>
      <c r="P19" s="23" t="s">
        <v>90</v>
      </c>
      <c r="Q19" s="17" t="s">
        <v>27</v>
      </c>
      <c r="R19" s="17" t="s">
        <v>91</v>
      </c>
      <c r="S19" s="17">
        <v>50</v>
      </c>
      <c r="T19" s="17">
        <v>283.91316710000001</v>
      </c>
      <c r="U19" s="24">
        <v>2E-3</v>
      </c>
      <c r="W19" s="31">
        <v>33</v>
      </c>
      <c r="X19" s="32">
        <v>749</v>
      </c>
      <c r="Y19" s="32">
        <v>718</v>
      </c>
      <c r="Z19" s="32">
        <v>688</v>
      </c>
      <c r="AA19" s="32">
        <v>676</v>
      </c>
      <c r="AB19" s="32">
        <v>648</v>
      </c>
      <c r="AC19" s="32">
        <v>33</v>
      </c>
      <c r="AD19" s="32">
        <v>465</v>
      </c>
      <c r="AE19" s="32">
        <v>460</v>
      </c>
      <c r="AF19" s="32">
        <v>432</v>
      </c>
      <c r="AG19" s="32">
        <v>420</v>
      </c>
      <c r="AH19" s="32">
        <v>414</v>
      </c>
      <c r="AI19" s="14">
        <v>33</v>
      </c>
      <c r="AJ19" s="14">
        <v>258</v>
      </c>
      <c r="AK19" s="14">
        <v>252</v>
      </c>
      <c r="AL19" s="14">
        <v>244</v>
      </c>
      <c r="AM19" s="14">
        <v>238</v>
      </c>
      <c r="AN19" s="14">
        <v>226</v>
      </c>
      <c r="AO19" s="14">
        <v>33</v>
      </c>
      <c r="AP19" s="14">
        <v>176</v>
      </c>
      <c r="AQ19" s="14">
        <v>170</v>
      </c>
      <c r="AR19" s="14">
        <v>164</v>
      </c>
      <c r="AS19" s="14">
        <v>160</v>
      </c>
      <c r="AT19" s="14">
        <v>151</v>
      </c>
    </row>
    <row r="20" spans="2:52" ht="29.4" thickBot="1" x14ac:dyDescent="0.35">
      <c r="B20" s="44">
        <v>1.2</v>
      </c>
      <c r="C20" s="45">
        <f t="shared" si="0"/>
        <v>97.5</v>
      </c>
      <c r="D20" s="45">
        <f t="shared" si="1"/>
        <v>78.5</v>
      </c>
      <c r="E20" s="45">
        <v>37.5</v>
      </c>
      <c r="F20" s="46">
        <f t="shared" si="2"/>
        <v>20</v>
      </c>
      <c r="G20" s="6"/>
      <c r="I20" s="305" t="s">
        <v>33</v>
      </c>
      <c r="J20" s="306"/>
      <c r="K20" s="307"/>
      <c r="L20" s="307"/>
      <c r="M20" s="9"/>
      <c r="N20" s="42"/>
      <c r="P20" s="23" t="s">
        <v>92</v>
      </c>
      <c r="Q20" s="17" t="s">
        <v>27</v>
      </c>
      <c r="R20" s="17" t="s">
        <v>93</v>
      </c>
      <c r="S20" s="17">
        <v>80</v>
      </c>
      <c r="T20" s="17">
        <v>454.26106729999998</v>
      </c>
      <c r="U20" s="24">
        <v>3.0000000000000001E-3</v>
      </c>
      <c r="W20" s="31">
        <v>35</v>
      </c>
      <c r="X20" s="32">
        <v>845</v>
      </c>
      <c r="Y20" s="32">
        <v>824</v>
      </c>
      <c r="Z20" s="32">
        <v>780</v>
      </c>
      <c r="AA20" s="32">
        <v>766</v>
      </c>
      <c r="AB20" s="32">
        <v>748</v>
      </c>
      <c r="AC20" s="32">
        <v>35</v>
      </c>
      <c r="AD20" s="32">
        <v>522</v>
      </c>
      <c r="AE20" s="32">
        <v>518</v>
      </c>
      <c r="AF20" s="32">
        <v>488</v>
      </c>
      <c r="AG20" s="32">
        <v>484</v>
      </c>
      <c r="AH20" s="32">
        <v>472</v>
      </c>
      <c r="AI20" s="14">
        <v>35</v>
      </c>
      <c r="AJ20" s="14">
        <v>293</v>
      </c>
      <c r="AK20" s="14">
        <v>287</v>
      </c>
      <c r="AL20" s="14">
        <v>275</v>
      </c>
      <c r="AM20" s="14">
        <v>268</v>
      </c>
      <c r="AN20" s="14">
        <v>238</v>
      </c>
      <c r="AO20" s="14">
        <v>35</v>
      </c>
      <c r="AP20" s="14">
        <v>202</v>
      </c>
      <c r="AQ20" s="14">
        <v>196</v>
      </c>
      <c r="AR20" s="14">
        <v>188</v>
      </c>
      <c r="AS20" s="14">
        <v>182</v>
      </c>
      <c r="AT20" s="14">
        <v>176</v>
      </c>
    </row>
    <row r="21" spans="2:52" x14ac:dyDescent="0.3">
      <c r="B21" s="6"/>
      <c r="E21" s="6"/>
      <c r="F21" s="6"/>
      <c r="G21" s="6"/>
      <c r="I21" s="302" t="s">
        <v>34</v>
      </c>
      <c r="J21" s="215"/>
      <c r="K21" s="215" t="s">
        <v>27</v>
      </c>
      <c r="L21" s="215"/>
      <c r="M21" s="9">
        <v>1500</v>
      </c>
      <c r="N21" s="42">
        <v>4000</v>
      </c>
      <c r="P21" s="23" t="s">
        <v>94</v>
      </c>
      <c r="Q21" s="17" t="s">
        <v>73</v>
      </c>
      <c r="R21" s="17" t="s">
        <v>95</v>
      </c>
      <c r="S21" s="17">
        <v>20</v>
      </c>
      <c r="T21" s="17">
        <v>113.5652668</v>
      </c>
      <c r="U21" s="24">
        <v>6.0000000000000001E-3</v>
      </c>
      <c r="W21" s="31">
        <v>37</v>
      </c>
      <c r="X21" s="32">
        <v>934</v>
      </c>
      <c r="Y21" s="32">
        <v>914</v>
      </c>
      <c r="Z21" s="32">
        <v>886</v>
      </c>
      <c r="AA21" s="32">
        <v>866</v>
      </c>
      <c r="AB21" s="32">
        <v>838</v>
      </c>
      <c r="AC21" s="32">
        <v>37</v>
      </c>
      <c r="AD21" s="32">
        <v>596</v>
      </c>
      <c r="AE21" s="32">
        <v>574</v>
      </c>
      <c r="AF21" s="32">
        <v>562</v>
      </c>
      <c r="AG21" s="32">
        <v>544</v>
      </c>
      <c r="AH21" s="32">
        <v>532</v>
      </c>
      <c r="AI21" s="14">
        <v>37</v>
      </c>
      <c r="AJ21" s="14">
        <v>334</v>
      </c>
      <c r="AK21" s="14">
        <v>322</v>
      </c>
      <c r="AL21" s="14">
        <v>311</v>
      </c>
      <c r="AM21" s="14">
        <v>304</v>
      </c>
      <c r="AN21" s="14">
        <v>293</v>
      </c>
      <c r="AO21" s="14">
        <v>37</v>
      </c>
      <c r="AP21" s="14">
        <v>224</v>
      </c>
      <c r="AQ21" s="14">
        <v>220</v>
      </c>
      <c r="AR21" s="14">
        <v>217</v>
      </c>
      <c r="AS21" s="14">
        <v>210</v>
      </c>
      <c r="AT21" s="14">
        <v>202</v>
      </c>
    </row>
    <row r="22" spans="2:52" ht="15" thickBot="1" x14ac:dyDescent="0.35">
      <c r="B22" s="6"/>
      <c r="E22" s="6"/>
      <c r="F22" s="6"/>
      <c r="G22" s="6"/>
      <c r="I22" s="302" t="s">
        <v>34</v>
      </c>
      <c r="J22" s="215"/>
      <c r="K22" s="215" t="s">
        <v>28</v>
      </c>
      <c r="L22" s="215"/>
      <c r="M22" s="9">
        <v>500</v>
      </c>
      <c r="N22" s="42">
        <v>1000</v>
      </c>
      <c r="P22" s="23" t="s">
        <v>96</v>
      </c>
      <c r="Q22" s="17" t="s">
        <v>27</v>
      </c>
      <c r="R22" s="17" t="s">
        <v>97</v>
      </c>
      <c r="S22" s="17">
        <v>70</v>
      </c>
      <c r="T22" s="17">
        <v>397.47843390000003</v>
      </c>
      <c r="U22" s="24">
        <v>5.0000000000000001E-3</v>
      </c>
      <c r="W22" s="33">
        <v>39</v>
      </c>
      <c r="X22" s="30">
        <v>1049</v>
      </c>
      <c r="Y22" s="30">
        <v>1024</v>
      </c>
      <c r="Z22" s="30">
        <v>982</v>
      </c>
      <c r="AA22" s="30">
        <v>968</v>
      </c>
      <c r="AB22" s="30">
        <v>948</v>
      </c>
      <c r="AC22" s="30">
        <v>39</v>
      </c>
      <c r="AD22" s="30">
        <v>665</v>
      </c>
      <c r="AE22" s="30">
        <v>644</v>
      </c>
      <c r="AF22" s="30">
        <v>624</v>
      </c>
      <c r="AG22" s="30">
        <v>612</v>
      </c>
      <c r="AH22" s="30">
        <v>600</v>
      </c>
      <c r="AI22" s="16">
        <v>39</v>
      </c>
      <c r="AJ22" s="16">
        <v>370</v>
      </c>
      <c r="AK22" s="16">
        <v>362</v>
      </c>
      <c r="AL22" s="16">
        <v>348</v>
      </c>
      <c r="AM22" s="16">
        <v>342</v>
      </c>
      <c r="AN22" s="16">
        <v>336</v>
      </c>
      <c r="AO22" s="16">
        <v>39</v>
      </c>
      <c r="AP22" s="16">
        <v>252</v>
      </c>
      <c r="AQ22" s="16">
        <v>246</v>
      </c>
      <c r="AR22" s="16">
        <v>237</v>
      </c>
      <c r="AS22" s="16">
        <v>230</v>
      </c>
      <c r="AT22" s="16">
        <v>224</v>
      </c>
    </row>
    <row r="23" spans="2:52" ht="15" thickBot="1" x14ac:dyDescent="0.35">
      <c r="B23" s="6"/>
      <c r="C23" s="6"/>
      <c r="D23" s="6"/>
      <c r="E23" s="6"/>
      <c r="F23" s="6"/>
      <c r="G23" s="6"/>
      <c r="I23" s="302" t="s">
        <v>34</v>
      </c>
      <c r="J23" s="215"/>
      <c r="K23" s="215" t="s">
        <v>29</v>
      </c>
      <c r="L23" s="215"/>
      <c r="M23" s="9">
        <v>300</v>
      </c>
      <c r="N23" s="42">
        <v>900</v>
      </c>
      <c r="P23" s="23" t="s">
        <v>96</v>
      </c>
      <c r="Q23" s="17" t="s">
        <v>73</v>
      </c>
      <c r="R23" s="17" t="s">
        <v>98</v>
      </c>
      <c r="S23" s="17">
        <v>35</v>
      </c>
      <c r="T23" s="17">
        <v>198.7392169</v>
      </c>
      <c r="U23" s="24">
        <v>5.0000000000000001E-3</v>
      </c>
    </row>
    <row r="24" spans="2:52" ht="18.600000000000001" thickBot="1" x14ac:dyDescent="0.35">
      <c r="B24" s="6"/>
      <c r="C24" s="6"/>
      <c r="D24" s="6"/>
      <c r="E24" s="6"/>
      <c r="F24" s="6"/>
      <c r="G24" s="6"/>
      <c r="I24" s="302" t="s">
        <v>34</v>
      </c>
      <c r="J24" s="215"/>
      <c r="K24" s="215" t="s">
        <v>30</v>
      </c>
      <c r="L24" s="215"/>
      <c r="M24" s="9">
        <v>60</v>
      </c>
      <c r="N24" s="42">
        <v>450</v>
      </c>
      <c r="P24" s="23" t="s">
        <v>28</v>
      </c>
      <c r="Q24" s="17" t="s">
        <v>27</v>
      </c>
      <c r="R24" s="17" t="s">
        <v>99</v>
      </c>
      <c r="S24" s="17">
        <v>150</v>
      </c>
      <c r="T24" s="17">
        <v>851.73950119999995</v>
      </c>
      <c r="U24" s="24">
        <v>3.0000000000000001E-3</v>
      </c>
      <c r="W24" s="291" t="s">
        <v>180</v>
      </c>
      <c r="X24" s="292"/>
      <c r="Y24" s="292"/>
      <c r="Z24" s="292"/>
      <c r="AA24" s="292"/>
      <c r="AB24" s="292"/>
      <c r="AC24" s="292"/>
      <c r="AD24" s="292"/>
      <c r="AE24" s="292"/>
      <c r="AF24" s="292"/>
      <c r="AG24" s="292"/>
      <c r="AH24" s="292"/>
      <c r="AI24" s="292"/>
      <c r="AJ24" s="292"/>
      <c r="AK24" s="292"/>
      <c r="AL24" s="292"/>
      <c r="AM24" s="292"/>
      <c r="AN24" s="292"/>
      <c r="AO24" s="292"/>
      <c r="AP24" s="292"/>
      <c r="AQ24" s="292"/>
      <c r="AR24" s="292"/>
      <c r="AS24" s="292"/>
      <c r="AT24" s="292"/>
      <c r="AU24" s="292"/>
      <c r="AV24" s="292"/>
      <c r="AW24" s="292"/>
      <c r="AX24" s="292"/>
      <c r="AY24" s="292"/>
      <c r="AZ24" s="293"/>
    </row>
    <row r="25" spans="2:52" ht="15" thickBot="1" x14ac:dyDescent="0.35">
      <c r="B25" s="6"/>
      <c r="C25" s="6"/>
      <c r="D25" s="6"/>
      <c r="E25" s="6"/>
      <c r="F25" s="6"/>
      <c r="G25" s="6"/>
      <c r="I25" s="302" t="s">
        <v>34</v>
      </c>
      <c r="J25" s="215"/>
      <c r="K25" s="215" t="s">
        <v>31</v>
      </c>
      <c r="L25" s="215"/>
      <c r="M25" s="9">
        <v>30</v>
      </c>
      <c r="N25" s="42">
        <v>300</v>
      </c>
      <c r="P25" s="23" t="s">
        <v>28</v>
      </c>
      <c r="Q25" s="17" t="s">
        <v>40</v>
      </c>
      <c r="R25" s="17" t="s">
        <v>100</v>
      </c>
      <c r="S25" s="17">
        <v>90</v>
      </c>
      <c r="T25" s="17">
        <v>511.04370069999999</v>
      </c>
      <c r="U25" s="24">
        <v>3.0000000000000001E-3</v>
      </c>
      <c r="W25" s="294" t="s">
        <v>181</v>
      </c>
      <c r="X25" s="295"/>
      <c r="Y25" s="295"/>
      <c r="Z25" s="295"/>
      <c r="AA25" s="295"/>
      <c r="AB25" s="296"/>
      <c r="AC25" s="297" t="s">
        <v>182</v>
      </c>
      <c r="AD25" s="298"/>
      <c r="AE25" s="298"/>
      <c r="AF25" s="298"/>
      <c r="AG25" s="298"/>
      <c r="AH25" s="299"/>
      <c r="AI25" s="297" t="s">
        <v>183</v>
      </c>
      <c r="AJ25" s="298"/>
      <c r="AK25" s="298"/>
      <c r="AL25" s="298"/>
      <c r="AM25" s="298"/>
      <c r="AN25" s="299"/>
      <c r="AO25" s="261" t="s">
        <v>175</v>
      </c>
      <c r="AP25" s="262"/>
      <c r="AQ25" s="262"/>
      <c r="AR25" s="262"/>
      <c r="AS25" s="262"/>
      <c r="AT25" s="263"/>
      <c r="AU25" s="261" t="s">
        <v>176</v>
      </c>
      <c r="AV25" s="262"/>
      <c r="AW25" s="262"/>
      <c r="AX25" s="262"/>
      <c r="AY25" s="262"/>
      <c r="AZ25" s="263"/>
    </row>
    <row r="26" spans="2:52" ht="29.4" thickBot="1" x14ac:dyDescent="0.35">
      <c r="B26" s="6"/>
      <c r="C26" s="6"/>
      <c r="D26" s="6"/>
      <c r="E26" s="6"/>
      <c r="F26" s="6"/>
      <c r="G26" s="6"/>
      <c r="I26" s="302" t="s">
        <v>35</v>
      </c>
      <c r="J26" s="215"/>
      <c r="K26" s="215" t="s">
        <v>30</v>
      </c>
      <c r="L26" s="215"/>
      <c r="M26" s="9">
        <v>50</v>
      </c>
      <c r="N26" s="42">
        <v>300</v>
      </c>
      <c r="P26" s="23" t="s">
        <v>28</v>
      </c>
      <c r="Q26" s="17" t="s">
        <v>28</v>
      </c>
      <c r="R26" s="17" t="s">
        <v>101</v>
      </c>
      <c r="S26" s="17">
        <v>60</v>
      </c>
      <c r="T26" s="17">
        <v>340.69580050000002</v>
      </c>
      <c r="U26" s="24">
        <v>2E-3</v>
      </c>
      <c r="W26" s="276" t="s">
        <v>177</v>
      </c>
      <c r="X26" s="278" t="s">
        <v>178</v>
      </c>
      <c r="Y26" s="279"/>
      <c r="Z26" s="279"/>
      <c r="AA26" s="279"/>
      <c r="AB26" s="280"/>
      <c r="AC26" s="281" t="s">
        <v>177</v>
      </c>
      <c r="AD26" s="270" t="s">
        <v>178</v>
      </c>
      <c r="AE26" s="271"/>
      <c r="AF26" s="271"/>
      <c r="AG26" s="271"/>
      <c r="AH26" s="272"/>
      <c r="AI26" s="281" t="s">
        <v>177</v>
      </c>
      <c r="AJ26" s="270" t="s">
        <v>178</v>
      </c>
      <c r="AK26" s="271"/>
      <c r="AL26" s="271"/>
      <c r="AM26" s="271"/>
      <c r="AN26" s="272"/>
      <c r="AO26" s="273" t="s">
        <v>177</v>
      </c>
      <c r="AP26" s="245" t="s">
        <v>178</v>
      </c>
      <c r="AQ26" s="275"/>
      <c r="AR26" s="275"/>
      <c r="AS26" s="275"/>
      <c r="AT26" s="246"/>
      <c r="AU26" s="273" t="s">
        <v>177</v>
      </c>
      <c r="AV26" s="245" t="s">
        <v>178</v>
      </c>
      <c r="AW26" s="275"/>
      <c r="AX26" s="275"/>
      <c r="AY26" s="275"/>
      <c r="AZ26" s="246"/>
    </row>
    <row r="27" spans="2:52" ht="24" customHeight="1" thickBot="1" x14ac:dyDescent="0.35">
      <c r="B27" s="6"/>
      <c r="C27" s="6"/>
      <c r="D27" s="6"/>
      <c r="E27" s="6"/>
      <c r="F27" s="6"/>
      <c r="G27" s="6"/>
      <c r="I27" s="302" t="s">
        <v>35</v>
      </c>
      <c r="J27" s="215"/>
      <c r="K27" s="215" t="s">
        <v>31</v>
      </c>
      <c r="L27" s="215"/>
      <c r="M27" s="9">
        <v>20</v>
      </c>
      <c r="N27" s="42">
        <v>200</v>
      </c>
      <c r="P27" s="23" t="s">
        <v>102</v>
      </c>
      <c r="Q27" s="17" t="s">
        <v>27</v>
      </c>
      <c r="R27" s="17" t="s">
        <v>103</v>
      </c>
      <c r="S27" s="17">
        <v>50</v>
      </c>
      <c r="T27" s="17">
        <v>283.91316710000001</v>
      </c>
      <c r="U27" s="24">
        <v>4.0000000000000001E-3</v>
      </c>
      <c r="W27" s="277"/>
      <c r="X27" s="16">
        <v>1</v>
      </c>
      <c r="Y27" s="16">
        <v>2</v>
      </c>
      <c r="Z27" s="16">
        <v>4</v>
      </c>
      <c r="AA27" s="16">
        <v>6</v>
      </c>
      <c r="AB27" s="16">
        <v>8</v>
      </c>
      <c r="AC27" s="282"/>
      <c r="AD27" s="30">
        <v>1</v>
      </c>
      <c r="AE27" s="30">
        <v>2</v>
      </c>
      <c r="AF27" s="30">
        <v>4</v>
      </c>
      <c r="AG27" s="30">
        <v>6</v>
      </c>
      <c r="AH27" s="30">
        <v>8</v>
      </c>
      <c r="AI27" s="282"/>
      <c r="AJ27" s="30">
        <v>1</v>
      </c>
      <c r="AK27" s="30">
        <v>2</v>
      </c>
      <c r="AL27" s="30">
        <v>4</v>
      </c>
      <c r="AM27" s="30">
        <v>6</v>
      </c>
      <c r="AN27" s="30">
        <v>8</v>
      </c>
      <c r="AO27" s="274"/>
      <c r="AP27" s="12">
        <v>1</v>
      </c>
      <c r="AQ27" s="12">
        <v>2</v>
      </c>
      <c r="AR27" s="12">
        <v>4</v>
      </c>
      <c r="AS27" s="12">
        <v>6</v>
      </c>
      <c r="AT27" s="12">
        <v>8</v>
      </c>
      <c r="AU27" s="274"/>
      <c r="AV27" s="12">
        <v>1</v>
      </c>
      <c r="AW27" s="12">
        <v>2</v>
      </c>
      <c r="AX27" s="12">
        <v>4</v>
      </c>
      <c r="AY27" s="12">
        <v>6</v>
      </c>
      <c r="AZ27" s="12">
        <v>8</v>
      </c>
    </row>
    <row r="28" spans="2:52" ht="28.8" x14ac:dyDescent="0.3">
      <c r="B28" s="6"/>
      <c r="C28" s="6"/>
      <c r="D28" s="6"/>
      <c r="E28" s="6"/>
      <c r="F28" s="6"/>
      <c r="G28" s="6"/>
      <c r="I28" s="302" t="s">
        <v>36</v>
      </c>
      <c r="J28" s="215"/>
      <c r="K28" s="215" t="s">
        <v>34</v>
      </c>
      <c r="L28" s="215"/>
      <c r="M28" s="9">
        <v>30</v>
      </c>
      <c r="N28" s="42">
        <v>100</v>
      </c>
      <c r="P28" s="23" t="s">
        <v>27</v>
      </c>
      <c r="Q28" s="17" t="s">
        <v>104</v>
      </c>
      <c r="R28" s="17" t="s">
        <v>105</v>
      </c>
      <c r="S28" s="17">
        <v>250</v>
      </c>
      <c r="T28" s="17">
        <v>1419.5658350000001</v>
      </c>
      <c r="U28" s="24">
        <v>3.0000000000000001E-3</v>
      </c>
      <c r="W28" s="13">
        <v>8</v>
      </c>
      <c r="X28" s="14">
        <v>36</v>
      </c>
      <c r="Y28" s="14">
        <v>32</v>
      </c>
      <c r="Z28" s="14">
        <v>26</v>
      </c>
      <c r="AA28" s="14">
        <v>24</v>
      </c>
      <c r="AB28" s="14">
        <v>18</v>
      </c>
      <c r="AC28" s="32">
        <v>8</v>
      </c>
      <c r="AD28" s="32">
        <v>37</v>
      </c>
      <c r="AE28" s="32">
        <v>30</v>
      </c>
      <c r="AF28" s="32">
        <v>24</v>
      </c>
      <c r="AG28" s="32">
        <v>24</v>
      </c>
      <c r="AH28" s="32" t="s">
        <v>179</v>
      </c>
      <c r="AI28" s="32">
        <v>8</v>
      </c>
      <c r="AJ28" s="32">
        <v>21</v>
      </c>
      <c r="AK28" s="32">
        <v>21</v>
      </c>
      <c r="AL28" s="32">
        <v>16</v>
      </c>
      <c r="AM28" s="32">
        <v>14</v>
      </c>
      <c r="AN28" s="32" t="s">
        <v>179</v>
      </c>
      <c r="AO28" s="14">
        <v>8</v>
      </c>
      <c r="AP28" s="14" t="s">
        <v>179</v>
      </c>
      <c r="AQ28" s="14" t="s">
        <v>179</v>
      </c>
      <c r="AR28" s="14" t="s">
        <v>179</v>
      </c>
      <c r="AS28" s="14" t="s">
        <v>179</v>
      </c>
      <c r="AT28" s="14" t="s">
        <v>179</v>
      </c>
      <c r="AU28" s="14">
        <v>8</v>
      </c>
      <c r="AV28" s="14" t="s">
        <v>179</v>
      </c>
      <c r="AW28" s="14" t="s">
        <v>179</v>
      </c>
      <c r="AX28" s="14" t="s">
        <v>179</v>
      </c>
      <c r="AY28" s="14" t="s">
        <v>179</v>
      </c>
      <c r="AZ28" s="14" t="s">
        <v>179</v>
      </c>
    </row>
    <row r="29" spans="2:52" x14ac:dyDescent="0.3">
      <c r="I29" s="302" t="s">
        <v>37</v>
      </c>
      <c r="J29" s="215"/>
      <c r="K29" s="215" t="s">
        <v>41</v>
      </c>
      <c r="L29" s="215"/>
      <c r="M29" s="9">
        <v>30</v>
      </c>
      <c r="N29" s="42">
        <v>100</v>
      </c>
      <c r="P29" s="23" t="s">
        <v>27</v>
      </c>
      <c r="Q29" s="17" t="s">
        <v>27</v>
      </c>
      <c r="R29" s="17" t="s">
        <v>106</v>
      </c>
      <c r="S29" s="17">
        <v>250</v>
      </c>
      <c r="T29" s="17">
        <v>1419.5658350000001</v>
      </c>
      <c r="U29" s="24">
        <v>3.0000000000000001E-3</v>
      </c>
      <c r="W29" s="13">
        <v>10</v>
      </c>
      <c r="X29" s="14">
        <v>62</v>
      </c>
      <c r="Y29" s="14">
        <v>56</v>
      </c>
      <c r="Z29" s="14">
        <v>47</v>
      </c>
      <c r="AA29" s="14">
        <v>42</v>
      </c>
      <c r="AB29" s="14">
        <v>36</v>
      </c>
      <c r="AC29" s="32">
        <v>10</v>
      </c>
      <c r="AD29" s="32">
        <v>61</v>
      </c>
      <c r="AE29" s="32">
        <v>52</v>
      </c>
      <c r="AF29" s="32">
        <v>40</v>
      </c>
      <c r="AG29" s="32">
        <v>36</v>
      </c>
      <c r="AH29" s="32" t="s">
        <v>179</v>
      </c>
      <c r="AI29" s="32">
        <v>10</v>
      </c>
      <c r="AJ29" s="32">
        <v>32</v>
      </c>
      <c r="AK29" s="32">
        <v>32</v>
      </c>
      <c r="AL29" s="32">
        <v>26</v>
      </c>
      <c r="AM29" s="32">
        <v>24</v>
      </c>
      <c r="AN29" s="32" t="s">
        <v>179</v>
      </c>
      <c r="AO29" s="14">
        <v>10</v>
      </c>
      <c r="AP29" s="14">
        <v>20</v>
      </c>
      <c r="AQ29" s="14">
        <v>18</v>
      </c>
      <c r="AR29" s="14">
        <v>14</v>
      </c>
      <c r="AS29" s="34" t="s">
        <v>179</v>
      </c>
      <c r="AT29" s="14" t="s">
        <v>179</v>
      </c>
      <c r="AU29" s="14">
        <v>10</v>
      </c>
      <c r="AV29" s="14" t="s">
        <v>179</v>
      </c>
      <c r="AW29" s="14" t="s">
        <v>179</v>
      </c>
      <c r="AX29" s="14" t="s">
        <v>179</v>
      </c>
      <c r="AY29" s="14" t="s">
        <v>179</v>
      </c>
      <c r="AZ29" s="14" t="s">
        <v>179</v>
      </c>
    </row>
    <row r="30" spans="2:52" x14ac:dyDescent="0.3">
      <c r="I30" s="308"/>
      <c r="J30" s="307"/>
      <c r="K30" s="307"/>
      <c r="L30" s="307"/>
      <c r="M30" s="9"/>
      <c r="N30" s="42"/>
      <c r="P30" s="23" t="s">
        <v>107</v>
      </c>
      <c r="Q30" s="17" t="s">
        <v>27</v>
      </c>
      <c r="R30" s="17" t="s">
        <v>108</v>
      </c>
      <c r="S30" s="17">
        <v>25</v>
      </c>
      <c r="T30" s="17">
        <v>141.95658349999999</v>
      </c>
      <c r="U30" s="24">
        <v>5.0000000000000001E-3</v>
      </c>
      <c r="W30" s="13">
        <v>12</v>
      </c>
      <c r="X30" s="14">
        <v>109</v>
      </c>
      <c r="Y30" s="14">
        <v>98</v>
      </c>
      <c r="Z30" s="14">
        <v>86</v>
      </c>
      <c r="AA30" s="14">
        <v>82</v>
      </c>
      <c r="AB30" s="14">
        <v>78</v>
      </c>
      <c r="AC30" s="32">
        <v>12</v>
      </c>
      <c r="AD30" s="32">
        <v>92</v>
      </c>
      <c r="AE30" s="32">
        <v>92</v>
      </c>
      <c r="AF30" s="32">
        <v>76</v>
      </c>
      <c r="AG30" s="32">
        <v>74</v>
      </c>
      <c r="AH30" s="32">
        <v>70</v>
      </c>
      <c r="AI30" s="32">
        <v>12</v>
      </c>
      <c r="AJ30" s="32">
        <v>55</v>
      </c>
      <c r="AK30" s="32">
        <v>55</v>
      </c>
      <c r="AL30" s="32">
        <v>48</v>
      </c>
      <c r="AM30" s="32">
        <v>46</v>
      </c>
      <c r="AN30" s="32">
        <v>44</v>
      </c>
      <c r="AO30" s="14">
        <v>12</v>
      </c>
      <c r="AP30" s="14">
        <v>32</v>
      </c>
      <c r="AQ30" s="14">
        <v>30</v>
      </c>
      <c r="AR30" s="14">
        <v>26</v>
      </c>
      <c r="AS30" s="14">
        <v>22</v>
      </c>
      <c r="AT30" s="14">
        <v>20</v>
      </c>
      <c r="AU30" s="14">
        <v>12</v>
      </c>
      <c r="AV30" s="14">
        <v>18</v>
      </c>
      <c r="AW30" s="14">
        <v>14</v>
      </c>
      <c r="AX30" s="14">
        <v>14</v>
      </c>
      <c r="AY30" s="14">
        <v>12</v>
      </c>
      <c r="AZ30" s="14">
        <v>12</v>
      </c>
    </row>
    <row r="31" spans="2:52" ht="15" thickBot="1" x14ac:dyDescent="0.35">
      <c r="I31" s="305" t="s">
        <v>38</v>
      </c>
      <c r="J31" s="306"/>
      <c r="K31" s="307"/>
      <c r="L31" s="307"/>
      <c r="M31" s="9"/>
      <c r="N31" s="42"/>
      <c r="P31" s="25" t="s">
        <v>107</v>
      </c>
      <c r="Q31" s="20" t="s">
        <v>73</v>
      </c>
      <c r="R31" s="20" t="s">
        <v>109</v>
      </c>
      <c r="S31" s="20">
        <v>23</v>
      </c>
      <c r="T31" s="20">
        <v>130.6000568</v>
      </c>
      <c r="U31" s="26">
        <v>5.0000000000000001E-3</v>
      </c>
      <c r="W31" s="13">
        <v>13.25</v>
      </c>
      <c r="X31" s="14">
        <v>127</v>
      </c>
      <c r="Y31" s="14">
        <v>114</v>
      </c>
      <c r="Z31" s="14">
        <v>96</v>
      </c>
      <c r="AA31" s="14">
        <v>90</v>
      </c>
      <c r="AB31" s="14">
        <v>86</v>
      </c>
      <c r="AC31" s="32">
        <v>13.25</v>
      </c>
      <c r="AD31" s="32">
        <v>109</v>
      </c>
      <c r="AE31" s="32">
        <v>108</v>
      </c>
      <c r="AF31" s="32">
        <v>86</v>
      </c>
      <c r="AG31" s="32">
        <v>82</v>
      </c>
      <c r="AH31" s="32">
        <v>71</v>
      </c>
      <c r="AI31" s="32">
        <v>13.25</v>
      </c>
      <c r="AJ31" s="32">
        <v>68</v>
      </c>
      <c r="AK31" s="32">
        <v>68</v>
      </c>
      <c r="AL31" s="32">
        <v>58</v>
      </c>
      <c r="AM31" s="32">
        <v>54</v>
      </c>
      <c r="AN31" s="32">
        <v>50</v>
      </c>
      <c r="AO31" s="14">
        <v>13.25</v>
      </c>
      <c r="AP31" s="14">
        <v>38</v>
      </c>
      <c r="AQ31" s="14">
        <v>36</v>
      </c>
      <c r="AR31" s="14">
        <v>32</v>
      </c>
      <c r="AS31" s="14">
        <v>28</v>
      </c>
      <c r="AT31" s="14">
        <v>26</v>
      </c>
      <c r="AU31" s="14">
        <v>13.25</v>
      </c>
      <c r="AV31" s="14">
        <v>27</v>
      </c>
      <c r="AW31" s="14">
        <v>22</v>
      </c>
      <c r="AX31" s="14">
        <v>28</v>
      </c>
      <c r="AY31" s="14">
        <v>16</v>
      </c>
      <c r="AZ31" s="14">
        <v>14</v>
      </c>
    </row>
    <row r="32" spans="2:52" ht="18.600000000000001" customHeight="1" thickBot="1" x14ac:dyDescent="0.35">
      <c r="I32" s="302" t="s">
        <v>42</v>
      </c>
      <c r="J32" s="215"/>
      <c r="K32" s="215" t="s">
        <v>27</v>
      </c>
      <c r="L32" s="215"/>
      <c r="M32" s="9">
        <v>1000</v>
      </c>
      <c r="N32" s="42">
        <v>1500</v>
      </c>
      <c r="P32" s="267" t="s">
        <v>110</v>
      </c>
      <c r="Q32" s="268"/>
      <c r="R32" s="268"/>
      <c r="S32" s="268"/>
      <c r="T32" s="268"/>
      <c r="U32" s="269"/>
      <c r="W32" s="13">
        <v>15.25</v>
      </c>
      <c r="X32" s="14">
        <v>170</v>
      </c>
      <c r="Y32" s="14">
        <v>160</v>
      </c>
      <c r="Z32" s="14">
        <v>140</v>
      </c>
      <c r="AA32" s="14">
        <v>136</v>
      </c>
      <c r="AB32" s="14">
        <v>128</v>
      </c>
      <c r="AC32" s="32">
        <v>15.25</v>
      </c>
      <c r="AD32" s="32">
        <v>151</v>
      </c>
      <c r="AE32" s="32">
        <v>138</v>
      </c>
      <c r="AF32" s="32">
        <v>122</v>
      </c>
      <c r="AG32" s="32">
        <v>118</v>
      </c>
      <c r="AH32" s="32">
        <v>110</v>
      </c>
      <c r="AI32" s="32">
        <v>15.25</v>
      </c>
      <c r="AJ32" s="32">
        <v>91</v>
      </c>
      <c r="AK32" s="32">
        <v>91</v>
      </c>
      <c r="AL32" s="32">
        <v>80</v>
      </c>
      <c r="AM32" s="32">
        <v>74</v>
      </c>
      <c r="AN32" s="32">
        <v>72</v>
      </c>
      <c r="AO32" s="14">
        <v>15.25</v>
      </c>
      <c r="AP32" s="14">
        <v>54</v>
      </c>
      <c r="AQ32" s="14">
        <v>51</v>
      </c>
      <c r="AR32" s="14">
        <v>45</v>
      </c>
      <c r="AS32" s="14">
        <v>42</v>
      </c>
      <c r="AT32" s="14">
        <v>38</v>
      </c>
      <c r="AU32" s="14">
        <v>15.25</v>
      </c>
      <c r="AV32" s="14">
        <v>36</v>
      </c>
      <c r="AW32" s="14">
        <v>34</v>
      </c>
      <c r="AX32" s="14">
        <v>32</v>
      </c>
      <c r="AY32" s="14">
        <v>30</v>
      </c>
      <c r="AZ32" s="14">
        <v>27</v>
      </c>
    </row>
    <row r="33" spans="2:58" x14ac:dyDescent="0.3">
      <c r="I33" s="302" t="s">
        <v>43</v>
      </c>
      <c r="J33" s="215"/>
      <c r="K33" s="215" t="s">
        <v>27</v>
      </c>
      <c r="L33" s="215"/>
      <c r="M33" s="9">
        <v>700</v>
      </c>
      <c r="N33" s="42">
        <v>1000</v>
      </c>
      <c r="P33" s="21" t="s">
        <v>111</v>
      </c>
      <c r="Q33" s="19" t="s">
        <v>27</v>
      </c>
      <c r="R33" s="19" t="s">
        <v>112</v>
      </c>
      <c r="S33" s="19">
        <v>200</v>
      </c>
      <c r="T33" s="19">
        <v>1135.6526679999999</v>
      </c>
      <c r="U33" s="22">
        <v>2E-3</v>
      </c>
      <c r="W33" s="13">
        <v>17.25</v>
      </c>
      <c r="X33" s="14">
        <v>239</v>
      </c>
      <c r="Y33" s="14">
        <v>224</v>
      </c>
      <c r="Z33" s="14">
        <v>194</v>
      </c>
      <c r="AA33" s="14">
        <v>188</v>
      </c>
      <c r="AB33" s="14">
        <v>178</v>
      </c>
      <c r="AC33" s="32">
        <v>17.25</v>
      </c>
      <c r="AD33" s="32">
        <v>203</v>
      </c>
      <c r="AE33" s="32">
        <v>196</v>
      </c>
      <c r="AF33" s="32">
        <v>173</v>
      </c>
      <c r="AG33" s="32">
        <v>172</v>
      </c>
      <c r="AH33" s="32">
        <v>166</v>
      </c>
      <c r="AI33" s="32">
        <v>17.25</v>
      </c>
      <c r="AJ33" s="32">
        <v>131</v>
      </c>
      <c r="AK33" s="32">
        <v>131</v>
      </c>
      <c r="AL33" s="32">
        <v>106</v>
      </c>
      <c r="AM33" s="32">
        <v>104</v>
      </c>
      <c r="AN33" s="32">
        <v>94</v>
      </c>
      <c r="AO33" s="14">
        <v>17.25</v>
      </c>
      <c r="AP33" s="14">
        <v>69</v>
      </c>
      <c r="AQ33" s="14">
        <v>66</v>
      </c>
      <c r="AR33" s="14">
        <v>62</v>
      </c>
      <c r="AS33" s="14">
        <v>58</v>
      </c>
      <c r="AT33" s="14">
        <v>54</v>
      </c>
      <c r="AU33" s="14">
        <v>17.25</v>
      </c>
      <c r="AV33" s="14">
        <v>48</v>
      </c>
      <c r="AW33" s="14">
        <v>44</v>
      </c>
      <c r="AX33" s="14">
        <v>42</v>
      </c>
      <c r="AY33" s="14">
        <v>38</v>
      </c>
      <c r="AZ33" s="14">
        <v>36</v>
      </c>
    </row>
    <row r="34" spans="2:58" ht="21.6" customHeight="1" x14ac:dyDescent="0.3">
      <c r="I34" s="302" t="s">
        <v>44</v>
      </c>
      <c r="J34" s="215"/>
      <c r="K34" s="215" t="s">
        <v>27</v>
      </c>
      <c r="L34" s="215"/>
      <c r="M34" s="9">
        <v>500</v>
      </c>
      <c r="N34" s="42">
        <v>700</v>
      </c>
      <c r="P34" s="23" t="s">
        <v>113</v>
      </c>
      <c r="Q34" s="17" t="s">
        <v>114</v>
      </c>
      <c r="R34" s="17" t="s">
        <v>115</v>
      </c>
      <c r="S34" s="17">
        <v>60</v>
      </c>
      <c r="T34" s="17">
        <v>340.69580050000002</v>
      </c>
      <c r="U34" s="24">
        <v>6.0000000000000001E-3</v>
      </c>
      <c r="W34" s="13">
        <v>19.25</v>
      </c>
      <c r="X34" s="14">
        <v>301</v>
      </c>
      <c r="Y34" s="14">
        <v>282</v>
      </c>
      <c r="Z34" s="14">
        <v>252</v>
      </c>
      <c r="AA34" s="14">
        <v>244</v>
      </c>
      <c r="AB34" s="14">
        <v>234</v>
      </c>
      <c r="AC34" s="32">
        <v>19.25</v>
      </c>
      <c r="AD34" s="32">
        <v>262</v>
      </c>
      <c r="AE34" s="32">
        <v>250</v>
      </c>
      <c r="AF34" s="32">
        <v>226</v>
      </c>
      <c r="AG34" s="32">
        <v>216</v>
      </c>
      <c r="AH34" s="32">
        <v>210</v>
      </c>
      <c r="AI34" s="32">
        <v>19.25</v>
      </c>
      <c r="AJ34" s="32">
        <v>163</v>
      </c>
      <c r="AK34" s="32">
        <v>163</v>
      </c>
      <c r="AL34" s="32">
        <v>140</v>
      </c>
      <c r="AM34" s="32">
        <v>136</v>
      </c>
      <c r="AN34" s="32">
        <v>128</v>
      </c>
      <c r="AO34" s="14">
        <v>19.25</v>
      </c>
      <c r="AP34" s="14">
        <v>95</v>
      </c>
      <c r="AQ34" s="14">
        <v>91</v>
      </c>
      <c r="AR34" s="14">
        <v>86</v>
      </c>
      <c r="AS34" s="14">
        <v>78</v>
      </c>
      <c r="AT34" s="14">
        <v>69</v>
      </c>
      <c r="AU34" s="14">
        <v>19.25</v>
      </c>
      <c r="AV34" s="14">
        <v>61</v>
      </c>
      <c r="AW34" s="14">
        <v>58</v>
      </c>
      <c r="AX34" s="14">
        <v>55</v>
      </c>
      <c r="AY34" s="14">
        <v>51</v>
      </c>
      <c r="AZ34" s="14">
        <v>48</v>
      </c>
    </row>
    <row r="35" spans="2:58" ht="23.4" customHeight="1" thickBot="1" x14ac:dyDescent="0.35">
      <c r="I35" s="302" t="s">
        <v>45</v>
      </c>
      <c r="J35" s="215"/>
      <c r="K35" s="215" t="s">
        <v>27</v>
      </c>
      <c r="L35" s="215"/>
      <c r="M35" s="9">
        <v>200</v>
      </c>
      <c r="N35" s="42">
        <v>500</v>
      </c>
      <c r="P35" s="23" t="s">
        <v>114</v>
      </c>
      <c r="Q35" s="17" t="s">
        <v>116</v>
      </c>
      <c r="R35" s="17" t="s">
        <v>117</v>
      </c>
      <c r="S35" s="17">
        <v>80</v>
      </c>
      <c r="T35" s="17">
        <v>454.26106729999998</v>
      </c>
      <c r="U35" s="24">
        <v>4.0000000000000001E-3</v>
      </c>
      <c r="W35" s="13">
        <v>21.25</v>
      </c>
      <c r="X35" s="14">
        <v>361</v>
      </c>
      <c r="Y35" s="14">
        <v>342</v>
      </c>
      <c r="Z35" s="14">
        <v>314</v>
      </c>
      <c r="AA35" s="14">
        <v>306</v>
      </c>
      <c r="AB35" s="14">
        <v>290</v>
      </c>
      <c r="AC35" s="32">
        <v>21.25</v>
      </c>
      <c r="AD35" s="32">
        <v>316</v>
      </c>
      <c r="AE35" s="32">
        <v>302</v>
      </c>
      <c r="AF35" s="32">
        <v>278</v>
      </c>
      <c r="AG35" s="32">
        <v>272</v>
      </c>
      <c r="AH35" s="32">
        <v>260</v>
      </c>
      <c r="AI35" s="32">
        <v>21.25</v>
      </c>
      <c r="AJ35" s="32">
        <v>199</v>
      </c>
      <c r="AK35" s="32">
        <v>199</v>
      </c>
      <c r="AL35" s="32">
        <v>170</v>
      </c>
      <c r="AM35" s="32">
        <v>164</v>
      </c>
      <c r="AN35" s="32">
        <v>160</v>
      </c>
      <c r="AO35" s="14">
        <v>21.25</v>
      </c>
      <c r="AP35" s="14">
        <v>117</v>
      </c>
      <c r="AQ35" s="14">
        <v>112</v>
      </c>
      <c r="AR35" s="14">
        <v>105</v>
      </c>
      <c r="AS35" s="14">
        <v>101</v>
      </c>
      <c r="AT35" s="14">
        <v>95</v>
      </c>
      <c r="AU35" s="14">
        <v>21.25</v>
      </c>
      <c r="AV35" s="14">
        <v>76</v>
      </c>
      <c r="AW35" s="14">
        <v>72</v>
      </c>
      <c r="AX35" s="14">
        <v>70</v>
      </c>
      <c r="AY35" s="14">
        <v>66</v>
      </c>
      <c r="AZ35" s="14">
        <v>61</v>
      </c>
    </row>
    <row r="36" spans="2:58" ht="23.4" customHeight="1" x14ac:dyDescent="0.3">
      <c r="B36" s="58"/>
      <c r="C36" s="254" t="s">
        <v>193</v>
      </c>
      <c r="D36" s="254"/>
      <c r="E36" s="254"/>
      <c r="F36" s="255"/>
      <c r="I36" s="308"/>
      <c r="J36" s="307"/>
      <c r="K36" s="307"/>
      <c r="L36" s="307"/>
      <c r="M36" s="9"/>
      <c r="N36" s="42"/>
      <c r="P36" s="23" t="s">
        <v>114</v>
      </c>
      <c r="Q36" s="17" t="s">
        <v>118</v>
      </c>
      <c r="R36" s="17" t="s">
        <v>119</v>
      </c>
      <c r="S36" s="17">
        <v>120</v>
      </c>
      <c r="T36" s="17">
        <v>681.39160089999996</v>
      </c>
      <c r="U36" s="24">
        <v>1.5E-3</v>
      </c>
      <c r="W36" s="13">
        <v>23.25</v>
      </c>
      <c r="X36" s="14">
        <v>442</v>
      </c>
      <c r="Y36" s="14">
        <v>420</v>
      </c>
      <c r="Z36" s="14">
        <v>386</v>
      </c>
      <c r="AA36" s="14">
        <v>378</v>
      </c>
      <c r="AB36" s="14">
        <v>364</v>
      </c>
      <c r="AC36" s="32">
        <v>23.25</v>
      </c>
      <c r="AD36" s="32">
        <v>384</v>
      </c>
      <c r="AE36" s="32">
        <v>376</v>
      </c>
      <c r="AF36" s="32">
        <v>352</v>
      </c>
      <c r="AG36" s="32">
        <v>342</v>
      </c>
      <c r="AH36" s="32">
        <v>328</v>
      </c>
      <c r="AI36" s="32">
        <v>23.25</v>
      </c>
      <c r="AJ36" s="32">
        <v>241</v>
      </c>
      <c r="AK36" s="32">
        <v>241</v>
      </c>
      <c r="AL36" s="32">
        <v>212</v>
      </c>
      <c r="AM36" s="32">
        <v>212</v>
      </c>
      <c r="AN36" s="32">
        <v>202</v>
      </c>
      <c r="AO36" s="14">
        <v>23.25</v>
      </c>
      <c r="AP36" s="14">
        <v>140</v>
      </c>
      <c r="AQ36" s="14">
        <v>136</v>
      </c>
      <c r="AR36" s="14">
        <v>130</v>
      </c>
      <c r="AS36" s="14">
        <v>123</v>
      </c>
      <c r="AT36" s="14">
        <v>117</v>
      </c>
      <c r="AU36" s="14">
        <v>23.25</v>
      </c>
      <c r="AV36" s="14">
        <v>95</v>
      </c>
      <c r="AW36" s="14">
        <v>91</v>
      </c>
      <c r="AX36" s="14">
        <v>86</v>
      </c>
      <c r="AY36" s="14">
        <v>80</v>
      </c>
      <c r="AZ36" s="14">
        <v>76</v>
      </c>
    </row>
    <row r="37" spans="2:58" x14ac:dyDescent="0.3">
      <c r="B37" s="59" t="s">
        <v>187</v>
      </c>
      <c r="C37" s="256" t="s">
        <v>54</v>
      </c>
      <c r="D37" s="256"/>
      <c r="E37" s="256" t="s">
        <v>53</v>
      </c>
      <c r="F37" s="257"/>
      <c r="I37" s="305" t="s">
        <v>46</v>
      </c>
      <c r="J37" s="306"/>
      <c r="K37" s="307"/>
      <c r="L37" s="307"/>
      <c r="M37" s="9"/>
      <c r="N37" s="42"/>
      <c r="P37" s="23" t="s">
        <v>120</v>
      </c>
      <c r="Q37" s="17" t="s">
        <v>34</v>
      </c>
      <c r="R37" s="17" t="s">
        <v>121</v>
      </c>
      <c r="S37" s="17">
        <v>50</v>
      </c>
      <c r="T37" s="17">
        <v>283.91316710000001</v>
      </c>
      <c r="U37" s="24">
        <v>5.4999999999999997E-3</v>
      </c>
      <c r="W37" s="13">
        <v>25</v>
      </c>
      <c r="X37" s="14">
        <v>532</v>
      </c>
      <c r="Y37" s="14">
        <v>506</v>
      </c>
      <c r="Z37" s="14">
        <v>468</v>
      </c>
      <c r="AA37" s="14">
        <v>446</v>
      </c>
      <c r="AB37" s="14">
        <v>434</v>
      </c>
      <c r="AC37" s="32">
        <v>25</v>
      </c>
      <c r="AD37" s="32">
        <v>470</v>
      </c>
      <c r="AE37" s="32">
        <v>452</v>
      </c>
      <c r="AF37" s="32">
        <v>422</v>
      </c>
      <c r="AG37" s="32">
        <v>394</v>
      </c>
      <c r="AH37" s="32">
        <v>382</v>
      </c>
      <c r="AI37" s="32">
        <v>25</v>
      </c>
      <c r="AJ37" s="32">
        <v>294</v>
      </c>
      <c r="AK37" s="32">
        <v>294</v>
      </c>
      <c r="AL37" s="32">
        <v>256</v>
      </c>
      <c r="AM37" s="32">
        <v>252</v>
      </c>
      <c r="AN37" s="32">
        <v>242</v>
      </c>
      <c r="AO37" s="14">
        <v>25</v>
      </c>
      <c r="AP37" s="14">
        <v>170</v>
      </c>
      <c r="AQ37" s="14">
        <v>164</v>
      </c>
      <c r="AR37" s="14">
        <v>155</v>
      </c>
      <c r="AS37" s="14">
        <v>150</v>
      </c>
      <c r="AT37" s="14">
        <v>140</v>
      </c>
      <c r="AU37" s="14">
        <v>25</v>
      </c>
      <c r="AV37" s="14">
        <v>115</v>
      </c>
      <c r="AW37" s="14">
        <v>110</v>
      </c>
      <c r="AX37" s="14">
        <v>105</v>
      </c>
      <c r="AY37" s="14">
        <v>98</v>
      </c>
      <c r="AZ37" s="14">
        <v>95</v>
      </c>
    </row>
    <row r="38" spans="2:58" x14ac:dyDescent="0.3">
      <c r="B38" s="41" t="s">
        <v>189</v>
      </c>
      <c r="C38" s="9">
        <v>1</v>
      </c>
      <c r="D38" s="9">
        <v>2</v>
      </c>
      <c r="E38" s="218">
        <v>0.3</v>
      </c>
      <c r="F38" s="219">
        <v>1</v>
      </c>
      <c r="I38" s="302" t="s">
        <v>47</v>
      </c>
      <c r="J38" s="215"/>
      <c r="K38" s="215" t="s">
        <v>48</v>
      </c>
      <c r="L38" s="215"/>
      <c r="M38" s="9">
        <v>1000</v>
      </c>
      <c r="N38" s="42">
        <v>1500</v>
      </c>
      <c r="P38" s="23" t="s">
        <v>122</v>
      </c>
      <c r="Q38" s="17" t="s">
        <v>27</v>
      </c>
      <c r="R38" s="17" t="s">
        <v>123</v>
      </c>
      <c r="S38" s="17">
        <v>50</v>
      </c>
      <c r="T38" s="17">
        <v>283.91316710000001</v>
      </c>
      <c r="U38" s="24">
        <v>3.0000000000000001E-3</v>
      </c>
      <c r="W38" s="13">
        <v>27</v>
      </c>
      <c r="X38" s="14">
        <v>637</v>
      </c>
      <c r="Y38" s="14">
        <v>602</v>
      </c>
      <c r="Z38" s="14">
        <v>550</v>
      </c>
      <c r="AA38" s="14">
        <v>536</v>
      </c>
      <c r="AB38" s="14">
        <v>524</v>
      </c>
      <c r="AC38" s="32">
        <v>27</v>
      </c>
      <c r="AD38" s="32">
        <v>559</v>
      </c>
      <c r="AE38" s="32">
        <v>534</v>
      </c>
      <c r="AF38" s="32">
        <v>488</v>
      </c>
      <c r="AG38" s="32">
        <v>474</v>
      </c>
      <c r="AH38" s="32">
        <v>464</v>
      </c>
      <c r="AI38" s="32">
        <v>27</v>
      </c>
      <c r="AJ38" s="32">
        <v>349</v>
      </c>
      <c r="AK38" s="32">
        <v>349</v>
      </c>
      <c r="AL38" s="32">
        <v>302</v>
      </c>
      <c r="AM38" s="32">
        <v>296</v>
      </c>
      <c r="AN38" s="32">
        <v>286</v>
      </c>
      <c r="AO38" s="14">
        <v>27</v>
      </c>
      <c r="AP38" s="14">
        <v>202</v>
      </c>
      <c r="AQ38" s="14">
        <v>196</v>
      </c>
      <c r="AR38" s="14">
        <v>185</v>
      </c>
      <c r="AS38" s="14">
        <v>179</v>
      </c>
      <c r="AT38" s="14">
        <v>170</v>
      </c>
      <c r="AU38" s="14">
        <v>27</v>
      </c>
      <c r="AV38" s="14">
        <v>136</v>
      </c>
      <c r="AW38" s="14">
        <v>131</v>
      </c>
      <c r="AX38" s="14">
        <v>125</v>
      </c>
      <c r="AY38" s="14">
        <v>118</v>
      </c>
      <c r="AZ38" s="14">
        <v>115</v>
      </c>
    </row>
    <row r="39" spans="2:58" ht="15" thickBot="1" x14ac:dyDescent="0.35">
      <c r="B39" s="44" t="s">
        <v>27</v>
      </c>
      <c r="C39" s="49">
        <v>1.5</v>
      </c>
      <c r="D39" s="49">
        <v>2.5</v>
      </c>
      <c r="E39" s="229"/>
      <c r="F39" s="230"/>
      <c r="I39" s="302" t="s">
        <v>47</v>
      </c>
      <c r="J39" s="215"/>
      <c r="K39" s="215" t="s">
        <v>49</v>
      </c>
      <c r="L39" s="215"/>
      <c r="M39" s="9">
        <v>900</v>
      </c>
      <c r="N39" s="42">
        <v>1200</v>
      </c>
      <c r="P39" s="23" t="s">
        <v>124</v>
      </c>
      <c r="Q39" s="17" t="s">
        <v>27</v>
      </c>
      <c r="R39" s="17" t="s">
        <v>125</v>
      </c>
      <c r="S39" s="17">
        <v>200</v>
      </c>
      <c r="T39" s="17">
        <v>1135.6526679999999</v>
      </c>
      <c r="U39" s="24">
        <v>3.0000000000000001E-3</v>
      </c>
      <c r="W39" s="13">
        <v>29</v>
      </c>
      <c r="X39" s="14">
        <v>721</v>
      </c>
      <c r="Y39" s="14">
        <v>692</v>
      </c>
      <c r="Z39" s="14">
        <v>640</v>
      </c>
      <c r="AA39" s="14">
        <v>620</v>
      </c>
      <c r="AB39" s="14">
        <v>594</v>
      </c>
      <c r="AC39" s="32">
        <v>29</v>
      </c>
      <c r="AD39" s="32">
        <v>630</v>
      </c>
      <c r="AE39" s="32">
        <v>604</v>
      </c>
      <c r="AF39" s="32">
        <v>556</v>
      </c>
      <c r="AG39" s="32">
        <v>538</v>
      </c>
      <c r="AH39" s="32">
        <v>508</v>
      </c>
      <c r="AI39" s="32">
        <v>29</v>
      </c>
      <c r="AJ39" s="32">
        <v>397</v>
      </c>
      <c r="AK39" s="32">
        <v>397</v>
      </c>
      <c r="AL39" s="32">
        <v>338</v>
      </c>
      <c r="AM39" s="32">
        <v>334</v>
      </c>
      <c r="AN39" s="32">
        <v>316</v>
      </c>
      <c r="AO39" s="14">
        <v>29</v>
      </c>
      <c r="AP39" s="14">
        <v>235</v>
      </c>
      <c r="AQ39" s="14">
        <v>228</v>
      </c>
      <c r="AR39" s="14">
        <v>217</v>
      </c>
      <c r="AS39" s="14">
        <v>212</v>
      </c>
      <c r="AT39" s="14">
        <v>202</v>
      </c>
      <c r="AU39" s="14">
        <v>29</v>
      </c>
      <c r="AV39" s="14">
        <v>160</v>
      </c>
      <c r="AW39" s="14">
        <v>154</v>
      </c>
      <c r="AX39" s="14">
        <v>142</v>
      </c>
      <c r="AY39" s="14">
        <v>141</v>
      </c>
      <c r="AZ39" s="14">
        <v>136</v>
      </c>
    </row>
    <row r="40" spans="2:58" ht="29.4" thickBot="1" x14ac:dyDescent="0.35">
      <c r="I40" s="303" t="s">
        <v>47</v>
      </c>
      <c r="J40" s="304"/>
      <c r="K40" s="304" t="s">
        <v>50</v>
      </c>
      <c r="L40" s="304"/>
      <c r="M40" s="49">
        <v>600</v>
      </c>
      <c r="N40" s="46">
        <v>900</v>
      </c>
      <c r="P40" s="23" t="s">
        <v>126</v>
      </c>
      <c r="Q40" s="17" t="s">
        <v>73</v>
      </c>
      <c r="R40" s="17" t="s">
        <v>127</v>
      </c>
      <c r="S40" s="17">
        <v>40</v>
      </c>
      <c r="T40" s="17">
        <v>227.13053360000001</v>
      </c>
      <c r="U40" s="24">
        <v>4.0000000000000001E-3</v>
      </c>
      <c r="W40" s="13">
        <v>31</v>
      </c>
      <c r="X40" s="14">
        <v>847</v>
      </c>
      <c r="Y40" s="14">
        <v>822</v>
      </c>
      <c r="Z40" s="14">
        <v>766</v>
      </c>
      <c r="AA40" s="14">
        <v>722</v>
      </c>
      <c r="AB40" s="14">
        <v>720</v>
      </c>
      <c r="AC40" s="32">
        <v>31</v>
      </c>
      <c r="AD40" s="32">
        <v>745</v>
      </c>
      <c r="AE40" s="32">
        <v>728</v>
      </c>
      <c r="AF40" s="32">
        <v>678</v>
      </c>
      <c r="AG40" s="32">
        <v>666</v>
      </c>
      <c r="AH40" s="32">
        <v>640</v>
      </c>
      <c r="AI40" s="32">
        <v>31</v>
      </c>
      <c r="AJ40" s="32">
        <v>472</v>
      </c>
      <c r="AK40" s="32">
        <v>472</v>
      </c>
      <c r="AL40" s="32">
        <v>430</v>
      </c>
      <c r="AM40" s="32">
        <v>424</v>
      </c>
      <c r="AN40" s="32">
        <v>400</v>
      </c>
      <c r="AO40" s="14">
        <v>31</v>
      </c>
      <c r="AP40" s="14">
        <v>275</v>
      </c>
      <c r="AQ40" s="14">
        <v>270</v>
      </c>
      <c r="AR40" s="14">
        <v>255</v>
      </c>
      <c r="AS40" s="14">
        <v>245</v>
      </c>
      <c r="AT40" s="14">
        <v>235</v>
      </c>
      <c r="AU40" s="14">
        <v>31</v>
      </c>
      <c r="AV40" s="14">
        <v>184</v>
      </c>
      <c r="AW40" s="14">
        <v>177</v>
      </c>
      <c r="AX40" s="14">
        <v>172</v>
      </c>
      <c r="AY40" s="14">
        <v>165</v>
      </c>
      <c r="AZ40" s="14">
        <v>160</v>
      </c>
    </row>
    <row r="41" spans="2:58" x14ac:dyDescent="0.3">
      <c r="B41" s="258" t="s">
        <v>188</v>
      </c>
      <c r="C41" s="259"/>
      <c r="D41" s="260"/>
      <c r="P41" s="23" t="s">
        <v>128</v>
      </c>
      <c r="Q41" s="17" t="s">
        <v>27</v>
      </c>
      <c r="R41" s="17" t="s">
        <v>129</v>
      </c>
      <c r="S41" s="17">
        <v>200</v>
      </c>
      <c r="T41" s="17">
        <v>1135.6526679999999</v>
      </c>
      <c r="U41" s="24">
        <v>3.0000000000000001E-3</v>
      </c>
      <c r="W41" s="13">
        <v>33</v>
      </c>
      <c r="X41" s="14">
        <v>974</v>
      </c>
      <c r="Y41" s="14">
        <v>938</v>
      </c>
      <c r="Z41" s="14">
        <v>878</v>
      </c>
      <c r="AA41" s="14">
        <v>852</v>
      </c>
      <c r="AB41" s="14">
        <v>826</v>
      </c>
      <c r="AC41" s="32">
        <v>33</v>
      </c>
      <c r="AD41" s="32">
        <v>856</v>
      </c>
      <c r="AE41" s="32">
        <v>830</v>
      </c>
      <c r="AF41" s="32">
        <v>774</v>
      </c>
      <c r="AG41" s="32">
        <v>760</v>
      </c>
      <c r="AH41" s="32">
        <v>732</v>
      </c>
      <c r="AI41" s="32">
        <v>33</v>
      </c>
      <c r="AJ41" s="32">
        <v>538</v>
      </c>
      <c r="AK41" s="32">
        <v>538</v>
      </c>
      <c r="AL41" s="32">
        <v>486</v>
      </c>
      <c r="AM41" s="32">
        <v>470</v>
      </c>
      <c r="AN41" s="32">
        <v>454</v>
      </c>
      <c r="AO41" s="14">
        <v>33</v>
      </c>
      <c r="AP41" s="14">
        <v>315</v>
      </c>
      <c r="AQ41" s="14">
        <v>305</v>
      </c>
      <c r="AR41" s="14">
        <v>297</v>
      </c>
      <c r="AS41" s="14">
        <v>288</v>
      </c>
      <c r="AT41" s="14">
        <v>275</v>
      </c>
      <c r="AU41" s="14">
        <v>33</v>
      </c>
      <c r="AV41" s="14">
        <v>215</v>
      </c>
      <c r="AW41" s="14">
        <v>206</v>
      </c>
      <c r="AX41" s="14">
        <v>200</v>
      </c>
      <c r="AY41" s="14">
        <v>190</v>
      </c>
      <c r="AZ41" s="14">
        <v>184</v>
      </c>
    </row>
    <row r="42" spans="2:58" ht="22.2" customHeight="1" thickBot="1" x14ac:dyDescent="0.35">
      <c r="B42" s="41" t="s">
        <v>190</v>
      </c>
      <c r="C42" s="9">
        <v>50</v>
      </c>
      <c r="D42" s="42">
        <v>70</v>
      </c>
      <c r="P42" s="23" t="s">
        <v>130</v>
      </c>
      <c r="Q42" s="17" t="s">
        <v>131</v>
      </c>
      <c r="R42" s="17" t="s">
        <v>132</v>
      </c>
      <c r="S42" s="17">
        <v>60</v>
      </c>
      <c r="T42" s="17">
        <v>340.69580050000002</v>
      </c>
      <c r="U42" s="24">
        <v>3.0000000000000001E-3</v>
      </c>
      <c r="W42" s="13">
        <v>35</v>
      </c>
      <c r="X42" s="14">
        <v>1102</v>
      </c>
      <c r="Y42" s="14">
        <v>1068</v>
      </c>
      <c r="Z42" s="14">
        <v>1004</v>
      </c>
      <c r="AA42" s="14">
        <v>988</v>
      </c>
      <c r="AB42" s="14">
        <v>958</v>
      </c>
      <c r="AC42" s="32">
        <v>35</v>
      </c>
      <c r="AD42" s="32">
        <v>970</v>
      </c>
      <c r="AE42" s="32">
        <v>938</v>
      </c>
      <c r="AF42" s="32">
        <v>882</v>
      </c>
      <c r="AG42" s="32">
        <v>864</v>
      </c>
      <c r="AH42" s="32">
        <v>848</v>
      </c>
      <c r="AI42" s="32">
        <v>35</v>
      </c>
      <c r="AJ42" s="32">
        <v>608</v>
      </c>
      <c r="AK42" s="32">
        <v>608</v>
      </c>
      <c r="AL42" s="32">
        <v>562</v>
      </c>
      <c r="AM42" s="32">
        <v>546</v>
      </c>
      <c r="AN42" s="32">
        <v>532</v>
      </c>
      <c r="AO42" s="14">
        <v>35</v>
      </c>
      <c r="AP42" s="14">
        <v>357</v>
      </c>
      <c r="AQ42" s="14">
        <v>348</v>
      </c>
      <c r="AR42" s="14">
        <v>335</v>
      </c>
      <c r="AS42" s="14">
        <v>327</v>
      </c>
      <c r="AT42" s="14">
        <v>315</v>
      </c>
      <c r="AU42" s="14">
        <v>35</v>
      </c>
      <c r="AV42" s="14">
        <v>246</v>
      </c>
      <c r="AW42" s="14">
        <v>238</v>
      </c>
      <c r="AX42" s="14">
        <v>230</v>
      </c>
      <c r="AY42" s="14">
        <v>220</v>
      </c>
      <c r="AZ42" s="14">
        <v>215</v>
      </c>
    </row>
    <row r="43" spans="2:58" ht="25.8" customHeight="1" thickBot="1" x14ac:dyDescent="0.35">
      <c r="B43" s="41" t="s">
        <v>191</v>
      </c>
      <c r="C43" s="9">
        <v>10</v>
      </c>
      <c r="D43" s="42">
        <v>30</v>
      </c>
      <c r="H43" s="224" t="s">
        <v>218</v>
      </c>
      <c r="I43" s="225"/>
      <c r="J43" s="225"/>
      <c r="K43" s="226"/>
      <c r="P43" s="23" t="s">
        <v>133</v>
      </c>
      <c r="Q43" s="17" t="s">
        <v>131</v>
      </c>
      <c r="R43" s="17" t="s">
        <v>134</v>
      </c>
      <c r="S43" s="17">
        <v>120</v>
      </c>
      <c r="T43" s="17">
        <v>681.39160089999996</v>
      </c>
      <c r="U43" s="24">
        <v>3.0000000000000001E-3</v>
      </c>
      <c r="W43" s="13">
        <v>37</v>
      </c>
      <c r="X43" s="14">
        <v>1240</v>
      </c>
      <c r="Y43" s="14">
        <v>1200</v>
      </c>
      <c r="Z43" s="14">
        <v>1144</v>
      </c>
      <c r="AA43" s="14">
        <v>1104</v>
      </c>
      <c r="AB43" s="14">
        <v>1072</v>
      </c>
      <c r="AC43" s="32">
        <v>37</v>
      </c>
      <c r="AD43" s="32">
        <v>1074</v>
      </c>
      <c r="AE43" s="32">
        <v>1044</v>
      </c>
      <c r="AF43" s="32">
        <v>1012</v>
      </c>
      <c r="AG43" s="32">
        <v>986</v>
      </c>
      <c r="AH43" s="32">
        <v>870</v>
      </c>
      <c r="AI43" s="32">
        <v>37</v>
      </c>
      <c r="AJ43" s="32">
        <v>674</v>
      </c>
      <c r="AK43" s="32">
        <v>674</v>
      </c>
      <c r="AL43" s="32">
        <v>632</v>
      </c>
      <c r="AM43" s="32">
        <v>614</v>
      </c>
      <c r="AN43" s="32">
        <v>598</v>
      </c>
      <c r="AO43" s="14">
        <v>37</v>
      </c>
      <c r="AP43" s="14">
        <v>407</v>
      </c>
      <c r="AQ43" s="14">
        <v>390</v>
      </c>
      <c r="AR43" s="14">
        <v>380</v>
      </c>
      <c r="AS43" s="14">
        <v>374</v>
      </c>
      <c r="AT43" s="14">
        <v>357</v>
      </c>
      <c r="AU43" s="14">
        <v>37</v>
      </c>
      <c r="AV43" s="14">
        <v>275</v>
      </c>
      <c r="AW43" s="14">
        <v>268</v>
      </c>
      <c r="AX43" s="14">
        <v>260</v>
      </c>
      <c r="AY43" s="14">
        <v>252</v>
      </c>
      <c r="AZ43" s="14">
        <v>246</v>
      </c>
    </row>
    <row r="44" spans="2:58" ht="15" thickBot="1" x14ac:dyDescent="0.35">
      <c r="B44" s="44" t="s">
        <v>192</v>
      </c>
      <c r="C44" s="49">
        <v>5</v>
      </c>
      <c r="D44" s="46">
        <v>10</v>
      </c>
      <c r="H44" s="53" t="s">
        <v>219</v>
      </c>
      <c r="I44" s="197" t="s">
        <v>220</v>
      </c>
      <c r="J44" s="199"/>
      <c r="K44" s="53" t="s">
        <v>221</v>
      </c>
      <c r="P44" s="23" t="s">
        <v>135</v>
      </c>
      <c r="Q44" s="17" t="s">
        <v>27</v>
      </c>
      <c r="R44" s="17" t="s">
        <v>136</v>
      </c>
      <c r="S44" s="17">
        <v>65</v>
      </c>
      <c r="T44" s="17">
        <v>369.08711720000002</v>
      </c>
      <c r="U44" s="24">
        <v>4.0000000000000001E-3</v>
      </c>
      <c r="W44" s="15">
        <v>39</v>
      </c>
      <c r="X44" s="16">
        <v>1377</v>
      </c>
      <c r="Y44" s="16">
        <v>1330</v>
      </c>
      <c r="Z44" s="16">
        <v>1258</v>
      </c>
      <c r="AA44" s="16">
        <v>1248</v>
      </c>
      <c r="AB44" s="16">
        <v>1212</v>
      </c>
      <c r="AC44" s="30">
        <v>39</v>
      </c>
      <c r="AD44" s="30">
        <v>1206</v>
      </c>
      <c r="AE44" s="30">
        <v>1176</v>
      </c>
      <c r="AF44" s="30">
        <v>1128</v>
      </c>
      <c r="AG44" s="30">
        <v>1100</v>
      </c>
      <c r="AH44" s="30">
        <v>1078</v>
      </c>
      <c r="AI44" s="30">
        <v>39</v>
      </c>
      <c r="AJ44" s="30">
        <v>766</v>
      </c>
      <c r="AK44" s="30">
        <v>766</v>
      </c>
      <c r="AL44" s="30">
        <v>700</v>
      </c>
      <c r="AM44" s="30">
        <v>688</v>
      </c>
      <c r="AN44" s="30">
        <v>672</v>
      </c>
      <c r="AO44" s="16">
        <v>39</v>
      </c>
      <c r="AP44" s="16">
        <v>449</v>
      </c>
      <c r="AQ44" s="16">
        <v>436</v>
      </c>
      <c r="AR44" s="16">
        <v>425</v>
      </c>
      <c r="AS44" s="16">
        <v>419</v>
      </c>
      <c r="AT44" s="16">
        <v>407</v>
      </c>
      <c r="AU44" s="16">
        <v>39</v>
      </c>
      <c r="AV44" s="16">
        <v>307</v>
      </c>
      <c r="AW44" s="16">
        <v>299</v>
      </c>
      <c r="AX44" s="16">
        <v>290</v>
      </c>
      <c r="AY44" s="16">
        <v>284</v>
      </c>
      <c r="AZ44" s="16">
        <v>275</v>
      </c>
    </row>
    <row r="45" spans="2:58" ht="15" thickBot="1" x14ac:dyDescent="0.35">
      <c r="H45" s="250" t="s">
        <v>222</v>
      </c>
      <c r="I45" s="216">
        <v>0</v>
      </c>
      <c r="J45" s="216"/>
      <c r="K45" s="51">
        <v>202</v>
      </c>
      <c r="P45" s="23" t="s">
        <v>135</v>
      </c>
      <c r="Q45" s="17" t="s">
        <v>73</v>
      </c>
      <c r="R45" s="17" t="s">
        <v>137</v>
      </c>
      <c r="S45" s="17">
        <v>30</v>
      </c>
      <c r="T45" s="17">
        <v>170.3479002</v>
      </c>
      <c r="U45" s="24">
        <v>5.0000000000000001E-3</v>
      </c>
    </row>
    <row r="46" spans="2:58" ht="16.2" thickBot="1" x14ac:dyDescent="0.35">
      <c r="B46" s="239" t="s">
        <v>194</v>
      </c>
      <c r="C46" s="240"/>
      <c r="D46" s="240"/>
      <c r="E46" s="240"/>
      <c r="F46" s="241"/>
      <c r="H46" s="249"/>
      <c r="I46" s="218">
        <v>100</v>
      </c>
      <c r="J46" s="218"/>
      <c r="K46" s="42">
        <v>206</v>
      </c>
      <c r="P46" s="23" t="s">
        <v>96</v>
      </c>
      <c r="Q46" s="17" t="s">
        <v>27</v>
      </c>
      <c r="R46" s="17" t="s">
        <v>97</v>
      </c>
      <c r="S46" s="17">
        <v>75</v>
      </c>
      <c r="T46" s="17">
        <v>425.86975059999997</v>
      </c>
      <c r="U46" s="24">
        <v>5.0000000000000001E-3</v>
      </c>
      <c r="W46" s="220" t="s">
        <v>484</v>
      </c>
      <c r="X46" s="220"/>
      <c r="Y46" s="220"/>
      <c r="Z46" s="220"/>
      <c r="AA46" s="220"/>
      <c r="AB46" s="220"/>
      <c r="AC46" s="220"/>
      <c r="AD46" s="220"/>
      <c r="AE46" s="220"/>
      <c r="AF46" s="220"/>
      <c r="AG46" s="220"/>
      <c r="AH46" s="220"/>
      <c r="AI46" s="220"/>
      <c r="AJ46" s="220"/>
      <c r="AK46" s="220"/>
      <c r="AL46" s="220"/>
      <c r="AM46" s="220"/>
      <c r="AN46" s="220"/>
      <c r="AO46" s="220"/>
      <c r="AP46" s="220"/>
      <c r="AQ46" s="220"/>
      <c r="AR46" s="220"/>
      <c r="AS46" s="220"/>
      <c r="AT46" s="220"/>
      <c r="AU46" s="220"/>
      <c r="AV46" s="220"/>
      <c r="AW46" s="220"/>
      <c r="AX46" s="220"/>
      <c r="AY46" s="220"/>
      <c r="AZ46" s="220"/>
    </row>
    <row r="47" spans="2:58" ht="18" customHeight="1" thickBot="1" x14ac:dyDescent="0.35">
      <c r="B47" s="210" t="s">
        <v>195</v>
      </c>
      <c r="C47" s="253" t="s">
        <v>214</v>
      </c>
      <c r="D47" s="209"/>
      <c r="E47" s="208" t="s">
        <v>215</v>
      </c>
      <c r="F47" s="209"/>
      <c r="H47" s="251" t="s">
        <v>230</v>
      </c>
      <c r="I47" s="218">
        <v>0</v>
      </c>
      <c r="J47" s="218"/>
      <c r="K47" s="42">
        <v>97</v>
      </c>
      <c r="P47" s="23" t="s">
        <v>96</v>
      </c>
      <c r="Q47" s="17" t="s">
        <v>73</v>
      </c>
      <c r="R47" s="17" t="s">
        <v>98</v>
      </c>
      <c r="S47" s="17">
        <v>30</v>
      </c>
      <c r="T47" s="17">
        <v>170.3479002</v>
      </c>
      <c r="U47" s="24">
        <v>5.0000000000000001E-3</v>
      </c>
      <c r="W47" s="195" t="s">
        <v>11</v>
      </c>
      <c r="X47" s="195"/>
      <c r="Y47" s="195"/>
      <c r="Z47" s="195"/>
      <c r="AA47" s="195"/>
      <c r="AB47" s="195"/>
      <c r="AC47" s="195"/>
      <c r="AD47" s="195"/>
      <c r="AE47" s="195"/>
      <c r="AF47" s="195"/>
      <c r="AG47" s="195"/>
      <c r="AH47" s="195"/>
      <c r="AI47" s="195"/>
      <c r="AJ47" s="195"/>
      <c r="AK47" s="195"/>
      <c r="AL47" s="195"/>
      <c r="AM47" s="195"/>
      <c r="AN47" s="195"/>
      <c r="AO47" s="195"/>
      <c r="AP47" s="195"/>
      <c r="AQ47" s="195"/>
      <c r="AR47" s="195"/>
      <c r="AS47" s="195"/>
      <c r="AT47" s="195"/>
      <c r="AU47" s="195"/>
      <c r="AV47" s="195"/>
      <c r="AW47" s="195"/>
      <c r="AX47" s="195"/>
      <c r="AY47" s="195"/>
    </row>
    <row r="48" spans="2:58" ht="33" customHeight="1" thickBot="1" x14ac:dyDescent="0.35">
      <c r="B48" s="211"/>
      <c r="C48" s="54" t="s">
        <v>216</v>
      </c>
      <c r="D48" s="54" t="s">
        <v>52</v>
      </c>
      <c r="E48" s="54" t="s">
        <v>217</v>
      </c>
      <c r="F48" s="54" t="s">
        <v>216</v>
      </c>
      <c r="H48" s="252"/>
      <c r="I48" s="218">
        <v>400</v>
      </c>
      <c r="J48" s="218"/>
      <c r="K48" s="42">
        <v>104</v>
      </c>
      <c r="P48" s="23" t="s">
        <v>138</v>
      </c>
      <c r="Q48" s="17" t="s">
        <v>27</v>
      </c>
      <c r="R48" s="17" t="s">
        <v>139</v>
      </c>
      <c r="S48" s="17">
        <v>120</v>
      </c>
      <c r="T48" s="17">
        <v>681.39160089999996</v>
      </c>
      <c r="U48" s="24">
        <v>3.0000000000000001E-3</v>
      </c>
      <c r="W48" s="53" t="s">
        <v>485</v>
      </c>
      <c r="X48" s="53" t="s">
        <v>486</v>
      </c>
      <c r="Y48" s="53" t="s">
        <v>487</v>
      </c>
      <c r="Z48" s="53" t="s">
        <v>488</v>
      </c>
      <c r="AA48" s="68" t="s">
        <v>489</v>
      </c>
      <c r="AC48" s="53" t="s">
        <v>485</v>
      </c>
      <c r="AD48" s="53" t="s">
        <v>486</v>
      </c>
      <c r="AE48" s="53" t="s">
        <v>487</v>
      </c>
      <c r="AF48" s="53" t="s">
        <v>488</v>
      </c>
      <c r="AG48" s="68" t="s">
        <v>489</v>
      </c>
      <c r="AI48" s="53" t="s">
        <v>485</v>
      </c>
      <c r="AJ48" s="53" t="s">
        <v>486</v>
      </c>
      <c r="AK48" s="53" t="s">
        <v>487</v>
      </c>
      <c r="AL48" s="53" t="s">
        <v>488</v>
      </c>
      <c r="AM48" s="68" t="s">
        <v>489</v>
      </c>
      <c r="AO48" s="53" t="s">
        <v>485</v>
      </c>
      <c r="AP48" s="53" t="s">
        <v>486</v>
      </c>
      <c r="AQ48" s="53" t="s">
        <v>487</v>
      </c>
      <c r="AR48" s="53" t="s">
        <v>488</v>
      </c>
      <c r="AS48" s="68" t="s">
        <v>489</v>
      </c>
      <c r="AU48" s="53" t="s">
        <v>485</v>
      </c>
      <c r="AV48" s="53" t="s">
        <v>486</v>
      </c>
      <c r="AW48" s="53" t="s">
        <v>487</v>
      </c>
      <c r="AX48" s="53" t="s">
        <v>488</v>
      </c>
      <c r="AY48" s="68" t="s">
        <v>489</v>
      </c>
      <c r="BA48" s="200" t="s">
        <v>494</v>
      </c>
      <c r="BB48" s="201"/>
      <c r="BC48" s="201"/>
      <c r="BD48" s="201"/>
      <c r="BE48" s="201"/>
      <c r="BF48" s="202"/>
    </row>
    <row r="49" spans="2:63" ht="15" thickBot="1" x14ac:dyDescent="0.35">
      <c r="B49" s="52" t="s">
        <v>196</v>
      </c>
      <c r="C49" s="50">
        <v>3000</v>
      </c>
      <c r="D49" s="50">
        <v>12000</v>
      </c>
      <c r="E49" s="50">
        <v>2.9999999999999997E-4</v>
      </c>
      <c r="F49" s="51">
        <v>1E-4</v>
      </c>
      <c r="H49" s="212"/>
      <c r="I49" s="218">
        <v>400</v>
      </c>
      <c r="J49" s="218"/>
      <c r="K49" s="42">
        <v>116</v>
      </c>
      <c r="M49" t="s">
        <v>5</v>
      </c>
      <c r="P49" s="23" t="s">
        <v>34</v>
      </c>
      <c r="Q49" s="17" t="s">
        <v>140</v>
      </c>
      <c r="R49" s="17" t="s">
        <v>141</v>
      </c>
      <c r="S49" s="17">
        <v>1000</v>
      </c>
      <c r="T49" s="17">
        <v>141.95658349999999</v>
      </c>
      <c r="U49" s="24">
        <v>5.0000000000000001E-4</v>
      </c>
      <c r="W49" s="83">
        <v>19.05</v>
      </c>
      <c r="X49" s="84">
        <v>1.3125</v>
      </c>
      <c r="Y49" s="75">
        <v>8</v>
      </c>
      <c r="Z49" s="69">
        <v>36</v>
      </c>
      <c r="AA49" s="79">
        <v>1</v>
      </c>
      <c r="AC49" s="83">
        <v>19.05</v>
      </c>
      <c r="AD49" s="84">
        <v>1</v>
      </c>
      <c r="AE49" s="75">
        <v>8</v>
      </c>
      <c r="AF49" s="34">
        <v>37</v>
      </c>
      <c r="AG49" s="79">
        <v>1</v>
      </c>
      <c r="AI49" s="89">
        <v>25.4</v>
      </c>
      <c r="AJ49" s="90">
        <v>1.25</v>
      </c>
      <c r="AK49" s="91">
        <v>8</v>
      </c>
      <c r="AL49" s="34">
        <v>21</v>
      </c>
      <c r="AM49" s="92">
        <v>1</v>
      </c>
      <c r="AO49" s="89">
        <v>31.75</v>
      </c>
      <c r="AP49" s="90">
        <v>1.5625</v>
      </c>
      <c r="AQ49" s="91">
        <v>8</v>
      </c>
      <c r="AR49" s="14" t="s">
        <v>179</v>
      </c>
      <c r="AS49" s="92">
        <v>1</v>
      </c>
      <c r="AU49" s="89" t="s">
        <v>490</v>
      </c>
      <c r="AV49" s="90">
        <v>1.875</v>
      </c>
      <c r="AW49" s="91">
        <v>8</v>
      </c>
      <c r="AX49" s="14" t="s">
        <v>179</v>
      </c>
      <c r="AY49" s="92">
        <v>1</v>
      </c>
      <c r="BA49" s="53" t="s">
        <v>497</v>
      </c>
      <c r="BB49" s="99" t="s">
        <v>485</v>
      </c>
      <c r="BC49" s="99" t="s">
        <v>486</v>
      </c>
      <c r="BD49" s="99" t="s">
        <v>487</v>
      </c>
      <c r="BE49" s="99" t="s">
        <v>488</v>
      </c>
      <c r="BF49" s="102" t="s">
        <v>489</v>
      </c>
      <c r="BJ49" t="s">
        <v>491</v>
      </c>
      <c r="BK49" s="69">
        <v>19.05</v>
      </c>
    </row>
    <row r="50" spans="2:63" x14ac:dyDescent="0.3">
      <c r="B50" s="36" t="s">
        <v>197</v>
      </c>
      <c r="C50" s="9">
        <v>1000</v>
      </c>
      <c r="D50" s="9">
        <v>3000</v>
      </c>
      <c r="E50" s="9">
        <v>1E-3</v>
      </c>
      <c r="F50" s="42">
        <v>2.9999999999999997E-4</v>
      </c>
      <c r="H50" s="247" t="s">
        <v>223</v>
      </c>
      <c r="I50" s="218">
        <v>0</v>
      </c>
      <c r="J50" s="218"/>
      <c r="K50" s="42">
        <v>388</v>
      </c>
      <c r="P50" s="23" t="s">
        <v>34</v>
      </c>
      <c r="Q50" s="17" t="s">
        <v>142</v>
      </c>
      <c r="R50" s="17" t="s">
        <v>143</v>
      </c>
      <c r="S50" s="17">
        <v>25</v>
      </c>
      <c r="T50" s="17">
        <v>141.95658349999999</v>
      </c>
      <c r="U50" s="24">
        <v>5.4999999999999997E-3</v>
      </c>
      <c r="W50" s="70">
        <v>19.05</v>
      </c>
      <c r="X50" s="75">
        <v>1.3125</v>
      </c>
      <c r="Y50" s="75">
        <v>10</v>
      </c>
      <c r="Z50" s="69">
        <v>62</v>
      </c>
      <c r="AA50" s="80">
        <v>1</v>
      </c>
      <c r="AC50" s="70">
        <v>19.05</v>
      </c>
      <c r="AD50" s="75">
        <v>1</v>
      </c>
      <c r="AE50" s="75">
        <v>10</v>
      </c>
      <c r="AF50" s="34">
        <v>61</v>
      </c>
      <c r="AG50" s="80">
        <v>1</v>
      </c>
      <c r="AI50" s="93">
        <v>25.4</v>
      </c>
      <c r="AJ50" s="91">
        <v>1.25</v>
      </c>
      <c r="AK50" s="91">
        <v>10</v>
      </c>
      <c r="AL50" s="34">
        <v>32</v>
      </c>
      <c r="AM50" s="94">
        <v>1</v>
      </c>
      <c r="AO50" s="93">
        <v>31.75</v>
      </c>
      <c r="AP50" s="91">
        <v>1.5625</v>
      </c>
      <c r="AQ50" s="91">
        <v>10</v>
      </c>
      <c r="AR50" s="14">
        <v>20</v>
      </c>
      <c r="AS50" s="94">
        <v>1</v>
      </c>
      <c r="AU50" s="93">
        <v>38.1</v>
      </c>
      <c r="AV50" s="91">
        <v>1.875</v>
      </c>
      <c r="AW50" s="91">
        <v>10</v>
      </c>
      <c r="AX50" s="14" t="s">
        <v>179</v>
      </c>
      <c r="AY50" s="94">
        <v>1</v>
      </c>
      <c r="BA50" s="103" t="s">
        <v>11</v>
      </c>
      <c r="BB50" s="83">
        <v>19.05</v>
      </c>
      <c r="BC50" s="84">
        <v>1.3125</v>
      </c>
      <c r="BD50" s="75">
        <v>8</v>
      </c>
      <c r="BE50" s="69">
        <v>36</v>
      </c>
      <c r="BF50" s="79">
        <v>1</v>
      </c>
      <c r="BJ50" t="s">
        <v>492</v>
      </c>
      <c r="BK50" s="69">
        <v>1.3125</v>
      </c>
    </row>
    <row r="51" spans="2:63" x14ac:dyDescent="0.3">
      <c r="B51" s="36" t="s">
        <v>198</v>
      </c>
      <c r="C51" s="9">
        <v>3000</v>
      </c>
      <c r="D51" s="9">
        <v>6000</v>
      </c>
      <c r="E51" s="9">
        <v>2.9999999999999997E-4</v>
      </c>
      <c r="F51" s="42">
        <v>1.7000000000000001E-4</v>
      </c>
      <c r="H51" s="249"/>
      <c r="I51" s="218">
        <v>100</v>
      </c>
      <c r="J51" s="218"/>
      <c r="K51" s="42">
        <v>378</v>
      </c>
      <c r="P51" s="23" t="s">
        <v>34</v>
      </c>
      <c r="Q51" s="17" t="s">
        <v>144</v>
      </c>
      <c r="R51" s="17" t="s">
        <v>145</v>
      </c>
      <c r="S51" s="17">
        <v>90</v>
      </c>
      <c r="T51" s="17">
        <v>511.04370069999999</v>
      </c>
      <c r="U51" s="24">
        <v>2.5000000000000001E-3</v>
      </c>
      <c r="W51" s="70">
        <v>19.05</v>
      </c>
      <c r="X51" s="75">
        <v>1.3125</v>
      </c>
      <c r="Y51" s="75">
        <v>12</v>
      </c>
      <c r="Z51" s="69">
        <v>109</v>
      </c>
      <c r="AA51" s="80">
        <v>1</v>
      </c>
      <c r="AC51" s="70">
        <v>19.05</v>
      </c>
      <c r="AD51" s="75">
        <v>1</v>
      </c>
      <c r="AE51" s="75">
        <v>12</v>
      </c>
      <c r="AF51" s="34">
        <v>92</v>
      </c>
      <c r="AG51" s="80">
        <v>1</v>
      </c>
      <c r="AI51" s="93">
        <v>25.4</v>
      </c>
      <c r="AJ51" s="91">
        <v>1.25</v>
      </c>
      <c r="AK51" s="91">
        <v>12</v>
      </c>
      <c r="AL51" s="34">
        <v>55</v>
      </c>
      <c r="AM51" s="94">
        <v>1</v>
      </c>
      <c r="AO51" s="93">
        <v>31.75</v>
      </c>
      <c r="AP51" s="91">
        <v>1.5625</v>
      </c>
      <c r="AQ51" s="91">
        <v>12</v>
      </c>
      <c r="AR51" s="14">
        <v>32</v>
      </c>
      <c r="AS51" s="94">
        <v>1</v>
      </c>
      <c r="AU51" s="93">
        <v>38.1</v>
      </c>
      <c r="AV51" s="91">
        <v>1.875</v>
      </c>
      <c r="AW51" s="91">
        <v>12</v>
      </c>
      <c r="AX51" s="14">
        <v>18</v>
      </c>
      <c r="AY51" s="94">
        <v>1</v>
      </c>
      <c r="BA51" s="104" t="s">
        <v>11</v>
      </c>
      <c r="BB51" s="70">
        <v>19.05</v>
      </c>
      <c r="BC51" s="75">
        <v>1.3125</v>
      </c>
      <c r="BD51" s="75">
        <v>10</v>
      </c>
      <c r="BE51" s="69">
        <v>62</v>
      </c>
      <c r="BF51" s="80">
        <v>1</v>
      </c>
      <c r="BH51" t="s">
        <v>495</v>
      </c>
      <c r="BI51" cm="1">
        <f t="array" ref="BI51">MIN(_xlfn._xlws.FILTER($BE$118:$BE$151, ($BB$118:$BB$151=BK49)*($BC$118:$BC$151=BK50)*($BE$118:$BE$151&gt;=BK51)))</f>
        <v>958</v>
      </c>
      <c r="BJ51" t="s">
        <v>493</v>
      </c>
      <c r="BK51" s="69">
        <v>866</v>
      </c>
    </row>
    <row r="52" spans="2:63" x14ac:dyDescent="0.3">
      <c r="B52" s="36" t="s">
        <v>199</v>
      </c>
      <c r="C52" s="9">
        <v>3000</v>
      </c>
      <c r="D52" s="9">
        <v>5000</v>
      </c>
      <c r="E52" s="9">
        <v>2.9999999999999997E-4</v>
      </c>
      <c r="F52" s="42">
        <v>2.0000000000000001E-4</v>
      </c>
      <c r="H52" s="247" t="s">
        <v>224</v>
      </c>
      <c r="I52" s="218">
        <v>0</v>
      </c>
      <c r="J52" s="218"/>
      <c r="K52" s="42">
        <v>62</v>
      </c>
      <c r="P52" s="23" t="s">
        <v>146</v>
      </c>
      <c r="Q52" s="17" t="s">
        <v>27</v>
      </c>
      <c r="R52" s="17" t="s">
        <v>147</v>
      </c>
      <c r="S52" s="17">
        <v>200</v>
      </c>
      <c r="T52" s="17">
        <v>1135.6526679999999</v>
      </c>
      <c r="U52" s="24">
        <v>3.0000000000000001E-3</v>
      </c>
      <c r="W52" s="70">
        <v>19.05</v>
      </c>
      <c r="X52" s="75">
        <v>1.3125</v>
      </c>
      <c r="Y52" s="75">
        <v>13.25</v>
      </c>
      <c r="Z52" s="69">
        <v>127</v>
      </c>
      <c r="AA52" s="80">
        <v>1</v>
      </c>
      <c r="AC52" s="70">
        <v>19.05</v>
      </c>
      <c r="AD52" s="75">
        <v>1</v>
      </c>
      <c r="AE52" s="75">
        <v>13.25</v>
      </c>
      <c r="AF52" s="34">
        <v>109</v>
      </c>
      <c r="AG52" s="80">
        <v>1</v>
      </c>
      <c r="AI52" s="93">
        <v>25.4</v>
      </c>
      <c r="AJ52" s="91">
        <v>1.25</v>
      </c>
      <c r="AK52" s="91">
        <v>13.25</v>
      </c>
      <c r="AL52" s="34">
        <v>68</v>
      </c>
      <c r="AM52" s="94">
        <v>1</v>
      </c>
      <c r="AO52" s="93">
        <v>31.75</v>
      </c>
      <c r="AP52" s="91">
        <v>1.5625</v>
      </c>
      <c r="AQ52" s="91">
        <v>13.25</v>
      </c>
      <c r="AR52" s="14">
        <v>38</v>
      </c>
      <c r="AS52" s="94">
        <v>1</v>
      </c>
      <c r="AU52" s="93">
        <v>38.1</v>
      </c>
      <c r="AV52" s="91">
        <v>1.875</v>
      </c>
      <c r="AW52" s="91">
        <v>13.25</v>
      </c>
      <c r="AX52" s="14">
        <v>27</v>
      </c>
      <c r="AY52" s="94">
        <v>1</v>
      </c>
      <c r="BA52" s="104" t="s">
        <v>11</v>
      </c>
      <c r="BB52" s="70">
        <v>19.05</v>
      </c>
      <c r="BC52" s="75">
        <v>1.3125</v>
      </c>
      <c r="BD52" s="75">
        <v>12</v>
      </c>
      <c r="BE52" s="69">
        <v>109</v>
      </c>
      <c r="BF52" s="80">
        <v>1</v>
      </c>
      <c r="BH52" t="s">
        <v>487</v>
      </c>
      <c r="BI52" t="e">
        <f>_xlfn.XLOOKUP(BI51, BF50:BF814, BE50:BE814)</f>
        <v>#N/A</v>
      </c>
    </row>
    <row r="53" spans="2:63" ht="19.8" customHeight="1" x14ac:dyDescent="0.3">
      <c r="B53" s="36" t="s">
        <v>200</v>
      </c>
      <c r="C53" s="9">
        <v>1000</v>
      </c>
      <c r="D53" s="9">
        <v>2000</v>
      </c>
      <c r="E53" s="9">
        <v>1E-3</v>
      </c>
      <c r="F53" s="42">
        <v>5.0000000000000001E-4</v>
      </c>
      <c r="H53" s="249"/>
      <c r="I53" s="218">
        <v>212</v>
      </c>
      <c r="J53" s="218"/>
      <c r="K53" s="42">
        <v>59</v>
      </c>
      <c r="P53" s="23" t="s">
        <v>148</v>
      </c>
      <c r="Q53" s="17" t="s">
        <v>27</v>
      </c>
      <c r="R53" s="17" t="s">
        <v>149</v>
      </c>
      <c r="S53" s="17">
        <v>50</v>
      </c>
      <c r="T53" s="17">
        <v>283.91316710000001</v>
      </c>
      <c r="U53" s="24">
        <v>4.0000000000000001E-3</v>
      </c>
      <c r="W53" s="70">
        <v>19.05</v>
      </c>
      <c r="X53" s="75">
        <v>1.3125</v>
      </c>
      <c r="Y53" s="75">
        <v>15.25</v>
      </c>
      <c r="Z53" s="69">
        <v>170</v>
      </c>
      <c r="AA53" s="80">
        <v>1</v>
      </c>
      <c r="AC53" s="70">
        <v>19.05</v>
      </c>
      <c r="AD53" s="75">
        <v>1</v>
      </c>
      <c r="AE53" s="75">
        <v>15.25</v>
      </c>
      <c r="AF53" s="34">
        <v>151</v>
      </c>
      <c r="AG53" s="80">
        <v>1</v>
      </c>
      <c r="AI53" s="93">
        <v>25.4</v>
      </c>
      <c r="AJ53" s="91">
        <v>1.25</v>
      </c>
      <c r="AK53" s="91">
        <v>15.25</v>
      </c>
      <c r="AL53" s="34">
        <v>91</v>
      </c>
      <c r="AM53" s="94">
        <v>1</v>
      </c>
      <c r="AO53" s="93">
        <v>31.75</v>
      </c>
      <c r="AP53" s="91">
        <v>1.5625</v>
      </c>
      <c r="AQ53" s="91">
        <v>15.25</v>
      </c>
      <c r="AR53" s="14">
        <v>54</v>
      </c>
      <c r="AS53" s="94">
        <v>1</v>
      </c>
      <c r="AU53" s="93">
        <v>38.1</v>
      </c>
      <c r="AV53" s="91">
        <v>1.875</v>
      </c>
      <c r="AW53" s="91">
        <v>15.25</v>
      </c>
      <c r="AX53" s="14">
        <v>36</v>
      </c>
      <c r="AY53" s="94">
        <v>1</v>
      </c>
      <c r="BA53" s="104" t="s">
        <v>11</v>
      </c>
      <c r="BB53" s="70">
        <v>19.05</v>
      </c>
      <c r="BC53" s="75">
        <v>1.3125</v>
      </c>
      <c r="BD53" s="75">
        <v>13.25</v>
      </c>
      <c r="BE53" s="69">
        <v>127</v>
      </c>
      <c r="BF53" s="80">
        <v>1</v>
      </c>
      <c r="BH53" t="s">
        <v>496</v>
      </c>
      <c r="BI53" t="e">
        <f>_xlfn.XLOOKUP(BI51, BF56:BF72, BG56:BG72)</f>
        <v>#N/A</v>
      </c>
    </row>
    <row r="54" spans="2:63" ht="29.4" thickBot="1" x14ac:dyDescent="0.35">
      <c r="B54" s="36" t="s">
        <v>201</v>
      </c>
      <c r="C54" s="9">
        <v>1500</v>
      </c>
      <c r="D54" s="9">
        <v>5000</v>
      </c>
      <c r="E54" s="9">
        <v>6.7000000000000002E-4</v>
      </c>
      <c r="F54" s="42">
        <v>2.0000000000000001E-4</v>
      </c>
      <c r="H54" s="41" t="s">
        <v>225</v>
      </c>
      <c r="I54" s="9">
        <v>0</v>
      </c>
      <c r="J54" s="9">
        <v>100</v>
      </c>
      <c r="K54" s="42">
        <v>45</v>
      </c>
      <c r="P54" s="25" t="s">
        <v>27</v>
      </c>
      <c r="Q54" s="20" t="s">
        <v>150</v>
      </c>
      <c r="R54" s="20" t="s">
        <v>151</v>
      </c>
      <c r="S54" s="20">
        <v>80</v>
      </c>
      <c r="T54" s="20">
        <v>454.26106729999998</v>
      </c>
      <c r="U54" s="26">
        <v>5.0000000000000001E-3</v>
      </c>
      <c r="W54" s="70">
        <v>19.05</v>
      </c>
      <c r="X54" s="75">
        <v>1.3125</v>
      </c>
      <c r="Y54" s="75">
        <v>17.25</v>
      </c>
      <c r="Z54" s="69">
        <v>239</v>
      </c>
      <c r="AA54" s="80">
        <v>1</v>
      </c>
      <c r="AC54" s="70">
        <v>19.05</v>
      </c>
      <c r="AD54" s="75">
        <v>1</v>
      </c>
      <c r="AE54" s="75">
        <v>17.25</v>
      </c>
      <c r="AF54" s="34">
        <v>203</v>
      </c>
      <c r="AG54" s="80">
        <v>1</v>
      </c>
      <c r="AI54" s="93">
        <v>25.4</v>
      </c>
      <c r="AJ54" s="91">
        <v>1.25</v>
      </c>
      <c r="AK54" s="91">
        <v>17.25</v>
      </c>
      <c r="AL54" s="34">
        <v>131</v>
      </c>
      <c r="AM54" s="94">
        <v>1</v>
      </c>
      <c r="AO54" s="93">
        <v>31.75</v>
      </c>
      <c r="AP54" s="91">
        <v>1.5625</v>
      </c>
      <c r="AQ54" s="91">
        <v>17.25</v>
      </c>
      <c r="AR54" s="14">
        <v>69</v>
      </c>
      <c r="AS54" s="94">
        <v>1</v>
      </c>
      <c r="AU54" s="93">
        <v>38.1</v>
      </c>
      <c r="AV54" s="91">
        <v>1.875</v>
      </c>
      <c r="AW54" s="91">
        <v>17.25</v>
      </c>
      <c r="AX54" s="14">
        <v>48</v>
      </c>
      <c r="AY54" s="94">
        <v>1</v>
      </c>
      <c r="BA54" s="104" t="s">
        <v>11</v>
      </c>
      <c r="BB54" s="70">
        <v>19.05</v>
      </c>
      <c r="BC54" s="75">
        <v>1.3125</v>
      </c>
      <c r="BD54" s="75">
        <v>15.25</v>
      </c>
      <c r="BE54" s="69">
        <v>170</v>
      </c>
      <c r="BF54" s="80">
        <v>1</v>
      </c>
    </row>
    <row r="55" spans="2:63" ht="15" thickBot="1" x14ac:dyDescent="0.35">
      <c r="B55" s="36" t="s">
        <v>202</v>
      </c>
      <c r="C55" s="9">
        <v>4000</v>
      </c>
      <c r="D55" s="9">
        <v>10000</v>
      </c>
      <c r="E55" s="9">
        <v>2.5000000000000001E-3</v>
      </c>
      <c r="F55" s="42">
        <v>1E-4</v>
      </c>
      <c r="H55" s="41" t="s">
        <v>226</v>
      </c>
      <c r="I55" s="9">
        <v>0</v>
      </c>
      <c r="J55" s="9">
        <v>100</v>
      </c>
      <c r="K55" s="42">
        <v>30</v>
      </c>
      <c r="P55" s="267" t="s">
        <v>152</v>
      </c>
      <c r="Q55" s="268"/>
      <c r="R55" s="268"/>
      <c r="S55" s="268"/>
      <c r="T55" s="268"/>
      <c r="U55" s="269"/>
      <c r="W55" s="70">
        <v>19.05</v>
      </c>
      <c r="X55" s="75">
        <v>1.3125</v>
      </c>
      <c r="Y55" s="75">
        <v>19.25</v>
      </c>
      <c r="Z55" s="69">
        <v>301</v>
      </c>
      <c r="AA55" s="80">
        <v>1</v>
      </c>
      <c r="AC55" s="70">
        <v>19.05</v>
      </c>
      <c r="AD55" s="75">
        <v>1</v>
      </c>
      <c r="AE55" s="75">
        <v>19.25</v>
      </c>
      <c r="AF55" s="34">
        <v>262</v>
      </c>
      <c r="AG55" s="80">
        <v>1</v>
      </c>
      <c r="AI55" s="93">
        <v>25.4</v>
      </c>
      <c r="AJ55" s="91">
        <v>1.25</v>
      </c>
      <c r="AK55" s="91">
        <v>19.25</v>
      </c>
      <c r="AL55" s="34">
        <v>163</v>
      </c>
      <c r="AM55" s="94">
        <v>1</v>
      </c>
      <c r="AO55" s="93">
        <v>31.75</v>
      </c>
      <c r="AP55" s="91">
        <v>1.5625</v>
      </c>
      <c r="AQ55" s="91">
        <v>19.25</v>
      </c>
      <c r="AR55" s="14">
        <v>95</v>
      </c>
      <c r="AS55" s="94">
        <v>1</v>
      </c>
      <c r="AU55" s="93">
        <v>38.1</v>
      </c>
      <c r="AV55" s="91">
        <v>1.875</v>
      </c>
      <c r="AW55" s="91">
        <v>19.25</v>
      </c>
      <c r="AX55" s="14">
        <v>61</v>
      </c>
      <c r="AY55" s="94">
        <v>1</v>
      </c>
      <c r="BA55" s="104" t="s">
        <v>11</v>
      </c>
      <c r="BB55" s="70">
        <v>19.05</v>
      </c>
      <c r="BC55" s="75">
        <v>1.3125</v>
      </c>
      <c r="BD55" s="75">
        <v>17.25</v>
      </c>
      <c r="BE55" s="69">
        <v>239</v>
      </c>
      <c r="BF55" s="80">
        <v>1</v>
      </c>
    </row>
    <row r="56" spans="2:63" ht="28.8" x14ac:dyDescent="0.3">
      <c r="B56" s="36" t="s">
        <v>203</v>
      </c>
      <c r="C56" s="9">
        <v>2000</v>
      </c>
      <c r="D56" s="9">
        <v>5000</v>
      </c>
      <c r="E56" s="9">
        <v>5.0000000000000001E-4</v>
      </c>
      <c r="F56" s="42">
        <v>2.0000000000000001E-4</v>
      </c>
      <c r="H56" s="41" t="s">
        <v>227</v>
      </c>
      <c r="I56" s="9">
        <v>0</v>
      </c>
      <c r="J56" s="9">
        <v>100</v>
      </c>
      <c r="K56" s="42">
        <v>16</v>
      </c>
      <c r="P56" s="21" t="s">
        <v>153</v>
      </c>
      <c r="Q56" s="19" t="s">
        <v>154</v>
      </c>
      <c r="R56" s="19" t="s">
        <v>155</v>
      </c>
      <c r="S56" s="19">
        <v>80</v>
      </c>
      <c r="T56" s="19">
        <v>454.26106729999998</v>
      </c>
      <c r="U56" s="22">
        <v>5.0000000000000001E-3</v>
      </c>
      <c r="W56" s="70">
        <v>19.05</v>
      </c>
      <c r="X56" s="75">
        <v>1.3125</v>
      </c>
      <c r="Y56" s="75">
        <v>21.25</v>
      </c>
      <c r="Z56" s="69">
        <v>361</v>
      </c>
      <c r="AA56" s="80">
        <v>1</v>
      </c>
      <c r="AC56" s="70">
        <v>19.05</v>
      </c>
      <c r="AD56" s="75">
        <v>1</v>
      </c>
      <c r="AE56" s="75">
        <v>21.25</v>
      </c>
      <c r="AF56" s="34">
        <v>316</v>
      </c>
      <c r="AG56" s="80">
        <v>1</v>
      </c>
      <c r="AI56" s="93">
        <v>25.4</v>
      </c>
      <c r="AJ56" s="91">
        <v>1.25</v>
      </c>
      <c r="AK56" s="91">
        <v>21.25</v>
      </c>
      <c r="AL56" s="34">
        <v>199</v>
      </c>
      <c r="AM56" s="94">
        <v>1</v>
      </c>
      <c r="AO56" s="93">
        <v>31.75</v>
      </c>
      <c r="AP56" s="91">
        <v>1.5625</v>
      </c>
      <c r="AQ56" s="91">
        <v>21.25</v>
      </c>
      <c r="AR56" s="14">
        <v>117</v>
      </c>
      <c r="AS56" s="94">
        <v>1</v>
      </c>
      <c r="AU56" s="93">
        <v>38.1</v>
      </c>
      <c r="AV56" s="91">
        <v>1.875</v>
      </c>
      <c r="AW56" s="91">
        <v>21.25</v>
      </c>
      <c r="AX56" s="14">
        <v>76</v>
      </c>
      <c r="AY56" s="94">
        <v>1</v>
      </c>
      <c r="BA56" s="104" t="s">
        <v>11</v>
      </c>
      <c r="BB56" s="70">
        <v>19.05</v>
      </c>
      <c r="BC56" s="75">
        <v>1.3125</v>
      </c>
      <c r="BD56" s="75">
        <v>19.25</v>
      </c>
      <c r="BE56" s="69">
        <v>301</v>
      </c>
      <c r="BF56" s="80">
        <v>1</v>
      </c>
    </row>
    <row r="57" spans="2:63" ht="28.8" x14ac:dyDescent="0.3">
      <c r="B57" s="36" t="s">
        <v>204</v>
      </c>
      <c r="C57" s="9">
        <v>3000</v>
      </c>
      <c r="D57" s="9">
        <v>5000</v>
      </c>
      <c r="E57" s="9">
        <v>2.9999999999999997E-4</v>
      </c>
      <c r="F57" s="42">
        <v>2.0000000000000001E-4</v>
      </c>
      <c r="H57" s="247" t="s">
        <v>228</v>
      </c>
      <c r="I57" s="300">
        <v>0</v>
      </c>
      <c r="J57" s="301"/>
      <c r="K57" s="42">
        <v>45</v>
      </c>
      <c r="P57" s="23" t="s">
        <v>153</v>
      </c>
      <c r="Q57" s="17" t="s">
        <v>154</v>
      </c>
      <c r="R57" s="17" t="s">
        <v>155</v>
      </c>
      <c r="S57" s="17">
        <v>50</v>
      </c>
      <c r="T57" s="17">
        <v>283.91316710000001</v>
      </c>
      <c r="U57" s="24">
        <v>5.0000000000000001E-3</v>
      </c>
      <c r="W57" s="70">
        <v>19.05</v>
      </c>
      <c r="X57" s="75">
        <v>1.3125</v>
      </c>
      <c r="Y57" s="75">
        <v>23.25</v>
      </c>
      <c r="Z57" s="69">
        <v>442</v>
      </c>
      <c r="AA57" s="80">
        <v>1</v>
      </c>
      <c r="AC57" s="70">
        <v>19.05</v>
      </c>
      <c r="AD57" s="75">
        <v>1</v>
      </c>
      <c r="AE57" s="75">
        <v>23.25</v>
      </c>
      <c r="AF57" s="34">
        <v>384</v>
      </c>
      <c r="AG57" s="80">
        <v>1</v>
      </c>
      <c r="AI57" s="93">
        <v>25.4</v>
      </c>
      <c r="AJ57" s="91">
        <v>1.25</v>
      </c>
      <c r="AK57" s="91">
        <v>23.25</v>
      </c>
      <c r="AL57" s="34">
        <v>241</v>
      </c>
      <c r="AM57" s="94">
        <v>1</v>
      </c>
      <c r="AO57" s="93">
        <v>31.75</v>
      </c>
      <c r="AP57" s="91">
        <v>1.5625</v>
      </c>
      <c r="AQ57" s="91">
        <v>23.25</v>
      </c>
      <c r="AR57" s="14">
        <v>140</v>
      </c>
      <c r="AS57" s="94">
        <v>1</v>
      </c>
      <c r="AU57" s="93">
        <v>38.1</v>
      </c>
      <c r="AV57" s="91">
        <v>1.875</v>
      </c>
      <c r="AW57" s="91">
        <v>23.25</v>
      </c>
      <c r="AX57" s="14">
        <v>95</v>
      </c>
      <c r="AY57" s="94">
        <v>1</v>
      </c>
      <c r="BA57" s="104" t="s">
        <v>11</v>
      </c>
      <c r="BB57" s="70">
        <v>19.05</v>
      </c>
      <c r="BC57" s="75">
        <v>1.3125</v>
      </c>
      <c r="BD57" s="75">
        <v>21.25</v>
      </c>
      <c r="BE57" s="69">
        <v>361</v>
      </c>
      <c r="BF57" s="80">
        <v>1</v>
      </c>
    </row>
    <row r="58" spans="2:63" ht="28.8" x14ac:dyDescent="0.3">
      <c r="B58" s="36" t="s">
        <v>205</v>
      </c>
      <c r="C58" s="9">
        <v>5000</v>
      </c>
      <c r="D58" s="9">
        <v>10000</v>
      </c>
      <c r="E58" s="9">
        <v>2.0000000000000001E-4</v>
      </c>
      <c r="F58" s="42">
        <v>1E-4</v>
      </c>
      <c r="H58" s="248"/>
      <c r="I58" s="300">
        <v>100</v>
      </c>
      <c r="J58" s="301"/>
      <c r="K58" s="42">
        <v>45</v>
      </c>
      <c r="P58" s="23" t="s">
        <v>154</v>
      </c>
      <c r="Q58" s="17" t="s">
        <v>156</v>
      </c>
      <c r="R58" s="17" t="s">
        <v>157</v>
      </c>
      <c r="S58" s="17">
        <v>40</v>
      </c>
      <c r="T58" s="17">
        <v>227.13053360000001</v>
      </c>
      <c r="U58" s="24">
        <v>5.0000000000000001E-3</v>
      </c>
      <c r="W58" s="70">
        <v>19.05</v>
      </c>
      <c r="X58" s="75">
        <v>1.3125</v>
      </c>
      <c r="Y58" s="75">
        <v>25</v>
      </c>
      <c r="Z58" s="69">
        <v>532</v>
      </c>
      <c r="AA58" s="80">
        <v>1</v>
      </c>
      <c r="AC58" s="70">
        <v>19.05</v>
      </c>
      <c r="AD58" s="75">
        <v>1</v>
      </c>
      <c r="AE58" s="75">
        <v>25</v>
      </c>
      <c r="AF58" s="34">
        <v>470</v>
      </c>
      <c r="AG58" s="80">
        <v>1</v>
      </c>
      <c r="AI58" s="93">
        <v>25.4</v>
      </c>
      <c r="AJ58" s="91">
        <v>1.25</v>
      </c>
      <c r="AK58" s="91">
        <v>25</v>
      </c>
      <c r="AL58" s="34">
        <v>294</v>
      </c>
      <c r="AM58" s="94">
        <v>1</v>
      </c>
      <c r="AO58" s="93">
        <v>31.75</v>
      </c>
      <c r="AP58" s="91">
        <v>1.5625</v>
      </c>
      <c r="AQ58" s="91">
        <v>25</v>
      </c>
      <c r="AR58" s="14">
        <v>170</v>
      </c>
      <c r="AS58" s="94">
        <v>1</v>
      </c>
      <c r="AU58" s="93">
        <v>38.1</v>
      </c>
      <c r="AV58" s="91">
        <v>1.875</v>
      </c>
      <c r="AW58" s="91">
        <v>25</v>
      </c>
      <c r="AX58" s="14">
        <v>115</v>
      </c>
      <c r="AY58" s="94">
        <v>1</v>
      </c>
      <c r="BA58" s="104" t="s">
        <v>11</v>
      </c>
      <c r="BB58" s="70">
        <v>19.05</v>
      </c>
      <c r="BC58" s="75">
        <v>1.3125</v>
      </c>
      <c r="BD58" s="75">
        <v>23.25</v>
      </c>
      <c r="BE58" s="69">
        <v>442</v>
      </c>
      <c r="BF58" s="80">
        <v>1</v>
      </c>
    </row>
    <row r="59" spans="2:63" ht="28.8" x14ac:dyDescent="0.3">
      <c r="B59" s="36" t="s">
        <v>36</v>
      </c>
      <c r="C59" s="9">
        <v>2000</v>
      </c>
      <c r="D59" s="9">
        <v>5000</v>
      </c>
      <c r="E59" s="9">
        <v>5.0000000000000001E-4</v>
      </c>
      <c r="F59" s="42">
        <v>2.0000000000000001E-4</v>
      </c>
      <c r="H59" s="249"/>
      <c r="I59" s="300">
        <v>600</v>
      </c>
      <c r="J59" s="301"/>
      <c r="K59" s="42">
        <v>36</v>
      </c>
      <c r="P59" s="23" t="s">
        <v>154</v>
      </c>
      <c r="Q59" s="17" t="s">
        <v>158</v>
      </c>
      <c r="R59" s="17" t="s">
        <v>159</v>
      </c>
      <c r="S59" s="17">
        <v>20</v>
      </c>
      <c r="T59" s="17">
        <v>113.5652668</v>
      </c>
      <c r="U59" s="24">
        <v>5.0000000000000001E-3</v>
      </c>
      <c r="W59" s="70">
        <v>19.05</v>
      </c>
      <c r="X59" s="75">
        <v>1.3125</v>
      </c>
      <c r="Y59" s="75">
        <v>27</v>
      </c>
      <c r="Z59" s="69">
        <v>637</v>
      </c>
      <c r="AA59" s="80">
        <v>1</v>
      </c>
      <c r="AC59" s="70">
        <v>19.05</v>
      </c>
      <c r="AD59" s="75">
        <v>1</v>
      </c>
      <c r="AE59" s="75">
        <v>27</v>
      </c>
      <c r="AF59" s="34">
        <v>559</v>
      </c>
      <c r="AG59" s="80">
        <v>1</v>
      </c>
      <c r="AI59" s="93">
        <v>25.4</v>
      </c>
      <c r="AJ59" s="91">
        <v>1.25</v>
      </c>
      <c r="AK59" s="91">
        <v>27</v>
      </c>
      <c r="AL59" s="34">
        <v>349</v>
      </c>
      <c r="AM59" s="94">
        <v>1</v>
      </c>
      <c r="AO59" s="93">
        <v>31.75</v>
      </c>
      <c r="AP59" s="91">
        <v>1.5625</v>
      </c>
      <c r="AQ59" s="91">
        <v>27</v>
      </c>
      <c r="AR59" s="14">
        <v>202</v>
      </c>
      <c r="AS59" s="94">
        <v>1</v>
      </c>
      <c r="AU59" s="93">
        <v>38.1</v>
      </c>
      <c r="AV59" s="91">
        <v>1.875</v>
      </c>
      <c r="AW59" s="91">
        <v>27</v>
      </c>
      <c r="AX59" s="14">
        <v>136</v>
      </c>
      <c r="AY59" s="94">
        <v>1</v>
      </c>
      <c r="BA59" s="104" t="s">
        <v>11</v>
      </c>
      <c r="BB59" s="70">
        <v>19.05</v>
      </c>
      <c r="BC59" s="75">
        <v>1.3125</v>
      </c>
      <c r="BD59" s="75">
        <v>25</v>
      </c>
      <c r="BE59" s="69">
        <v>532</v>
      </c>
      <c r="BF59" s="80">
        <v>1</v>
      </c>
    </row>
    <row r="60" spans="2:63" ht="29.4" thickBot="1" x14ac:dyDescent="0.35">
      <c r="B60" s="36" t="s">
        <v>206</v>
      </c>
      <c r="C60" s="218">
        <v>5000</v>
      </c>
      <c r="D60" s="218"/>
      <c r="E60" s="218">
        <v>2.0000000000000001E-4</v>
      </c>
      <c r="F60" s="219"/>
      <c r="H60" s="44" t="s">
        <v>229</v>
      </c>
      <c r="I60" s="49">
        <v>0</v>
      </c>
      <c r="J60" s="49">
        <v>100</v>
      </c>
      <c r="K60" s="46">
        <v>16</v>
      </c>
      <c r="P60" s="25" t="s">
        <v>27</v>
      </c>
      <c r="Q60" s="20" t="s">
        <v>160</v>
      </c>
      <c r="R60" s="20" t="s">
        <v>161</v>
      </c>
      <c r="S60" s="20">
        <v>125</v>
      </c>
      <c r="T60" s="20">
        <v>709.78291760000002</v>
      </c>
      <c r="U60" s="26">
        <v>3.0000000000000001E-3</v>
      </c>
      <c r="W60" s="70">
        <v>19.05</v>
      </c>
      <c r="X60" s="75">
        <v>1.3125</v>
      </c>
      <c r="Y60" s="75">
        <v>29</v>
      </c>
      <c r="Z60" s="69">
        <v>721</v>
      </c>
      <c r="AA60" s="80">
        <v>1</v>
      </c>
      <c r="AC60" s="70">
        <v>19.05</v>
      </c>
      <c r="AD60" s="75">
        <v>1</v>
      </c>
      <c r="AE60" s="75">
        <v>29</v>
      </c>
      <c r="AF60" s="34">
        <v>630</v>
      </c>
      <c r="AG60" s="80">
        <v>1</v>
      </c>
      <c r="AI60" s="93">
        <v>25.4</v>
      </c>
      <c r="AJ60" s="91">
        <v>1.25</v>
      </c>
      <c r="AK60" s="91">
        <v>29</v>
      </c>
      <c r="AL60" s="34">
        <v>397</v>
      </c>
      <c r="AM60" s="94">
        <v>1</v>
      </c>
      <c r="AO60" s="93">
        <v>31.75</v>
      </c>
      <c r="AP60" s="91">
        <v>1.5625</v>
      </c>
      <c r="AQ60" s="91">
        <v>29</v>
      </c>
      <c r="AR60" s="14">
        <v>235</v>
      </c>
      <c r="AS60" s="94">
        <v>1</v>
      </c>
      <c r="AU60" s="93">
        <v>38.1</v>
      </c>
      <c r="AV60" s="91">
        <v>1.875</v>
      </c>
      <c r="AW60" s="91">
        <v>29</v>
      </c>
      <c r="AX60" s="14">
        <v>160</v>
      </c>
      <c r="AY60" s="94">
        <v>1</v>
      </c>
      <c r="BA60" s="104" t="s">
        <v>11</v>
      </c>
      <c r="BB60" s="70">
        <v>19.05</v>
      </c>
      <c r="BC60" s="75">
        <v>1.3125</v>
      </c>
      <c r="BD60" s="75">
        <v>27</v>
      </c>
      <c r="BE60" s="69">
        <v>637</v>
      </c>
      <c r="BF60" s="80">
        <v>1</v>
      </c>
    </row>
    <row r="61" spans="2:63" ht="15" thickBot="1" x14ac:dyDescent="0.35">
      <c r="B61" s="36" t="s">
        <v>207</v>
      </c>
      <c r="C61" s="218">
        <v>5000</v>
      </c>
      <c r="D61" s="218"/>
      <c r="E61" s="218">
        <v>2.0000000000000001E-4</v>
      </c>
      <c r="F61" s="219"/>
      <c r="P61" s="267" t="s">
        <v>162</v>
      </c>
      <c r="Q61" s="268"/>
      <c r="R61" s="268"/>
      <c r="S61" s="268"/>
      <c r="T61" s="268"/>
      <c r="U61" s="269"/>
      <c r="W61" s="70">
        <v>19.05</v>
      </c>
      <c r="X61" s="75">
        <v>1.3125</v>
      </c>
      <c r="Y61" s="75">
        <v>31</v>
      </c>
      <c r="Z61" s="69">
        <v>847</v>
      </c>
      <c r="AA61" s="80">
        <v>1</v>
      </c>
      <c r="AC61" s="70">
        <v>19.05</v>
      </c>
      <c r="AD61" s="75">
        <v>1</v>
      </c>
      <c r="AE61" s="75">
        <v>31</v>
      </c>
      <c r="AF61" s="34">
        <v>745</v>
      </c>
      <c r="AG61" s="80">
        <v>1</v>
      </c>
      <c r="AI61" s="93">
        <v>25.4</v>
      </c>
      <c r="AJ61" s="91">
        <v>1.25</v>
      </c>
      <c r="AK61" s="91">
        <v>31</v>
      </c>
      <c r="AL61" s="34">
        <v>472</v>
      </c>
      <c r="AM61" s="94">
        <v>1</v>
      </c>
      <c r="AO61" s="93">
        <v>31.75</v>
      </c>
      <c r="AP61" s="91">
        <v>1.5625</v>
      </c>
      <c r="AQ61" s="91">
        <v>31</v>
      </c>
      <c r="AR61" s="14">
        <v>275</v>
      </c>
      <c r="AS61" s="94">
        <v>1</v>
      </c>
      <c r="AU61" s="93">
        <v>38.1</v>
      </c>
      <c r="AV61" s="91">
        <v>1.875</v>
      </c>
      <c r="AW61" s="91">
        <v>31</v>
      </c>
      <c r="AX61" s="14">
        <v>184</v>
      </c>
      <c r="AY61" s="94">
        <v>1</v>
      </c>
      <c r="BA61" s="104" t="s">
        <v>11</v>
      </c>
      <c r="BB61" s="70">
        <v>19.05</v>
      </c>
      <c r="BC61" s="75">
        <v>1.3125</v>
      </c>
      <c r="BD61" s="75">
        <v>29</v>
      </c>
      <c r="BE61" s="69">
        <v>721</v>
      </c>
      <c r="BF61" s="80">
        <v>1</v>
      </c>
    </row>
    <row r="62" spans="2:63" ht="29.4" thickBot="1" x14ac:dyDescent="0.35">
      <c r="B62" s="36" t="s">
        <v>208</v>
      </c>
      <c r="C62" s="218">
        <v>5000</v>
      </c>
      <c r="D62" s="218"/>
      <c r="E62" s="218">
        <v>2.0000000000000001E-4</v>
      </c>
      <c r="F62" s="219"/>
      <c r="H62" s="239" t="s">
        <v>244</v>
      </c>
      <c r="I62" s="240"/>
      <c r="J62" s="241"/>
      <c r="P62" s="21" t="s">
        <v>163</v>
      </c>
      <c r="Q62" s="19" t="s">
        <v>164</v>
      </c>
      <c r="R62" s="19" t="s">
        <v>165</v>
      </c>
      <c r="S62" s="19">
        <v>300</v>
      </c>
      <c r="T62" s="19">
        <v>1703.479002</v>
      </c>
      <c r="U62" s="22">
        <v>1.5E-3</v>
      </c>
      <c r="W62" s="70">
        <v>19.05</v>
      </c>
      <c r="X62" s="75">
        <v>1.3125</v>
      </c>
      <c r="Y62" s="75">
        <v>33</v>
      </c>
      <c r="Z62" s="69">
        <v>974</v>
      </c>
      <c r="AA62" s="80">
        <v>1</v>
      </c>
      <c r="AC62" s="70">
        <v>19.05</v>
      </c>
      <c r="AD62" s="75">
        <v>1</v>
      </c>
      <c r="AE62" s="75">
        <v>33</v>
      </c>
      <c r="AF62" s="34">
        <v>856</v>
      </c>
      <c r="AG62" s="80">
        <v>1</v>
      </c>
      <c r="AI62" s="93">
        <v>25.4</v>
      </c>
      <c r="AJ62" s="91">
        <v>1.25</v>
      </c>
      <c r="AK62" s="91">
        <v>33</v>
      </c>
      <c r="AL62" s="34">
        <v>538</v>
      </c>
      <c r="AM62" s="94">
        <v>1</v>
      </c>
      <c r="AO62" s="93">
        <v>31.75</v>
      </c>
      <c r="AP62" s="91">
        <v>1.5625</v>
      </c>
      <c r="AQ62" s="91">
        <v>33</v>
      </c>
      <c r="AR62" s="14">
        <v>315</v>
      </c>
      <c r="AS62" s="94">
        <v>1</v>
      </c>
      <c r="AU62" s="93">
        <v>38.1</v>
      </c>
      <c r="AV62" s="91">
        <v>1.875</v>
      </c>
      <c r="AW62" s="91">
        <v>33</v>
      </c>
      <c r="AX62" s="14">
        <v>215</v>
      </c>
      <c r="AY62" s="94">
        <v>1</v>
      </c>
      <c r="BA62" s="104" t="s">
        <v>11</v>
      </c>
      <c r="BB62" s="70">
        <v>19.05</v>
      </c>
      <c r="BC62" s="75">
        <v>1.3125</v>
      </c>
      <c r="BD62" s="75">
        <v>31</v>
      </c>
      <c r="BE62" s="69">
        <v>847</v>
      </c>
      <c r="BF62" s="80">
        <v>1</v>
      </c>
    </row>
    <row r="63" spans="2:63" ht="15" thickBot="1" x14ac:dyDescent="0.35">
      <c r="B63" s="36" t="s">
        <v>209</v>
      </c>
      <c r="C63" s="218">
        <v>2000</v>
      </c>
      <c r="D63" s="218"/>
      <c r="E63" s="218">
        <v>5.0000000000000001E-4</v>
      </c>
      <c r="F63" s="219"/>
      <c r="H63" s="53" t="s">
        <v>231</v>
      </c>
      <c r="I63" s="53" t="s">
        <v>232</v>
      </c>
      <c r="J63" s="53" t="s">
        <v>233</v>
      </c>
      <c r="P63" s="23" t="s">
        <v>166</v>
      </c>
      <c r="Q63" s="17" t="s">
        <v>164</v>
      </c>
      <c r="R63" s="17" t="s">
        <v>167</v>
      </c>
      <c r="S63" s="17">
        <v>300</v>
      </c>
      <c r="T63" s="17">
        <v>1703.479002</v>
      </c>
      <c r="U63" s="24">
        <v>1.5E-3</v>
      </c>
      <c r="W63" s="70">
        <v>19.05</v>
      </c>
      <c r="X63" s="75">
        <v>1.3125</v>
      </c>
      <c r="Y63" s="75">
        <v>35</v>
      </c>
      <c r="Z63" s="69">
        <v>1102</v>
      </c>
      <c r="AA63" s="80">
        <v>1</v>
      </c>
      <c r="AC63" s="70">
        <v>19.05</v>
      </c>
      <c r="AD63" s="75">
        <v>1</v>
      </c>
      <c r="AE63" s="75">
        <v>35</v>
      </c>
      <c r="AF63" s="34">
        <v>970</v>
      </c>
      <c r="AG63" s="80">
        <v>1</v>
      </c>
      <c r="AI63" s="93">
        <v>25.4</v>
      </c>
      <c r="AJ63" s="91">
        <v>1.25</v>
      </c>
      <c r="AK63" s="91">
        <v>35</v>
      </c>
      <c r="AL63" s="34">
        <v>608</v>
      </c>
      <c r="AM63" s="94">
        <v>1</v>
      </c>
      <c r="AO63" s="93">
        <v>31.75</v>
      </c>
      <c r="AP63" s="91">
        <v>1.5625</v>
      </c>
      <c r="AQ63" s="91">
        <v>35</v>
      </c>
      <c r="AR63" s="14">
        <v>357</v>
      </c>
      <c r="AS63" s="94">
        <v>1</v>
      </c>
      <c r="AU63" s="93">
        <v>38.1</v>
      </c>
      <c r="AV63" s="91">
        <v>1.875</v>
      </c>
      <c r="AW63" s="91">
        <v>35</v>
      </c>
      <c r="AX63" s="14">
        <v>246</v>
      </c>
      <c r="AY63" s="94">
        <v>1</v>
      </c>
      <c r="BA63" s="104" t="s">
        <v>11</v>
      </c>
      <c r="BB63" s="70">
        <v>19.05</v>
      </c>
      <c r="BC63" s="75">
        <v>1.3125</v>
      </c>
      <c r="BD63" s="75">
        <v>33</v>
      </c>
      <c r="BE63" s="69">
        <v>974</v>
      </c>
      <c r="BF63" s="80">
        <v>1</v>
      </c>
    </row>
    <row r="64" spans="2:63" ht="28.8" x14ac:dyDescent="0.3">
      <c r="B64" s="36" t="s">
        <v>210</v>
      </c>
      <c r="C64" s="218">
        <v>2500</v>
      </c>
      <c r="D64" s="218"/>
      <c r="E64" s="218">
        <v>4.0000000000000002E-4</v>
      </c>
      <c r="F64" s="219"/>
      <c r="H64" s="55" t="s">
        <v>234</v>
      </c>
      <c r="I64" s="50" t="s">
        <v>239</v>
      </c>
      <c r="J64" s="51" t="s">
        <v>239</v>
      </c>
      <c r="P64" s="23" t="s">
        <v>166</v>
      </c>
      <c r="Q64" s="17" t="s">
        <v>168</v>
      </c>
      <c r="R64" s="17" t="s">
        <v>169</v>
      </c>
      <c r="S64" s="17">
        <v>60</v>
      </c>
      <c r="T64" s="17">
        <v>340.69580050000002</v>
      </c>
      <c r="U64" s="24">
        <v>1.5E-3</v>
      </c>
      <c r="W64" s="70">
        <v>19.05</v>
      </c>
      <c r="X64" s="75">
        <v>1.3125</v>
      </c>
      <c r="Y64" s="75">
        <v>37</v>
      </c>
      <c r="Z64" s="69">
        <v>1240</v>
      </c>
      <c r="AA64" s="80">
        <v>1</v>
      </c>
      <c r="AC64" s="70">
        <v>19.05</v>
      </c>
      <c r="AD64" s="75">
        <v>1</v>
      </c>
      <c r="AE64" s="75">
        <v>37</v>
      </c>
      <c r="AF64" s="34">
        <v>1074</v>
      </c>
      <c r="AG64" s="80">
        <v>1</v>
      </c>
      <c r="AI64" s="93">
        <v>25.4</v>
      </c>
      <c r="AJ64" s="91">
        <v>1.25</v>
      </c>
      <c r="AK64" s="91">
        <v>37</v>
      </c>
      <c r="AL64" s="34">
        <v>674</v>
      </c>
      <c r="AM64" s="94">
        <v>1</v>
      </c>
      <c r="AO64" s="93">
        <v>31.75</v>
      </c>
      <c r="AP64" s="91">
        <v>1.5625</v>
      </c>
      <c r="AQ64" s="91">
        <v>37</v>
      </c>
      <c r="AR64" s="14">
        <v>407</v>
      </c>
      <c r="AS64" s="94">
        <v>1</v>
      </c>
      <c r="AU64" s="93">
        <v>38.1</v>
      </c>
      <c r="AV64" s="91">
        <v>1.875</v>
      </c>
      <c r="AW64" s="91">
        <v>37</v>
      </c>
      <c r="AX64" s="14">
        <v>275</v>
      </c>
      <c r="AY64" s="94">
        <v>1</v>
      </c>
      <c r="BA64" s="104" t="s">
        <v>11</v>
      </c>
      <c r="BB64" s="70">
        <v>19.05</v>
      </c>
      <c r="BC64" s="75">
        <v>1.3125</v>
      </c>
      <c r="BD64" s="75">
        <v>35</v>
      </c>
      <c r="BE64" s="69">
        <v>1102</v>
      </c>
      <c r="BF64" s="80">
        <v>1</v>
      </c>
      <c r="BI64" s="4" t="s">
        <v>618</v>
      </c>
      <c r="BJ64" t="s">
        <v>633</v>
      </c>
      <c r="BK64" s="124">
        <v>23.89</v>
      </c>
    </row>
    <row r="65" spans="2:105" ht="34.200000000000003" customHeight="1" thickBot="1" x14ac:dyDescent="0.35">
      <c r="B65" s="36" t="s">
        <v>211</v>
      </c>
      <c r="C65" s="218">
        <v>5000</v>
      </c>
      <c r="D65" s="218"/>
      <c r="E65" s="218">
        <v>2.0000000000000001E-4</v>
      </c>
      <c r="F65" s="219"/>
      <c r="H65" s="41" t="s">
        <v>235</v>
      </c>
      <c r="I65" s="9" t="s">
        <v>240</v>
      </c>
      <c r="J65" s="42" t="s">
        <v>240</v>
      </c>
      <c r="P65" s="23" t="s">
        <v>170</v>
      </c>
      <c r="Q65" s="17" t="s">
        <v>164</v>
      </c>
      <c r="R65" s="17" t="s">
        <v>171</v>
      </c>
      <c r="S65" s="17">
        <v>300</v>
      </c>
      <c r="T65" s="17">
        <v>1703.479002</v>
      </c>
      <c r="U65" s="24">
        <v>1.5E-3</v>
      </c>
      <c r="W65" s="72">
        <v>19.05</v>
      </c>
      <c r="X65" s="77">
        <v>1.3125</v>
      </c>
      <c r="Y65" s="82">
        <v>39</v>
      </c>
      <c r="Z65" s="78">
        <v>1377</v>
      </c>
      <c r="AA65" s="81">
        <v>1</v>
      </c>
      <c r="AC65" s="72">
        <v>19.05</v>
      </c>
      <c r="AD65" s="75">
        <v>1</v>
      </c>
      <c r="AE65" s="82">
        <v>39</v>
      </c>
      <c r="AF65" s="12">
        <v>1206</v>
      </c>
      <c r="AG65" s="81">
        <v>1</v>
      </c>
      <c r="AI65" s="93">
        <v>25.4</v>
      </c>
      <c r="AJ65" s="91">
        <v>1.25</v>
      </c>
      <c r="AK65" s="95">
        <v>39</v>
      </c>
      <c r="AL65" s="12">
        <v>766</v>
      </c>
      <c r="AM65" s="96">
        <v>1</v>
      </c>
      <c r="AO65" s="93">
        <v>31.75</v>
      </c>
      <c r="AP65" s="91">
        <v>1.5625</v>
      </c>
      <c r="AQ65" s="95">
        <v>39</v>
      </c>
      <c r="AR65" s="16">
        <v>449</v>
      </c>
      <c r="AS65" s="96">
        <v>1</v>
      </c>
      <c r="AU65" s="97">
        <v>38.1</v>
      </c>
      <c r="AV65" s="98">
        <v>1.875</v>
      </c>
      <c r="AW65" s="95">
        <v>39</v>
      </c>
      <c r="AX65" s="16">
        <v>307</v>
      </c>
      <c r="AY65" s="96">
        <v>1</v>
      </c>
      <c r="BA65" s="104" t="s">
        <v>11</v>
      </c>
      <c r="BB65" s="70">
        <v>19.05</v>
      </c>
      <c r="BC65" s="75">
        <v>1.3125</v>
      </c>
      <c r="BD65" s="75">
        <v>37</v>
      </c>
      <c r="BE65" s="69">
        <v>1240</v>
      </c>
      <c r="BF65" s="80">
        <v>1</v>
      </c>
      <c r="BJ65" t="s">
        <v>634</v>
      </c>
      <c r="BK65" s="124">
        <v>48.89</v>
      </c>
      <c r="BR65">
        <v>0</v>
      </c>
      <c r="BV65" s="4" t="s">
        <v>688</v>
      </c>
      <c r="CJ65" s="4" t="s">
        <v>690</v>
      </c>
      <c r="CU65" s="4" t="s">
        <v>691</v>
      </c>
    </row>
    <row r="66" spans="2:105" ht="20.399999999999999" customHeight="1" thickBot="1" x14ac:dyDescent="0.35">
      <c r="B66" s="36" t="s">
        <v>212</v>
      </c>
      <c r="C66" s="218">
        <v>5000</v>
      </c>
      <c r="D66" s="218"/>
      <c r="E66" s="218">
        <v>2.0000000000000001E-4</v>
      </c>
      <c r="F66" s="219"/>
      <c r="H66" s="41" t="s">
        <v>236</v>
      </c>
      <c r="I66" s="9" t="s">
        <v>240</v>
      </c>
      <c r="J66" s="42" t="s">
        <v>241</v>
      </c>
      <c r="P66" s="27" t="s">
        <v>27</v>
      </c>
      <c r="Q66" s="28" t="s">
        <v>164</v>
      </c>
      <c r="R66" s="28" t="s">
        <v>172</v>
      </c>
      <c r="S66" s="28">
        <v>400</v>
      </c>
      <c r="T66" s="28">
        <v>2271.3053359999999</v>
      </c>
      <c r="U66" s="29">
        <v>1.5E-3</v>
      </c>
      <c r="W66" s="83">
        <v>19.05</v>
      </c>
      <c r="X66" s="84">
        <v>1.3125</v>
      </c>
      <c r="Y66" s="75">
        <v>8</v>
      </c>
      <c r="Z66" s="69">
        <v>32</v>
      </c>
      <c r="AA66" s="79">
        <v>2</v>
      </c>
      <c r="AC66" s="86">
        <v>19.05</v>
      </c>
      <c r="AD66" s="79">
        <v>1</v>
      </c>
      <c r="AE66" s="75">
        <v>8</v>
      </c>
      <c r="AF66" s="34">
        <v>30</v>
      </c>
      <c r="AG66" s="79">
        <v>2</v>
      </c>
      <c r="AI66" s="89">
        <v>25.4</v>
      </c>
      <c r="AJ66" s="90">
        <v>1.25</v>
      </c>
      <c r="AK66" s="91">
        <v>8</v>
      </c>
      <c r="AL66" s="34">
        <v>21</v>
      </c>
      <c r="AM66" s="92">
        <v>2</v>
      </c>
      <c r="AO66" s="93">
        <v>31.75</v>
      </c>
      <c r="AP66" s="91">
        <v>1.5625</v>
      </c>
      <c r="AQ66" s="91">
        <v>8</v>
      </c>
      <c r="AR66" s="14" t="s">
        <v>179</v>
      </c>
      <c r="AS66" s="92">
        <v>2</v>
      </c>
      <c r="AU66" s="89">
        <v>38.1</v>
      </c>
      <c r="AV66" s="90">
        <v>1.875</v>
      </c>
      <c r="AW66" s="91">
        <v>8</v>
      </c>
      <c r="AX66" s="14" t="s">
        <v>179</v>
      </c>
      <c r="AY66" s="92">
        <v>2</v>
      </c>
      <c r="BA66" s="105" t="s">
        <v>11</v>
      </c>
      <c r="BB66" s="72">
        <v>19.05</v>
      </c>
      <c r="BC66" s="77">
        <v>1.3125</v>
      </c>
      <c r="BD66" s="82">
        <v>39</v>
      </c>
      <c r="BE66" s="78">
        <v>1377</v>
      </c>
      <c r="BF66" s="81">
        <v>1</v>
      </c>
      <c r="BK66" s="125" t="s">
        <v>179</v>
      </c>
      <c r="BM66">
        <v>4.8768000000000002</v>
      </c>
      <c r="CU66" t="s">
        <v>701</v>
      </c>
      <c r="CV66">
        <v>0</v>
      </c>
    </row>
    <row r="67" spans="2:105" ht="15" thickBot="1" x14ac:dyDescent="0.35">
      <c r="B67" s="37" t="s">
        <v>213</v>
      </c>
      <c r="C67" s="49">
        <v>3000</v>
      </c>
      <c r="D67" s="49">
        <v>5000</v>
      </c>
      <c r="E67" s="49">
        <v>2.9999999999999997E-4</v>
      </c>
      <c r="F67" s="46">
        <v>2.0000000000000001E-4</v>
      </c>
      <c r="H67" s="41" t="s">
        <v>237</v>
      </c>
      <c r="I67" s="9" t="s">
        <v>241</v>
      </c>
      <c r="J67" s="42" t="s">
        <v>242</v>
      </c>
      <c r="W67" s="70">
        <v>19.05</v>
      </c>
      <c r="X67" s="75">
        <v>1.3125</v>
      </c>
      <c r="Y67" s="75">
        <v>10</v>
      </c>
      <c r="Z67" s="69">
        <v>56</v>
      </c>
      <c r="AA67" s="80">
        <v>2</v>
      </c>
      <c r="AC67" s="87">
        <v>19.05</v>
      </c>
      <c r="AD67" s="80">
        <v>1</v>
      </c>
      <c r="AE67" s="75">
        <v>10</v>
      </c>
      <c r="AF67" s="34">
        <v>52</v>
      </c>
      <c r="AG67" s="80">
        <v>2</v>
      </c>
      <c r="AI67" s="93">
        <v>25.4</v>
      </c>
      <c r="AJ67" s="91">
        <v>1.25</v>
      </c>
      <c r="AK67" s="91">
        <v>10</v>
      </c>
      <c r="AL67" s="34">
        <v>32</v>
      </c>
      <c r="AM67" s="94">
        <v>2</v>
      </c>
      <c r="AO67" s="93">
        <v>31.75</v>
      </c>
      <c r="AP67" s="91">
        <v>1.5625</v>
      </c>
      <c r="AQ67" s="91">
        <v>10</v>
      </c>
      <c r="AR67" s="14">
        <v>18</v>
      </c>
      <c r="AS67" s="94">
        <v>2</v>
      </c>
      <c r="AU67" s="93">
        <v>38.1</v>
      </c>
      <c r="AV67" s="91">
        <v>1.875</v>
      </c>
      <c r="AW67" s="91">
        <v>10</v>
      </c>
      <c r="AX67" s="14" t="s">
        <v>179</v>
      </c>
      <c r="AY67" s="94">
        <v>2</v>
      </c>
      <c r="BA67" s="103" t="s">
        <v>11</v>
      </c>
      <c r="BB67" s="83">
        <v>19.05</v>
      </c>
      <c r="BC67" s="84">
        <v>1.3125</v>
      </c>
      <c r="BD67" s="75">
        <v>8</v>
      </c>
      <c r="BE67" s="69">
        <v>32</v>
      </c>
      <c r="BF67" s="79">
        <v>2</v>
      </c>
      <c r="BI67" s="4" t="s">
        <v>619</v>
      </c>
      <c r="BJ67" t="s">
        <v>635</v>
      </c>
      <c r="BK67" s="124">
        <v>71.11</v>
      </c>
      <c r="BQ67" t="s">
        <v>684</v>
      </c>
      <c r="BR67" t="s">
        <v>685</v>
      </c>
      <c r="BS67" t="s">
        <v>686</v>
      </c>
      <c r="CE67" t="s">
        <v>685</v>
      </c>
      <c r="CH67" t="s">
        <v>689</v>
      </c>
      <c r="CU67" t="s">
        <v>692</v>
      </c>
      <c r="CV67">
        <f>Dashboard!Y18</f>
        <v>3.6576</v>
      </c>
    </row>
    <row r="68" spans="2:105" ht="15" thickBot="1" x14ac:dyDescent="0.35">
      <c r="H68" s="44" t="s">
        <v>238</v>
      </c>
      <c r="I68" s="49" t="s">
        <v>242</v>
      </c>
      <c r="J68" s="46" t="s">
        <v>243</v>
      </c>
      <c r="W68" s="70">
        <v>19.05</v>
      </c>
      <c r="X68" s="75">
        <v>1.3125</v>
      </c>
      <c r="Y68" s="75">
        <v>12</v>
      </c>
      <c r="Z68" s="69">
        <v>98</v>
      </c>
      <c r="AA68" s="80">
        <v>2</v>
      </c>
      <c r="AC68" s="87">
        <v>19.05</v>
      </c>
      <c r="AD68" s="80">
        <v>1</v>
      </c>
      <c r="AE68" s="75">
        <v>12</v>
      </c>
      <c r="AF68" s="34">
        <v>92</v>
      </c>
      <c r="AG68" s="80">
        <v>2</v>
      </c>
      <c r="AI68" s="93">
        <v>25.4</v>
      </c>
      <c r="AJ68" s="91">
        <v>1.25</v>
      </c>
      <c r="AK68" s="91">
        <v>12</v>
      </c>
      <c r="AL68" s="34">
        <v>55</v>
      </c>
      <c r="AM68" s="94">
        <v>2</v>
      </c>
      <c r="AO68" s="93">
        <v>31.75</v>
      </c>
      <c r="AP68" s="91">
        <v>1.5625</v>
      </c>
      <c r="AQ68" s="91">
        <v>12</v>
      </c>
      <c r="AR68" s="14">
        <v>30</v>
      </c>
      <c r="AS68" s="94">
        <v>2</v>
      </c>
      <c r="AU68" s="93">
        <v>38.1</v>
      </c>
      <c r="AV68" s="91">
        <v>1.875</v>
      </c>
      <c r="AW68" s="91">
        <v>12</v>
      </c>
      <c r="AX68" s="14">
        <v>14</v>
      </c>
      <c r="AY68" s="94">
        <v>2</v>
      </c>
      <c r="BA68" s="104" t="s">
        <v>11</v>
      </c>
      <c r="BB68" s="70">
        <v>19.05</v>
      </c>
      <c r="BC68" s="75">
        <v>1.3125</v>
      </c>
      <c r="BD68" s="75">
        <v>10</v>
      </c>
      <c r="BE68" s="69">
        <v>56</v>
      </c>
      <c r="BF68" s="80">
        <v>2</v>
      </c>
      <c r="BJ68" t="s">
        <v>636</v>
      </c>
      <c r="BK68" s="124">
        <v>48.89</v>
      </c>
      <c r="BQ68" cm="1">
        <f t="array" ref="BQ68:BQ268">_xlfn.SEQUENCE(201, 1, 0, 0.02)</f>
        <v>0</v>
      </c>
      <c r="BR68">
        <f>$BK$64 + (BQ68/4) *($BK$65-$BK$64)</f>
        <v>23.89</v>
      </c>
      <c r="BS68">
        <f>$BK$67 + (BQ68/4) *($BK$68-$BK$67)</f>
        <v>71.11</v>
      </c>
      <c r="CD68" cm="1">
        <f t="array" ref="CD68:CD268">_xlfn.SEQUENCE(201, 1, 0, 0.02)</f>
        <v>0</v>
      </c>
      <c r="CE68">
        <f>$BK$64 + (BQ68/4) *($BK$65-$BK$64)</f>
        <v>23.89</v>
      </c>
      <c r="CG68" cm="1">
        <f t="array" ref="CG68:CG268">_xlfn.SEQUENCE(201, 1, 0, 0.02)</f>
        <v>0</v>
      </c>
      <c r="CH68">
        <f>$BK$68 + (CG68/4) *($BK$67-$BK$68)</f>
        <v>48.89</v>
      </c>
      <c r="CU68" t="s">
        <v>693</v>
      </c>
      <c r="CY68" t="s">
        <v>684</v>
      </c>
      <c r="CZ68" t="s">
        <v>699</v>
      </c>
      <c r="DA68" t="s">
        <v>700</v>
      </c>
    </row>
    <row r="69" spans="2:105" ht="15" thickBot="1" x14ac:dyDescent="0.35">
      <c r="H69" s="6"/>
      <c r="I69" s="6"/>
      <c r="J69" s="6"/>
      <c r="W69" s="70">
        <v>19.05</v>
      </c>
      <c r="X69" s="75">
        <v>1.3125</v>
      </c>
      <c r="Y69" s="75">
        <v>13.25</v>
      </c>
      <c r="Z69" s="69">
        <v>114</v>
      </c>
      <c r="AA69" s="80">
        <v>2</v>
      </c>
      <c r="AC69" s="87">
        <v>19.05</v>
      </c>
      <c r="AD69" s="80">
        <v>1</v>
      </c>
      <c r="AE69" s="75">
        <v>13.25</v>
      </c>
      <c r="AF69" s="34">
        <v>108</v>
      </c>
      <c r="AG69" s="80">
        <v>2</v>
      </c>
      <c r="AI69" s="93">
        <v>25.4</v>
      </c>
      <c r="AJ69" s="91">
        <v>1.25</v>
      </c>
      <c r="AK69" s="91">
        <v>13.25</v>
      </c>
      <c r="AL69" s="34">
        <v>68</v>
      </c>
      <c r="AM69" s="94">
        <v>2</v>
      </c>
      <c r="AO69" s="93">
        <v>31.75</v>
      </c>
      <c r="AP69" s="91">
        <v>1.5625</v>
      </c>
      <c r="AQ69" s="91">
        <v>13.25</v>
      </c>
      <c r="AR69" s="14">
        <v>36</v>
      </c>
      <c r="AS69" s="94">
        <v>2</v>
      </c>
      <c r="AU69" s="93">
        <v>38.1</v>
      </c>
      <c r="AV69" s="91">
        <v>1.875</v>
      </c>
      <c r="AW69" s="91">
        <v>13.25</v>
      </c>
      <c r="AX69" s="14">
        <v>22</v>
      </c>
      <c r="AY69" s="94">
        <v>2</v>
      </c>
      <c r="BA69" s="104" t="s">
        <v>11</v>
      </c>
      <c r="BB69" s="70">
        <v>19.05</v>
      </c>
      <c r="BC69" s="75">
        <v>1.3125</v>
      </c>
      <c r="BD69" s="75">
        <v>12</v>
      </c>
      <c r="BE69" s="69">
        <v>98</v>
      </c>
      <c r="BF69" s="80">
        <v>2</v>
      </c>
      <c r="BQ69">
        <v>0.02</v>
      </c>
      <c r="BR69">
        <f t="shared" ref="BR69:BR132" si="3">$BK$64 + (BQ69/4) *($BK$65-$BK$64)</f>
        <v>24.015000000000001</v>
      </c>
      <c r="BS69">
        <f t="shared" ref="BS69:BS132" si="4">$BK$67 + (BQ69/4) *($BK$68-$BK$67)</f>
        <v>70.998900000000006</v>
      </c>
      <c r="CD69">
        <v>0.02</v>
      </c>
      <c r="CE69">
        <f t="shared" ref="CE69:CE132" si="5">$BK$64 + (BQ69/4) *($BK$65-$BK$64)</f>
        <v>24.015000000000001</v>
      </c>
      <c r="CG69">
        <v>0.02</v>
      </c>
      <c r="CH69">
        <f t="shared" ref="CH69:CH132" si="6">$BK$68 + (CG69/4) *($BK$67-$BK$68)</f>
        <v>49.001100000000001</v>
      </c>
      <c r="CU69" t="s">
        <v>694</v>
      </c>
      <c r="CV69">
        <f>Dashboard!X94</f>
        <v>32.22</v>
      </c>
      <c r="CY69" cm="1">
        <f t="array" ref="CY69:CY268">ROUNDUP(_xlfn.SEQUENCE(200, 1, CV66, (CV67-CV66)/(200-1)), 4)</f>
        <v>0</v>
      </c>
      <c r="CZ69">
        <f>ROUNDUP($CV$69 + (CY69/$CV$67) *($CV$70-$CV$69), 4)</f>
        <v>32.22</v>
      </c>
      <c r="DA69">
        <f>ROUNDUP($CV$73 + (CY69/$CV$67) *($CV$72-$CV$73), 4)</f>
        <v>47.7</v>
      </c>
    </row>
    <row r="70" spans="2:105" ht="18.600000000000001" thickBot="1" x14ac:dyDescent="0.35">
      <c r="B70" s="239" t="s">
        <v>245</v>
      </c>
      <c r="C70" s="240"/>
      <c r="D70" s="240"/>
      <c r="E70" s="240"/>
      <c r="F70" s="241"/>
      <c r="H70" s="242" t="s">
        <v>261</v>
      </c>
      <c r="I70" s="243"/>
      <c r="J70" s="243"/>
      <c r="K70" s="243"/>
      <c r="L70" s="243"/>
      <c r="M70" s="243"/>
      <c r="N70" s="244"/>
      <c r="P70" s="221" t="s">
        <v>354</v>
      </c>
      <c r="Q70" s="222"/>
      <c r="W70" s="70">
        <v>19.05</v>
      </c>
      <c r="X70" s="75">
        <v>1.3125</v>
      </c>
      <c r="Y70" s="75">
        <v>15.25</v>
      </c>
      <c r="Z70" s="69">
        <v>160</v>
      </c>
      <c r="AA70" s="80">
        <v>2</v>
      </c>
      <c r="AC70" s="87">
        <v>19.05</v>
      </c>
      <c r="AD70" s="80">
        <v>1</v>
      </c>
      <c r="AE70" s="75">
        <v>15.25</v>
      </c>
      <c r="AF70" s="34">
        <v>138</v>
      </c>
      <c r="AG70" s="80">
        <v>2</v>
      </c>
      <c r="AI70" s="93">
        <v>25.4</v>
      </c>
      <c r="AJ70" s="91">
        <v>1.25</v>
      </c>
      <c r="AK70" s="91">
        <v>15.25</v>
      </c>
      <c r="AL70" s="34">
        <v>91</v>
      </c>
      <c r="AM70" s="94">
        <v>2</v>
      </c>
      <c r="AO70" s="93">
        <v>31.75</v>
      </c>
      <c r="AP70" s="91">
        <v>1.5625</v>
      </c>
      <c r="AQ70" s="91">
        <v>15.25</v>
      </c>
      <c r="AR70" s="14">
        <v>51</v>
      </c>
      <c r="AS70" s="94">
        <v>2</v>
      </c>
      <c r="AU70" s="93">
        <v>38.1</v>
      </c>
      <c r="AV70" s="91">
        <v>1.875</v>
      </c>
      <c r="AW70" s="91">
        <v>15.25</v>
      </c>
      <c r="AX70" s="14">
        <v>34</v>
      </c>
      <c r="AY70" s="94">
        <v>2</v>
      </c>
      <c r="BA70" s="104" t="s">
        <v>11</v>
      </c>
      <c r="BB70" s="70">
        <v>19.05</v>
      </c>
      <c r="BC70" s="75">
        <v>1.3125</v>
      </c>
      <c r="BD70" s="75">
        <v>13.25</v>
      </c>
      <c r="BE70" s="69">
        <v>114</v>
      </c>
      <c r="BF70" s="80">
        <v>2</v>
      </c>
      <c r="BQ70">
        <v>0.04</v>
      </c>
      <c r="BR70">
        <f t="shared" si="3"/>
        <v>24.14</v>
      </c>
      <c r="BS70">
        <f t="shared" si="4"/>
        <v>70.887799999999999</v>
      </c>
      <c r="CD70">
        <v>0.04</v>
      </c>
      <c r="CE70">
        <f t="shared" si="5"/>
        <v>24.14</v>
      </c>
      <c r="CG70">
        <v>0.04</v>
      </c>
      <c r="CH70">
        <f t="shared" si="6"/>
        <v>49.112200000000001</v>
      </c>
      <c r="CU70" t="s">
        <v>695</v>
      </c>
      <c r="CV70">
        <f>Dashboard!X95</f>
        <v>44.02</v>
      </c>
      <c r="CY70">
        <v>1.84E-2</v>
      </c>
      <c r="CZ70">
        <f t="shared" ref="CZ70:CZ133" si="7">$CV$69 + (CY70/$CV$67) *($CV$70-$CV$69)</f>
        <v>32.279361329833769</v>
      </c>
      <c r="DA70">
        <f t="shared" ref="DA70:DA133" si="8">$CV$73 + (CY70/$CV$67) *($CV$72-$CV$73)</f>
        <v>47.817766841644797</v>
      </c>
    </row>
    <row r="71" spans="2:105" ht="19.8" customHeight="1" thickBot="1" x14ac:dyDescent="0.35">
      <c r="B71" s="53" t="s">
        <v>246</v>
      </c>
      <c r="C71" s="53" t="s">
        <v>247</v>
      </c>
      <c r="D71" s="53" t="s">
        <v>248</v>
      </c>
      <c r="E71" s="53" t="s">
        <v>6</v>
      </c>
      <c r="F71" s="53" t="s">
        <v>256</v>
      </c>
      <c r="H71" s="245" t="s">
        <v>262</v>
      </c>
      <c r="I71" s="246"/>
      <c r="J71" s="245" t="s">
        <v>263</v>
      </c>
      <c r="K71" s="246"/>
      <c r="L71" s="18" t="s">
        <v>264</v>
      </c>
      <c r="M71" s="18" t="s">
        <v>265</v>
      </c>
      <c r="N71" s="18" t="s">
        <v>266</v>
      </c>
      <c r="P71" s="65" t="s">
        <v>355</v>
      </c>
      <c r="Q71" s="35" t="s">
        <v>356</v>
      </c>
      <c r="W71" s="70">
        <v>19.05</v>
      </c>
      <c r="X71" s="75">
        <v>1.3125</v>
      </c>
      <c r="Y71" s="75">
        <v>17.25</v>
      </c>
      <c r="Z71" s="69">
        <v>224</v>
      </c>
      <c r="AA71" s="80">
        <v>2</v>
      </c>
      <c r="AC71" s="87">
        <v>19.05</v>
      </c>
      <c r="AD71" s="80">
        <v>1</v>
      </c>
      <c r="AE71" s="75">
        <v>17.25</v>
      </c>
      <c r="AF71" s="34">
        <v>196</v>
      </c>
      <c r="AG71" s="80">
        <v>2</v>
      </c>
      <c r="AI71" s="93">
        <v>25.4</v>
      </c>
      <c r="AJ71" s="91">
        <v>1.25</v>
      </c>
      <c r="AK71" s="91">
        <v>17.25</v>
      </c>
      <c r="AL71" s="34">
        <v>131</v>
      </c>
      <c r="AM71" s="94">
        <v>2</v>
      </c>
      <c r="AO71" s="93">
        <v>31.75</v>
      </c>
      <c r="AP71" s="91">
        <v>1.5625</v>
      </c>
      <c r="AQ71" s="91">
        <v>17.25</v>
      </c>
      <c r="AR71" s="14">
        <v>66</v>
      </c>
      <c r="AS71" s="94">
        <v>2</v>
      </c>
      <c r="AU71" s="93">
        <v>38.1</v>
      </c>
      <c r="AV71" s="91">
        <v>1.875</v>
      </c>
      <c r="AW71" s="91">
        <v>17.25</v>
      </c>
      <c r="AX71" s="14">
        <v>44</v>
      </c>
      <c r="AY71" s="94">
        <v>2</v>
      </c>
      <c r="BA71" s="104" t="s">
        <v>11</v>
      </c>
      <c r="BB71" s="70">
        <v>19.05</v>
      </c>
      <c r="BC71" s="75">
        <v>1.3125</v>
      </c>
      <c r="BD71" s="75">
        <v>15.25</v>
      </c>
      <c r="BE71" s="69">
        <v>160</v>
      </c>
      <c r="BF71" s="80">
        <v>2</v>
      </c>
      <c r="BI71" s="69"/>
      <c r="BQ71">
        <v>0.06</v>
      </c>
      <c r="BR71">
        <f t="shared" si="3"/>
        <v>24.265000000000001</v>
      </c>
      <c r="BS71">
        <f t="shared" si="4"/>
        <v>70.776700000000005</v>
      </c>
      <c r="CD71">
        <v>0.06</v>
      </c>
      <c r="CE71">
        <f t="shared" si="5"/>
        <v>24.265000000000001</v>
      </c>
      <c r="CG71">
        <v>0.06</v>
      </c>
      <c r="CH71">
        <f t="shared" si="6"/>
        <v>49.223300000000002</v>
      </c>
      <c r="CU71" t="s">
        <v>696</v>
      </c>
      <c r="CY71">
        <v>3.6800000000000006E-2</v>
      </c>
      <c r="CZ71">
        <f t="shared" si="7"/>
        <v>32.338722659667539</v>
      </c>
      <c r="DA71">
        <f t="shared" si="8"/>
        <v>47.935533683289592</v>
      </c>
    </row>
    <row r="72" spans="2:105" x14ac:dyDescent="0.3">
      <c r="B72" s="60" t="s">
        <v>249</v>
      </c>
      <c r="C72" s="50">
        <v>10000</v>
      </c>
      <c r="D72" s="50">
        <v>88</v>
      </c>
      <c r="E72" s="50">
        <v>1</v>
      </c>
      <c r="F72" s="51" t="s">
        <v>255</v>
      </c>
      <c r="H72" s="236" t="s">
        <v>267</v>
      </c>
      <c r="I72" s="236" t="s">
        <v>268</v>
      </c>
      <c r="J72" s="236" t="s">
        <v>269</v>
      </c>
      <c r="K72" s="236" t="s">
        <v>270</v>
      </c>
      <c r="L72" s="236">
        <v>19.05</v>
      </c>
      <c r="M72" s="236">
        <v>14</v>
      </c>
      <c r="N72" s="236">
        <v>2.11</v>
      </c>
      <c r="P72" s="41">
        <v>2.4384000000000001</v>
      </c>
      <c r="Q72" s="42">
        <v>8</v>
      </c>
      <c r="W72" s="70">
        <v>19.05</v>
      </c>
      <c r="X72" s="75">
        <v>1.3125</v>
      </c>
      <c r="Y72" s="75">
        <v>19.25</v>
      </c>
      <c r="Z72" s="69">
        <v>282</v>
      </c>
      <c r="AA72" s="80">
        <v>2</v>
      </c>
      <c r="AC72" s="87">
        <v>19.05</v>
      </c>
      <c r="AD72" s="80">
        <v>1</v>
      </c>
      <c r="AE72" s="75">
        <v>19.25</v>
      </c>
      <c r="AF72" s="34">
        <v>250</v>
      </c>
      <c r="AG72" s="80">
        <v>2</v>
      </c>
      <c r="AI72" s="93">
        <v>25.4</v>
      </c>
      <c r="AJ72" s="91">
        <v>1.25</v>
      </c>
      <c r="AK72" s="91">
        <v>19.25</v>
      </c>
      <c r="AL72" s="34">
        <v>163</v>
      </c>
      <c r="AM72" s="94">
        <v>2</v>
      </c>
      <c r="AO72" s="93">
        <v>31.75</v>
      </c>
      <c r="AP72" s="91">
        <v>1.5625</v>
      </c>
      <c r="AQ72" s="91">
        <v>19.25</v>
      </c>
      <c r="AR72" s="14">
        <v>91</v>
      </c>
      <c r="AS72" s="94">
        <v>2</v>
      </c>
      <c r="AU72" s="93">
        <v>38.1</v>
      </c>
      <c r="AV72" s="91">
        <v>1.875</v>
      </c>
      <c r="AW72" s="91">
        <v>19.25</v>
      </c>
      <c r="AX72" s="14">
        <v>58</v>
      </c>
      <c r="AY72" s="94">
        <v>2</v>
      </c>
      <c r="BA72" s="104" t="s">
        <v>11</v>
      </c>
      <c r="BB72" s="70">
        <v>19.05</v>
      </c>
      <c r="BC72" s="75">
        <v>1.3125</v>
      </c>
      <c r="BD72" s="75">
        <v>17.25</v>
      </c>
      <c r="BE72" s="69">
        <v>224</v>
      </c>
      <c r="BF72" s="80">
        <v>2</v>
      </c>
      <c r="BI72" s="69"/>
      <c r="BQ72">
        <v>0.08</v>
      </c>
      <c r="BR72">
        <f t="shared" si="3"/>
        <v>24.39</v>
      </c>
      <c r="BS72">
        <f t="shared" si="4"/>
        <v>70.665599999999998</v>
      </c>
      <c r="CD72">
        <v>0.08</v>
      </c>
      <c r="CE72">
        <f t="shared" si="5"/>
        <v>24.39</v>
      </c>
      <c r="CG72">
        <v>0.08</v>
      </c>
      <c r="CH72">
        <f t="shared" si="6"/>
        <v>49.334400000000002</v>
      </c>
      <c r="CU72" t="s">
        <v>697</v>
      </c>
      <c r="CV72">
        <f>Dashboard!X97</f>
        <v>71.11</v>
      </c>
      <c r="CY72">
        <v>5.5200000000000006E-2</v>
      </c>
      <c r="CZ72">
        <f t="shared" si="7"/>
        <v>32.398083989501309</v>
      </c>
      <c r="DA72">
        <f t="shared" si="8"/>
        <v>48.053300524934386</v>
      </c>
    </row>
    <row r="73" spans="2:105" ht="15" thickBot="1" x14ac:dyDescent="0.35">
      <c r="B73" s="38" t="s">
        <v>250</v>
      </c>
      <c r="C73" s="9">
        <v>11000</v>
      </c>
      <c r="D73" s="9">
        <v>115</v>
      </c>
      <c r="E73" s="9">
        <v>1</v>
      </c>
      <c r="F73" s="42" t="s">
        <v>257</v>
      </c>
      <c r="H73" s="237"/>
      <c r="I73" s="238"/>
      <c r="J73" s="237"/>
      <c r="K73" s="237"/>
      <c r="L73" s="238"/>
      <c r="M73" s="237"/>
      <c r="N73" s="237"/>
      <c r="P73" s="41">
        <v>3.048</v>
      </c>
      <c r="Q73" s="42">
        <v>10</v>
      </c>
      <c r="W73" s="70">
        <v>19.05</v>
      </c>
      <c r="X73" s="75">
        <v>1.3125</v>
      </c>
      <c r="Y73" s="75">
        <v>21.25</v>
      </c>
      <c r="Z73" s="69">
        <v>342</v>
      </c>
      <c r="AA73" s="80">
        <v>2</v>
      </c>
      <c r="AC73" s="87">
        <v>19.05</v>
      </c>
      <c r="AD73" s="80">
        <v>1</v>
      </c>
      <c r="AE73" s="75">
        <v>21.25</v>
      </c>
      <c r="AF73" s="34">
        <v>302</v>
      </c>
      <c r="AG73" s="80">
        <v>2</v>
      </c>
      <c r="AI73" s="93">
        <v>25.4</v>
      </c>
      <c r="AJ73" s="91">
        <v>1.25</v>
      </c>
      <c r="AK73" s="91">
        <v>21.25</v>
      </c>
      <c r="AL73" s="34">
        <v>199</v>
      </c>
      <c r="AM73" s="94">
        <v>2</v>
      </c>
      <c r="AO73" s="93">
        <v>31.75</v>
      </c>
      <c r="AP73" s="91">
        <v>1.5625</v>
      </c>
      <c r="AQ73" s="91">
        <v>21.25</v>
      </c>
      <c r="AR73" s="14">
        <v>112</v>
      </c>
      <c r="AS73" s="94">
        <v>2</v>
      </c>
      <c r="AU73" s="93">
        <v>38.1</v>
      </c>
      <c r="AV73" s="91">
        <v>1.875</v>
      </c>
      <c r="AW73" s="91">
        <v>21.25</v>
      </c>
      <c r="AX73" s="14">
        <v>72</v>
      </c>
      <c r="AY73" s="94">
        <v>2</v>
      </c>
      <c r="BA73" s="104" t="s">
        <v>11</v>
      </c>
      <c r="BB73" s="70">
        <v>19.05</v>
      </c>
      <c r="BC73" s="75">
        <v>1.3125</v>
      </c>
      <c r="BD73" s="75">
        <v>19.25</v>
      </c>
      <c r="BE73" s="69">
        <v>282</v>
      </c>
      <c r="BF73" s="80">
        <v>2</v>
      </c>
      <c r="BI73" s="69"/>
      <c r="BQ73">
        <v>0.1</v>
      </c>
      <c r="BR73">
        <f t="shared" si="3"/>
        <v>24.515000000000001</v>
      </c>
      <c r="BS73">
        <f t="shared" si="4"/>
        <v>70.554500000000004</v>
      </c>
      <c r="CD73">
        <v>0.1</v>
      </c>
      <c r="CE73">
        <f t="shared" si="5"/>
        <v>24.515000000000001</v>
      </c>
      <c r="CG73">
        <v>0.1</v>
      </c>
      <c r="CH73">
        <f t="shared" si="6"/>
        <v>49.445500000000003</v>
      </c>
      <c r="CU73" t="s">
        <v>698</v>
      </c>
      <c r="CV73">
        <f>Dashboard!X98</f>
        <v>47.7</v>
      </c>
      <c r="CY73">
        <v>7.3599999999999999E-2</v>
      </c>
      <c r="CZ73">
        <f t="shared" si="7"/>
        <v>32.457445319335079</v>
      </c>
      <c r="DA73">
        <f t="shared" si="8"/>
        <v>48.17106736657918</v>
      </c>
    </row>
    <row r="74" spans="2:105" x14ac:dyDescent="0.3">
      <c r="B74" s="38" t="s">
        <v>251</v>
      </c>
      <c r="C74" s="9">
        <v>500</v>
      </c>
      <c r="D74" s="9">
        <v>1100</v>
      </c>
      <c r="E74" s="9">
        <v>1</v>
      </c>
      <c r="F74" s="42" t="s">
        <v>258</v>
      </c>
      <c r="H74" s="236" t="s">
        <v>271</v>
      </c>
      <c r="I74" s="238"/>
      <c r="J74" s="236" t="s">
        <v>272</v>
      </c>
      <c r="K74" s="236" t="s">
        <v>273</v>
      </c>
      <c r="L74" s="238"/>
      <c r="M74" s="236">
        <v>12</v>
      </c>
      <c r="N74" s="236">
        <v>2.77</v>
      </c>
      <c r="P74" s="41">
        <v>3.6576</v>
      </c>
      <c r="Q74" s="42">
        <v>12</v>
      </c>
      <c r="W74" s="70">
        <v>19.05</v>
      </c>
      <c r="X74" s="75">
        <v>1.3125</v>
      </c>
      <c r="Y74" s="75">
        <v>23.25</v>
      </c>
      <c r="Z74" s="69">
        <v>420</v>
      </c>
      <c r="AA74" s="80">
        <v>2</v>
      </c>
      <c r="AC74" s="87">
        <v>19.05</v>
      </c>
      <c r="AD74" s="80">
        <v>1</v>
      </c>
      <c r="AE74" s="75">
        <v>23.25</v>
      </c>
      <c r="AF74" s="34">
        <v>376</v>
      </c>
      <c r="AG74" s="80">
        <v>2</v>
      </c>
      <c r="AI74" s="93">
        <v>25.4</v>
      </c>
      <c r="AJ74" s="91">
        <v>1.25</v>
      </c>
      <c r="AK74" s="91">
        <v>23.25</v>
      </c>
      <c r="AL74" s="34">
        <v>241</v>
      </c>
      <c r="AM74" s="94">
        <v>2</v>
      </c>
      <c r="AO74" s="93">
        <v>31.75</v>
      </c>
      <c r="AP74" s="91">
        <v>1.5625</v>
      </c>
      <c r="AQ74" s="91">
        <v>23.25</v>
      </c>
      <c r="AR74" s="14">
        <v>136</v>
      </c>
      <c r="AS74" s="94">
        <v>2</v>
      </c>
      <c r="AU74" s="93">
        <v>38.1</v>
      </c>
      <c r="AV74" s="91">
        <v>1.875</v>
      </c>
      <c r="AW74" s="91">
        <v>23.25</v>
      </c>
      <c r="AX74" s="14">
        <v>91</v>
      </c>
      <c r="AY74" s="94">
        <v>2</v>
      </c>
      <c r="BA74" s="104" t="s">
        <v>11</v>
      </c>
      <c r="BB74" s="70">
        <v>19.05</v>
      </c>
      <c r="BC74" s="75">
        <v>1.3125</v>
      </c>
      <c r="BD74" s="75">
        <v>21.25</v>
      </c>
      <c r="BE74" s="69">
        <v>342</v>
      </c>
      <c r="BF74" s="80">
        <v>2</v>
      </c>
      <c r="BQ74">
        <v>0.12000000000000001</v>
      </c>
      <c r="BR74">
        <f t="shared" si="3"/>
        <v>24.64</v>
      </c>
      <c r="BS74">
        <f t="shared" si="4"/>
        <v>70.443399999999997</v>
      </c>
      <c r="CD74">
        <v>0.12000000000000001</v>
      </c>
      <c r="CE74">
        <f t="shared" si="5"/>
        <v>24.64</v>
      </c>
      <c r="CG74">
        <v>0.12000000000000001</v>
      </c>
      <c r="CH74">
        <f t="shared" si="6"/>
        <v>49.556600000000003</v>
      </c>
      <c r="CY74">
        <v>9.1900000000000009E-2</v>
      </c>
      <c r="CZ74">
        <f t="shared" si="7"/>
        <v>32.516484033245845</v>
      </c>
      <c r="DA74">
        <f t="shared" si="8"/>
        <v>48.28819417104112</v>
      </c>
    </row>
    <row r="75" spans="2:105" ht="15" thickBot="1" x14ac:dyDescent="0.35">
      <c r="B75" s="38" t="s">
        <v>252</v>
      </c>
      <c r="C75" s="9">
        <v>13000</v>
      </c>
      <c r="D75" s="9">
        <v>95</v>
      </c>
      <c r="E75" s="9">
        <v>1</v>
      </c>
      <c r="F75" s="42" t="s">
        <v>259</v>
      </c>
      <c r="H75" s="237"/>
      <c r="I75" s="237"/>
      <c r="J75" s="237"/>
      <c r="K75" s="237"/>
      <c r="L75" s="237"/>
      <c r="M75" s="237"/>
      <c r="N75" s="237"/>
      <c r="P75" s="41">
        <v>4.8768000000000002</v>
      </c>
      <c r="Q75" s="42">
        <v>16</v>
      </c>
      <c r="W75" s="70">
        <v>19.05</v>
      </c>
      <c r="X75" s="75">
        <v>1.3125</v>
      </c>
      <c r="Y75" s="75">
        <v>25</v>
      </c>
      <c r="Z75" s="69">
        <v>506</v>
      </c>
      <c r="AA75" s="80">
        <v>2</v>
      </c>
      <c r="AC75" s="87">
        <v>19.05</v>
      </c>
      <c r="AD75" s="80">
        <v>1</v>
      </c>
      <c r="AE75" s="75">
        <v>25</v>
      </c>
      <c r="AF75" s="34">
        <v>452</v>
      </c>
      <c r="AG75" s="80">
        <v>2</v>
      </c>
      <c r="AI75" s="93">
        <v>25.4</v>
      </c>
      <c r="AJ75" s="91">
        <v>1.25</v>
      </c>
      <c r="AK75" s="91">
        <v>25</v>
      </c>
      <c r="AL75" s="34">
        <v>294</v>
      </c>
      <c r="AM75" s="94">
        <v>2</v>
      </c>
      <c r="AO75" s="93">
        <v>31.75</v>
      </c>
      <c r="AP75" s="91">
        <v>1.5625</v>
      </c>
      <c r="AQ75" s="91">
        <v>25</v>
      </c>
      <c r="AR75" s="14">
        <v>164</v>
      </c>
      <c r="AS75" s="94">
        <v>2</v>
      </c>
      <c r="AU75" s="93">
        <v>38.1</v>
      </c>
      <c r="AV75" s="91">
        <v>1.875</v>
      </c>
      <c r="AW75" s="91">
        <v>25</v>
      </c>
      <c r="AX75" s="14">
        <v>110</v>
      </c>
      <c r="AY75" s="94">
        <v>2</v>
      </c>
      <c r="BA75" s="104" t="s">
        <v>11</v>
      </c>
      <c r="BB75" s="70">
        <v>19.05</v>
      </c>
      <c r="BC75" s="75">
        <v>1.3125</v>
      </c>
      <c r="BD75" s="75">
        <v>23.25</v>
      </c>
      <c r="BE75" s="69">
        <v>420</v>
      </c>
      <c r="BF75" s="80">
        <v>2</v>
      </c>
      <c r="BQ75">
        <v>0.14000000000000001</v>
      </c>
      <c r="BR75">
        <f t="shared" si="3"/>
        <v>24.765000000000001</v>
      </c>
      <c r="BS75">
        <f t="shared" si="4"/>
        <v>70.332300000000004</v>
      </c>
      <c r="CD75">
        <v>0.14000000000000001</v>
      </c>
      <c r="CE75">
        <f t="shared" si="5"/>
        <v>24.765000000000001</v>
      </c>
      <c r="CG75">
        <v>0.14000000000000001</v>
      </c>
      <c r="CH75">
        <f t="shared" si="6"/>
        <v>49.667700000000004</v>
      </c>
      <c r="CY75">
        <v>0.11030000000000001</v>
      </c>
      <c r="CZ75">
        <f t="shared" si="7"/>
        <v>32.575845363079615</v>
      </c>
      <c r="DA75">
        <f t="shared" si="8"/>
        <v>48.405961012685914</v>
      </c>
    </row>
    <row r="76" spans="2:105" ht="15" thickBot="1" x14ac:dyDescent="0.35">
      <c r="B76" s="38" t="s">
        <v>253</v>
      </c>
      <c r="C76" s="9">
        <v>14000</v>
      </c>
      <c r="D76" s="9">
        <v>83</v>
      </c>
      <c r="E76" s="9">
        <v>1</v>
      </c>
      <c r="F76" s="42" t="s">
        <v>259</v>
      </c>
      <c r="H76" s="236" t="s">
        <v>274</v>
      </c>
      <c r="I76" s="236" t="s">
        <v>275</v>
      </c>
      <c r="J76" s="236" t="s">
        <v>269</v>
      </c>
      <c r="K76" s="236" t="s">
        <v>270</v>
      </c>
      <c r="L76" s="236">
        <v>19.05</v>
      </c>
      <c r="M76" s="236">
        <v>14</v>
      </c>
      <c r="N76" s="236">
        <v>2.11</v>
      </c>
      <c r="P76" s="44">
        <v>6.0960000000000001</v>
      </c>
      <c r="Q76" s="46">
        <v>20</v>
      </c>
      <c r="W76" s="70">
        <v>19.05</v>
      </c>
      <c r="X76" s="75">
        <v>1.3125</v>
      </c>
      <c r="Y76" s="75">
        <v>27</v>
      </c>
      <c r="Z76" s="69">
        <v>602</v>
      </c>
      <c r="AA76" s="80">
        <v>2</v>
      </c>
      <c r="AC76" s="87">
        <v>19.05</v>
      </c>
      <c r="AD76" s="80">
        <v>1</v>
      </c>
      <c r="AE76" s="75">
        <v>27</v>
      </c>
      <c r="AF76" s="34">
        <v>534</v>
      </c>
      <c r="AG76" s="80">
        <v>2</v>
      </c>
      <c r="AI76" s="93">
        <v>25.4</v>
      </c>
      <c r="AJ76" s="91">
        <v>1.25</v>
      </c>
      <c r="AK76" s="91">
        <v>27</v>
      </c>
      <c r="AL76" s="34">
        <v>349</v>
      </c>
      <c r="AM76" s="94">
        <v>2</v>
      </c>
      <c r="AO76" s="93">
        <v>31.75</v>
      </c>
      <c r="AP76" s="91">
        <v>1.5625</v>
      </c>
      <c r="AQ76" s="91">
        <v>27</v>
      </c>
      <c r="AR76" s="14">
        <v>196</v>
      </c>
      <c r="AS76" s="94">
        <v>2</v>
      </c>
      <c r="AU76" s="93">
        <v>38.1</v>
      </c>
      <c r="AV76" s="91">
        <v>1.875</v>
      </c>
      <c r="AW76" s="91">
        <v>27</v>
      </c>
      <c r="AX76" s="14">
        <v>131</v>
      </c>
      <c r="AY76" s="94">
        <v>2</v>
      </c>
      <c r="BA76" s="104" t="s">
        <v>11</v>
      </c>
      <c r="BB76" s="70">
        <v>19.05</v>
      </c>
      <c r="BC76" s="75">
        <v>1.3125</v>
      </c>
      <c r="BD76" s="75">
        <v>25</v>
      </c>
      <c r="BE76" s="69">
        <v>506</v>
      </c>
      <c r="BF76" s="80">
        <v>2</v>
      </c>
      <c r="BQ76">
        <v>0.16</v>
      </c>
      <c r="BR76">
        <f t="shared" si="3"/>
        <v>24.89</v>
      </c>
      <c r="BS76">
        <f t="shared" si="4"/>
        <v>70.221199999999996</v>
      </c>
      <c r="CD76">
        <v>0.16</v>
      </c>
      <c r="CE76">
        <f t="shared" si="5"/>
        <v>24.89</v>
      </c>
      <c r="CG76">
        <v>0.16</v>
      </c>
      <c r="CH76">
        <f t="shared" si="6"/>
        <v>49.778800000000004</v>
      </c>
      <c r="CY76">
        <v>0.12869999999999998</v>
      </c>
      <c r="CZ76">
        <f t="shared" si="7"/>
        <v>32.635206692913385</v>
      </c>
      <c r="DA76">
        <f t="shared" si="8"/>
        <v>48.523727854330708</v>
      </c>
    </row>
    <row r="77" spans="2:105" ht="15.6" customHeight="1" thickBot="1" x14ac:dyDescent="0.35">
      <c r="B77" s="39" t="s">
        <v>254</v>
      </c>
      <c r="C77" s="49">
        <v>11000</v>
      </c>
      <c r="D77" s="49">
        <v>850</v>
      </c>
      <c r="E77" s="49">
        <v>0.4</v>
      </c>
      <c r="F77" s="46" t="s">
        <v>260</v>
      </c>
      <c r="H77" s="237"/>
      <c r="I77" s="238"/>
      <c r="J77" s="237"/>
      <c r="K77" s="237"/>
      <c r="L77" s="238"/>
      <c r="M77" s="237"/>
      <c r="N77" s="237"/>
      <c r="W77" s="70">
        <v>19.05</v>
      </c>
      <c r="X77" s="75">
        <v>1.3125</v>
      </c>
      <c r="Y77" s="75">
        <v>29</v>
      </c>
      <c r="Z77" s="69">
        <v>692</v>
      </c>
      <c r="AA77" s="80">
        <v>2</v>
      </c>
      <c r="AC77" s="87">
        <v>19.05</v>
      </c>
      <c r="AD77" s="80">
        <v>1</v>
      </c>
      <c r="AE77" s="75">
        <v>29</v>
      </c>
      <c r="AF77" s="34">
        <v>604</v>
      </c>
      <c r="AG77" s="80">
        <v>2</v>
      </c>
      <c r="AI77" s="93">
        <v>25.4</v>
      </c>
      <c r="AJ77" s="91">
        <v>1.25</v>
      </c>
      <c r="AK77" s="91">
        <v>29</v>
      </c>
      <c r="AL77" s="34">
        <v>397</v>
      </c>
      <c r="AM77" s="94">
        <v>2</v>
      </c>
      <c r="AO77" s="93">
        <v>31.75</v>
      </c>
      <c r="AP77" s="91">
        <v>1.5625</v>
      </c>
      <c r="AQ77" s="91">
        <v>29</v>
      </c>
      <c r="AR77" s="14">
        <v>228</v>
      </c>
      <c r="AS77" s="94">
        <v>2</v>
      </c>
      <c r="AU77" s="93">
        <v>38.1</v>
      </c>
      <c r="AV77" s="91">
        <v>1.875</v>
      </c>
      <c r="AW77" s="91">
        <v>29</v>
      </c>
      <c r="AX77" s="14">
        <v>154</v>
      </c>
      <c r="AY77" s="94">
        <v>2</v>
      </c>
      <c r="BA77" s="104" t="s">
        <v>11</v>
      </c>
      <c r="BB77" s="70">
        <v>19.05</v>
      </c>
      <c r="BC77" s="75">
        <v>1.3125</v>
      </c>
      <c r="BD77" s="75">
        <v>27</v>
      </c>
      <c r="BE77" s="69">
        <v>602</v>
      </c>
      <c r="BF77" s="80">
        <v>2</v>
      </c>
      <c r="BQ77">
        <v>0.18</v>
      </c>
      <c r="BR77">
        <f t="shared" si="3"/>
        <v>25.015000000000001</v>
      </c>
      <c r="BS77">
        <f t="shared" si="4"/>
        <v>70.110100000000003</v>
      </c>
      <c r="CD77">
        <v>0.18</v>
      </c>
      <c r="CE77">
        <f t="shared" si="5"/>
        <v>25.015000000000001</v>
      </c>
      <c r="CG77">
        <v>0.18</v>
      </c>
      <c r="CH77">
        <f t="shared" si="6"/>
        <v>49.889899999999997</v>
      </c>
      <c r="CY77">
        <v>0.14709999999999998</v>
      </c>
      <c r="CZ77">
        <f t="shared" si="7"/>
        <v>32.694568022747156</v>
      </c>
      <c r="DA77">
        <f t="shared" si="8"/>
        <v>48.641494695975503</v>
      </c>
    </row>
    <row r="78" spans="2:105" ht="15" thickBot="1" x14ac:dyDescent="0.35">
      <c r="H78" s="236" t="s">
        <v>276</v>
      </c>
      <c r="I78" s="238"/>
      <c r="J78" s="236" t="s">
        <v>272</v>
      </c>
      <c r="K78" s="236" t="s">
        <v>273</v>
      </c>
      <c r="L78" s="238"/>
      <c r="M78" s="236">
        <v>12</v>
      </c>
      <c r="N78" s="236">
        <v>2.77</v>
      </c>
      <c r="P78" s="223" t="s">
        <v>357</v>
      </c>
      <c r="Q78" s="223"/>
      <c r="R78" s="223"/>
      <c r="S78" s="223"/>
      <c r="W78" s="70">
        <v>19.05</v>
      </c>
      <c r="X78" s="75">
        <v>1.3125</v>
      </c>
      <c r="Y78" s="75">
        <v>31</v>
      </c>
      <c r="Z78" s="69">
        <v>822</v>
      </c>
      <c r="AA78" s="80">
        <v>2</v>
      </c>
      <c r="AC78" s="87">
        <v>19.05</v>
      </c>
      <c r="AD78" s="80">
        <v>1</v>
      </c>
      <c r="AE78" s="75">
        <v>31</v>
      </c>
      <c r="AF78" s="34">
        <v>728</v>
      </c>
      <c r="AG78" s="80">
        <v>2</v>
      </c>
      <c r="AI78" s="93">
        <v>25.4</v>
      </c>
      <c r="AJ78" s="91">
        <v>1.25</v>
      </c>
      <c r="AK78" s="91">
        <v>31</v>
      </c>
      <c r="AL78" s="34">
        <v>472</v>
      </c>
      <c r="AM78" s="94">
        <v>2</v>
      </c>
      <c r="AO78" s="93">
        <v>31.75</v>
      </c>
      <c r="AP78" s="91">
        <v>1.5625</v>
      </c>
      <c r="AQ78" s="91">
        <v>31</v>
      </c>
      <c r="AR78" s="14">
        <v>270</v>
      </c>
      <c r="AS78" s="94">
        <v>2</v>
      </c>
      <c r="AU78" s="93">
        <v>38.1</v>
      </c>
      <c r="AV78" s="91">
        <v>1.875</v>
      </c>
      <c r="AW78" s="91">
        <v>31</v>
      </c>
      <c r="AX78" s="14">
        <v>177</v>
      </c>
      <c r="AY78" s="94">
        <v>2</v>
      </c>
      <c r="BA78" s="104" t="s">
        <v>11</v>
      </c>
      <c r="BB78" s="70">
        <v>19.05</v>
      </c>
      <c r="BC78" s="75">
        <v>1.3125</v>
      </c>
      <c r="BD78" s="75">
        <v>29</v>
      </c>
      <c r="BE78" s="69">
        <v>692</v>
      </c>
      <c r="BF78" s="80">
        <v>2</v>
      </c>
      <c r="BQ78">
        <v>0.19999999999999998</v>
      </c>
      <c r="BR78">
        <f t="shared" si="3"/>
        <v>25.14</v>
      </c>
      <c r="BS78">
        <f t="shared" si="4"/>
        <v>69.998999999999995</v>
      </c>
      <c r="CD78">
        <v>0.19999999999999998</v>
      </c>
      <c r="CE78">
        <f t="shared" si="5"/>
        <v>25.14</v>
      </c>
      <c r="CG78">
        <v>0.19999999999999998</v>
      </c>
      <c r="CH78">
        <f t="shared" si="6"/>
        <v>50.000999999999998</v>
      </c>
      <c r="CY78">
        <v>0.16549999999999998</v>
      </c>
      <c r="CZ78">
        <f t="shared" si="7"/>
        <v>32.753929352580926</v>
      </c>
      <c r="DA78">
        <f t="shared" si="8"/>
        <v>48.759261537620297</v>
      </c>
    </row>
    <row r="79" spans="2:105" ht="16.2" thickBot="1" x14ac:dyDescent="0.35">
      <c r="B79" s="205" t="s">
        <v>284</v>
      </c>
      <c r="C79" s="206"/>
      <c r="D79" s="206"/>
      <c r="E79" s="206"/>
      <c r="F79" s="207"/>
      <c r="H79" s="237"/>
      <c r="I79" s="237"/>
      <c r="J79" s="237"/>
      <c r="K79" s="237"/>
      <c r="L79" s="237"/>
      <c r="M79" s="237"/>
      <c r="N79" s="237"/>
      <c r="P79" s="67" t="s">
        <v>358</v>
      </c>
      <c r="Q79" s="67" t="s">
        <v>359</v>
      </c>
      <c r="R79" s="67" t="s">
        <v>360</v>
      </c>
      <c r="S79" s="67" t="s">
        <v>405</v>
      </c>
      <c r="W79" s="70">
        <v>19.05</v>
      </c>
      <c r="X79" s="75">
        <v>1.3125</v>
      </c>
      <c r="Y79" s="75">
        <v>33</v>
      </c>
      <c r="Z79" s="69">
        <v>938</v>
      </c>
      <c r="AA79" s="80">
        <v>2</v>
      </c>
      <c r="AC79" s="87">
        <v>19.05</v>
      </c>
      <c r="AD79" s="80">
        <v>1</v>
      </c>
      <c r="AE79" s="75">
        <v>33</v>
      </c>
      <c r="AF79" s="34">
        <v>830</v>
      </c>
      <c r="AG79" s="80">
        <v>2</v>
      </c>
      <c r="AI79" s="93">
        <v>25.4</v>
      </c>
      <c r="AJ79" s="91">
        <v>1.25</v>
      </c>
      <c r="AK79" s="91">
        <v>33</v>
      </c>
      <c r="AL79" s="34">
        <v>538</v>
      </c>
      <c r="AM79" s="94">
        <v>2</v>
      </c>
      <c r="AO79" s="93">
        <v>31.75</v>
      </c>
      <c r="AP79" s="91">
        <v>1.5625</v>
      </c>
      <c r="AQ79" s="91">
        <v>33</v>
      </c>
      <c r="AR79" s="14">
        <v>305</v>
      </c>
      <c r="AS79" s="94">
        <v>2</v>
      </c>
      <c r="AU79" s="93">
        <v>38.1</v>
      </c>
      <c r="AV79" s="91">
        <v>1.875</v>
      </c>
      <c r="AW79" s="91">
        <v>33</v>
      </c>
      <c r="AX79" s="14">
        <v>206</v>
      </c>
      <c r="AY79" s="94">
        <v>2</v>
      </c>
      <c r="BA79" s="104" t="s">
        <v>11</v>
      </c>
      <c r="BB79" s="70">
        <v>19.05</v>
      </c>
      <c r="BC79" s="75">
        <v>1.3125</v>
      </c>
      <c r="BD79" s="75">
        <v>31</v>
      </c>
      <c r="BE79" s="69">
        <v>822</v>
      </c>
      <c r="BF79" s="80">
        <v>2</v>
      </c>
      <c r="BQ79">
        <v>0.21999999999999997</v>
      </c>
      <c r="BR79">
        <f t="shared" si="3"/>
        <v>25.265000000000001</v>
      </c>
      <c r="BS79">
        <f t="shared" si="4"/>
        <v>69.887900000000002</v>
      </c>
      <c r="CD79">
        <v>0.21999999999999997</v>
      </c>
      <c r="CE79">
        <f t="shared" si="5"/>
        <v>25.265000000000001</v>
      </c>
      <c r="CG79">
        <v>0.21999999999999997</v>
      </c>
      <c r="CH79">
        <f t="shared" si="6"/>
        <v>50.112099999999998</v>
      </c>
      <c r="CY79">
        <v>0.18379999999999999</v>
      </c>
      <c r="CZ79">
        <f t="shared" si="7"/>
        <v>32.812968066491685</v>
      </c>
      <c r="DA79">
        <f t="shared" si="8"/>
        <v>48.876388342082244</v>
      </c>
    </row>
    <row r="80" spans="2:105" ht="16.2" thickBot="1" x14ac:dyDescent="0.35">
      <c r="B80" s="210" t="s">
        <v>285</v>
      </c>
      <c r="C80" s="208" t="s">
        <v>287</v>
      </c>
      <c r="D80" s="209"/>
      <c r="E80" s="208" t="s">
        <v>286</v>
      </c>
      <c r="F80" s="209"/>
      <c r="H80" s="236" t="s">
        <v>277</v>
      </c>
      <c r="I80" s="236" t="s">
        <v>278</v>
      </c>
      <c r="J80" s="236" t="s">
        <v>269</v>
      </c>
      <c r="K80" s="236" t="s">
        <v>270</v>
      </c>
      <c r="L80" s="236">
        <v>19.05</v>
      </c>
      <c r="M80" s="236">
        <v>16</v>
      </c>
      <c r="N80" s="236">
        <v>1.65</v>
      </c>
      <c r="P80" s="66" t="s">
        <v>361</v>
      </c>
      <c r="Q80" s="66" t="s">
        <v>362</v>
      </c>
      <c r="R80" s="66" t="s">
        <v>363</v>
      </c>
      <c r="S80" s="66" t="s">
        <v>406</v>
      </c>
      <c r="W80" s="70">
        <v>19.05</v>
      </c>
      <c r="X80" s="75">
        <v>1.3125</v>
      </c>
      <c r="Y80" s="75">
        <v>35</v>
      </c>
      <c r="Z80" s="69">
        <v>1068</v>
      </c>
      <c r="AA80" s="80">
        <v>2</v>
      </c>
      <c r="AC80" s="87">
        <v>19.05</v>
      </c>
      <c r="AD80" s="80">
        <v>1</v>
      </c>
      <c r="AE80" s="75">
        <v>35</v>
      </c>
      <c r="AF80" s="34">
        <v>938</v>
      </c>
      <c r="AG80" s="80">
        <v>2</v>
      </c>
      <c r="AI80" s="93">
        <v>25.4</v>
      </c>
      <c r="AJ80" s="91">
        <v>1.25</v>
      </c>
      <c r="AK80" s="91">
        <v>35</v>
      </c>
      <c r="AL80" s="34">
        <v>608</v>
      </c>
      <c r="AM80" s="94">
        <v>2</v>
      </c>
      <c r="AO80" s="93">
        <v>31.75</v>
      </c>
      <c r="AP80" s="91">
        <v>1.5625</v>
      </c>
      <c r="AQ80" s="91">
        <v>35</v>
      </c>
      <c r="AR80" s="14">
        <v>348</v>
      </c>
      <c r="AS80" s="94">
        <v>2</v>
      </c>
      <c r="AU80" s="93">
        <v>38.1</v>
      </c>
      <c r="AV80" s="91">
        <v>1.875</v>
      </c>
      <c r="AW80" s="91">
        <v>35</v>
      </c>
      <c r="AX80" s="14">
        <v>238</v>
      </c>
      <c r="AY80" s="94">
        <v>2</v>
      </c>
      <c r="BA80" s="104" t="s">
        <v>11</v>
      </c>
      <c r="BB80" s="70">
        <v>19.05</v>
      </c>
      <c r="BC80" s="75">
        <v>1.3125</v>
      </c>
      <c r="BD80" s="75">
        <v>33</v>
      </c>
      <c r="BE80" s="69">
        <v>938</v>
      </c>
      <c r="BF80" s="80">
        <v>2</v>
      </c>
      <c r="BQ80">
        <v>0.23999999999999996</v>
      </c>
      <c r="BR80">
        <f t="shared" si="3"/>
        <v>25.39</v>
      </c>
      <c r="BS80">
        <f t="shared" si="4"/>
        <v>69.776799999999994</v>
      </c>
      <c r="CD80">
        <v>0.23999999999999996</v>
      </c>
      <c r="CE80">
        <f t="shared" si="5"/>
        <v>25.39</v>
      </c>
      <c r="CG80">
        <v>0.23999999999999996</v>
      </c>
      <c r="CH80">
        <f t="shared" si="6"/>
        <v>50.223199999999999</v>
      </c>
      <c r="CY80">
        <v>0.20219999999999999</v>
      </c>
      <c r="CZ80">
        <f t="shared" si="7"/>
        <v>32.872329396325455</v>
      </c>
      <c r="DA80">
        <f t="shared" si="8"/>
        <v>48.994155183727038</v>
      </c>
    </row>
    <row r="81" spans="2:105" ht="16.2" thickBot="1" x14ac:dyDescent="0.35">
      <c r="B81" s="211"/>
      <c r="C81" s="53" t="s">
        <v>179</v>
      </c>
      <c r="D81" s="53" t="s">
        <v>288</v>
      </c>
      <c r="E81" s="53" t="s">
        <v>179</v>
      </c>
      <c r="F81" s="53" t="s">
        <v>288</v>
      </c>
      <c r="H81" s="237"/>
      <c r="I81" s="238"/>
      <c r="J81" s="237"/>
      <c r="K81" s="237"/>
      <c r="L81" s="237"/>
      <c r="M81" s="237"/>
      <c r="N81" s="237"/>
      <c r="P81" s="66" t="s">
        <v>361</v>
      </c>
      <c r="Q81" s="66" t="s">
        <v>364</v>
      </c>
      <c r="R81" s="66" t="s">
        <v>365</v>
      </c>
      <c r="S81" s="66" t="s">
        <v>407</v>
      </c>
      <c r="W81" s="70">
        <v>19.05</v>
      </c>
      <c r="X81" s="75">
        <v>1.3125</v>
      </c>
      <c r="Y81" s="75">
        <v>37</v>
      </c>
      <c r="Z81" s="69">
        <v>1200</v>
      </c>
      <c r="AA81" s="80">
        <v>2</v>
      </c>
      <c r="AC81" s="87">
        <v>19.05</v>
      </c>
      <c r="AD81" s="80">
        <v>1</v>
      </c>
      <c r="AE81" s="75">
        <v>37</v>
      </c>
      <c r="AF81" s="34">
        <v>1044</v>
      </c>
      <c r="AG81" s="80">
        <v>2</v>
      </c>
      <c r="AI81" s="93">
        <v>25.4</v>
      </c>
      <c r="AJ81" s="91">
        <v>1.25</v>
      </c>
      <c r="AK81" s="91">
        <v>37</v>
      </c>
      <c r="AL81" s="34">
        <v>674</v>
      </c>
      <c r="AM81" s="94">
        <v>2</v>
      </c>
      <c r="AO81" s="93">
        <v>31.75</v>
      </c>
      <c r="AP81" s="91">
        <v>1.5625</v>
      </c>
      <c r="AQ81" s="91">
        <v>37</v>
      </c>
      <c r="AR81" s="14">
        <v>390</v>
      </c>
      <c r="AS81" s="94">
        <v>2</v>
      </c>
      <c r="AU81" s="93">
        <v>38.1</v>
      </c>
      <c r="AV81" s="91">
        <v>1.875</v>
      </c>
      <c r="AW81" s="91">
        <v>37</v>
      </c>
      <c r="AX81" s="14">
        <v>268</v>
      </c>
      <c r="AY81" s="94">
        <v>2</v>
      </c>
      <c r="BA81" s="104" t="s">
        <v>11</v>
      </c>
      <c r="BB81" s="70">
        <v>19.05</v>
      </c>
      <c r="BC81" s="75">
        <v>1.3125</v>
      </c>
      <c r="BD81" s="75">
        <v>35</v>
      </c>
      <c r="BE81" s="69">
        <v>1068</v>
      </c>
      <c r="BF81" s="80">
        <v>2</v>
      </c>
      <c r="BQ81">
        <v>0.25999999999999995</v>
      </c>
      <c r="BR81">
        <f t="shared" si="3"/>
        <v>25.515000000000001</v>
      </c>
      <c r="BS81">
        <f t="shared" si="4"/>
        <v>69.665700000000001</v>
      </c>
      <c r="CD81">
        <v>0.25999999999999995</v>
      </c>
      <c r="CE81">
        <f t="shared" si="5"/>
        <v>25.515000000000001</v>
      </c>
      <c r="CG81">
        <v>0.25999999999999995</v>
      </c>
      <c r="CH81">
        <f t="shared" si="6"/>
        <v>50.334299999999999</v>
      </c>
      <c r="CY81">
        <v>0.22059999999999999</v>
      </c>
      <c r="CZ81">
        <f t="shared" si="7"/>
        <v>32.931690726159232</v>
      </c>
      <c r="DA81">
        <f t="shared" si="8"/>
        <v>49.111922025371832</v>
      </c>
    </row>
    <row r="82" spans="2:105" ht="16.8" customHeight="1" thickBot="1" x14ac:dyDescent="0.35">
      <c r="B82" s="212" t="s">
        <v>289</v>
      </c>
      <c r="C82" s="214" t="s">
        <v>290</v>
      </c>
      <c r="D82" s="214"/>
      <c r="E82" s="216" t="s">
        <v>292</v>
      </c>
      <c r="F82" s="217"/>
      <c r="H82" s="236" t="s">
        <v>279</v>
      </c>
      <c r="I82" s="238"/>
      <c r="J82" s="236" t="s">
        <v>280</v>
      </c>
      <c r="K82" s="236" t="s">
        <v>273</v>
      </c>
      <c r="L82" s="236">
        <v>25.4</v>
      </c>
      <c r="M82" s="236">
        <v>14</v>
      </c>
      <c r="N82" s="236">
        <v>2.11</v>
      </c>
      <c r="P82" s="66" t="s">
        <v>361</v>
      </c>
      <c r="Q82" s="66" t="s">
        <v>366</v>
      </c>
      <c r="R82" s="66" t="s">
        <v>367</v>
      </c>
      <c r="S82" s="66" t="s">
        <v>408</v>
      </c>
      <c r="W82" s="72">
        <v>19.05</v>
      </c>
      <c r="X82" s="77">
        <v>1.3125</v>
      </c>
      <c r="Y82" s="82">
        <v>39</v>
      </c>
      <c r="Z82" s="78">
        <v>1330</v>
      </c>
      <c r="AA82" s="81">
        <v>2</v>
      </c>
      <c r="AC82" s="85">
        <v>19.05</v>
      </c>
      <c r="AD82" s="81">
        <v>1</v>
      </c>
      <c r="AE82" s="82">
        <v>39</v>
      </c>
      <c r="AF82" s="12">
        <v>1176</v>
      </c>
      <c r="AG82" s="81">
        <v>2</v>
      </c>
      <c r="AI82" s="93">
        <v>25.4</v>
      </c>
      <c r="AJ82" s="91">
        <v>1.25</v>
      </c>
      <c r="AK82" s="95">
        <v>39</v>
      </c>
      <c r="AL82" s="12">
        <v>766</v>
      </c>
      <c r="AM82" s="96">
        <v>2</v>
      </c>
      <c r="AO82" s="93">
        <v>31.75</v>
      </c>
      <c r="AP82" s="91">
        <v>1.5625</v>
      </c>
      <c r="AQ82" s="95">
        <v>39</v>
      </c>
      <c r="AR82" s="16">
        <v>436</v>
      </c>
      <c r="AS82" s="96">
        <v>2</v>
      </c>
      <c r="AU82" s="97">
        <v>38.1</v>
      </c>
      <c r="AV82" s="98">
        <v>1.875</v>
      </c>
      <c r="AW82" s="95">
        <v>39</v>
      </c>
      <c r="AX82" s="16">
        <v>299</v>
      </c>
      <c r="AY82" s="96">
        <v>2</v>
      </c>
      <c r="BA82" s="104" t="s">
        <v>11</v>
      </c>
      <c r="BB82" s="70">
        <v>19.05</v>
      </c>
      <c r="BC82" s="75">
        <v>1.3125</v>
      </c>
      <c r="BD82" s="75">
        <v>37</v>
      </c>
      <c r="BE82" s="69">
        <v>1200</v>
      </c>
      <c r="BF82" s="80">
        <v>2</v>
      </c>
      <c r="BQ82">
        <v>0.27999999999999997</v>
      </c>
      <c r="BR82">
        <f t="shared" si="3"/>
        <v>25.64</v>
      </c>
      <c r="BS82">
        <f t="shared" si="4"/>
        <v>69.554599999999994</v>
      </c>
      <c r="CD82">
        <v>0.27999999999999997</v>
      </c>
      <c r="CE82">
        <f t="shared" si="5"/>
        <v>25.64</v>
      </c>
      <c r="CG82">
        <v>0.27999999999999997</v>
      </c>
      <c r="CH82">
        <f t="shared" si="6"/>
        <v>50.445399999999999</v>
      </c>
      <c r="CY82">
        <v>0.23899999999999999</v>
      </c>
      <c r="CZ82">
        <f t="shared" si="7"/>
        <v>32.991052055993002</v>
      </c>
      <c r="DA82">
        <f t="shared" si="8"/>
        <v>49.229688867016627</v>
      </c>
    </row>
    <row r="83" spans="2:105" ht="17.399999999999999" customHeight="1" thickBot="1" x14ac:dyDescent="0.35">
      <c r="B83" s="213"/>
      <c r="C83" s="215" t="s">
        <v>291</v>
      </c>
      <c r="D83" s="215"/>
      <c r="E83" s="218"/>
      <c r="F83" s="219"/>
      <c r="H83" s="237"/>
      <c r="I83" s="237"/>
      <c r="J83" s="237"/>
      <c r="K83" s="237"/>
      <c r="L83" s="237"/>
      <c r="M83" s="237"/>
      <c r="N83" s="237"/>
      <c r="P83" s="66" t="s">
        <v>361</v>
      </c>
      <c r="Q83" s="66" t="s">
        <v>368</v>
      </c>
      <c r="R83" s="66" t="s">
        <v>369</v>
      </c>
      <c r="S83" s="66" t="s">
        <v>409</v>
      </c>
      <c r="W83" s="83">
        <v>19.05</v>
      </c>
      <c r="X83" s="84">
        <v>1.3125</v>
      </c>
      <c r="Y83" s="75">
        <v>8</v>
      </c>
      <c r="Z83" s="69">
        <v>26</v>
      </c>
      <c r="AA83" s="79">
        <v>4</v>
      </c>
      <c r="AC83" s="86">
        <v>19.05</v>
      </c>
      <c r="AD83" s="79">
        <v>1</v>
      </c>
      <c r="AE83" s="75">
        <v>8</v>
      </c>
      <c r="AF83" s="34">
        <v>24</v>
      </c>
      <c r="AG83" s="79">
        <v>4</v>
      </c>
      <c r="AI83" s="89">
        <v>25.4</v>
      </c>
      <c r="AJ83" s="90">
        <v>1.25</v>
      </c>
      <c r="AK83" s="91">
        <v>8</v>
      </c>
      <c r="AL83" s="34">
        <v>16</v>
      </c>
      <c r="AM83" s="92">
        <v>4</v>
      </c>
      <c r="AO83" s="93">
        <v>31.75</v>
      </c>
      <c r="AP83" s="91">
        <v>1.5625</v>
      </c>
      <c r="AQ83" s="91">
        <v>8</v>
      </c>
      <c r="AR83" s="14" t="s">
        <v>179</v>
      </c>
      <c r="AS83" s="92">
        <v>4</v>
      </c>
      <c r="AU83" s="89">
        <v>38.1</v>
      </c>
      <c r="AV83" s="90">
        <v>1.875</v>
      </c>
      <c r="AW83" s="91">
        <v>8</v>
      </c>
      <c r="AX83" s="14" t="s">
        <v>179</v>
      </c>
      <c r="AY83" s="92">
        <v>4</v>
      </c>
      <c r="BA83" s="105" t="s">
        <v>11</v>
      </c>
      <c r="BB83" s="72">
        <v>19.05</v>
      </c>
      <c r="BC83" s="77">
        <v>1.3125</v>
      </c>
      <c r="BD83" s="82">
        <v>39</v>
      </c>
      <c r="BE83" s="78">
        <v>1330</v>
      </c>
      <c r="BF83" s="81">
        <v>2</v>
      </c>
      <c r="BQ83">
        <v>0.3</v>
      </c>
      <c r="BR83">
        <f t="shared" si="3"/>
        <v>25.765000000000001</v>
      </c>
      <c r="BS83">
        <f t="shared" si="4"/>
        <v>69.4435</v>
      </c>
      <c r="CD83">
        <v>0.3</v>
      </c>
      <c r="CE83">
        <f t="shared" si="5"/>
        <v>25.765000000000001</v>
      </c>
      <c r="CG83">
        <v>0.3</v>
      </c>
      <c r="CH83">
        <f t="shared" si="6"/>
        <v>50.5565</v>
      </c>
      <c r="CY83">
        <v>0.25739999999999996</v>
      </c>
      <c r="CZ83">
        <f t="shared" si="7"/>
        <v>33.050413385826772</v>
      </c>
      <c r="DA83">
        <f t="shared" si="8"/>
        <v>49.347455708661421</v>
      </c>
    </row>
    <row r="84" spans="2:105" ht="21" customHeight="1" x14ac:dyDescent="0.3">
      <c r="B84" s="233" t="s">
        <v>293</v>
      </c>
      <c r="C84" s="218" t="s">
        <v>294</v>
      </c>
      <c r="D84" s="218"/>
      <c r="E84" s="218" t="s">
        <v>295</v>
      </c>
      <c r="F84" s="219"/>
      <c r="P84" s="66" t="s">
        <v>370</v>
      </c>
      <c r="Q84" s="66" t="s">
        <v>371</v>
      </c>
      <c r="R84" s="66" t="s">
        <v>372</v>
      </c>
      <c r="S84" s="66" t="s">
        <v>410</v>
      </c>
      <c r="W84" s="70">
        <v>19.05</v>
      </c>
      <c r="X84" s="75">
        <v>1.3125</v>
      </c>
      <c r="Y84" s="75">
        <v>10</v>
      </c>
      <c r="Z84" s="69">
        <v>47</v>
      </c>
      <c r="AA84" s="80">
        <v>4</v>
      </c>
      <c r="AC84" s="87">
        <v>19.05</v>
      </c>
      <c r="AD84" s="80">
        <v>1</v>
      </c>
      <c r="AE84" s="75">
        <v>10</v>
      </c>
      <c r="AF84" s="34">
        <v>40</v>
      </c>
      <c r="AG84" s="80">
        <v>4</v>
      </c>
      <c r="AI84" s="93">
        <v>25.4</v>
      </c>
      <c r="AJ84" s="91">
        <v>1.25</v>
      </c>
      <c r="AK84" s="91">
        <v>10</v>
      </c>
      <c r="AL84" s="34">
        <v>26</v>
      </c>
      <c r="AM84" s="94">
        <v>4</v>
      </c>
      <c r="AO84" s="93">
        <v>31.75</v>
      </c>
      <c r="AP84" s="91">
        <v>1.5625</v>
      </c>
      <c r="AQ84" s="91">
        <v>10</v>
      </c>
      <c r="AR84" s="14">
        <v>14</v>
      </c>
      <c r="AS84" s="94">
        <v>4</v>
      </c>
      <c r="AU84" s="93">
        <v>38.1</v>
      </c>
      <c r="AV84" s="91">
        <v>1.875</v>
      </c>
      <c r="AW84" s="91">
        <v>10</v>
      </c>
      <c r="AX84" s="14" t="s">
        <v>179</v>
      </c>
      <c r="AY84" s="94">
        <v>4</v>
      </c>
      <c r="BA84" s="103" t="s">
        <v>11</v>
      </c>
      <c r="BB84" s="83">
        <v>19.05</v>
      </c>
      <c r="BC84" s="84">
        <v>1.3125</v>
      </c>
      <c r="BD84" s="75">
        <v>8</v>
      </c>
      <c r="BE84" s="69">
        <v>26</v>
      </c>
      <c r="BF84" s="79">
        <v>4</v>
      </c>
      <c r="BQ84">
        <v>0.32</v>
      </c>
      <c r="BR84">
        <f t="shared" si="3"/>
        <v>25.89</v>
      </c>
      <c r="BS84">
        <f t="shared" si="4"/>
        <v>69.332399999999993</v>
      </c>
      <c r="CD84">
        <v>0.32</v>
      </c>
      <c r="CE84">
        <f t="shared" si="5"/>
        <v>25.89</v>
      </c>
      <c r="CG84">
        <v>0.32</v>
      </c>
      <c r="CH84">
        <f t="shared" si="6"/>
        <v>50.6676</v>
      </c>
      <c r="CY84">
        <v>0.2757</v>
      </c>
      <c r="CZ84">
        <f t="shared" si="7"/>
        <v>33.109452099737531</v>
      </c>
      <c r="DA84">
        <f t="shared" si="8"/>
        <v>49.464582513123361</v>
      </c>
    </row>
    <row r="85" spans="2:105" ht="15.6" x14ac:dyDescent="0.3">
      <c r="B85" s="233"/>
      <c r="C85" s="231" t="s">
        <v>296</v>
      </c>
      <c r="D85" s="231" t="s">
        <v>297</v>
      </c>
      <c r="E85" s="231" t="s">
        <v>298</v>
      </c>
      <c r="F85" s="232" t="s">
        <v>299</v>
      </c>
      <c r="H85" s="4" t="s">
        <v>281</v>
      </c>
      <c r="P85" s="66" t="s">
        <v>370</v>
      </c>
      <c r="Q85" s="66" t="s">
        <v>373</v>
      </c>
      <c r="R85" s="66" t="s">
        <v>374</v>
      </c>
      <c r="S85" s="66" t="s">
        <v>411</v>
      </c>
      <c r="W85" s="70">
        <v>19.05</v>
      </c>
      <c r="X85" s="75">
        <v>1.3125</v>
      </c>
      <c r="Y85" s="75">
        <v>12</v>
      </c>
      <c r="Z85" s="69">
        <v>86</v>
      </c>
      <c r="AA85" s="80">
        <v>4</v>
      </c>
      <c r="AC85" s="87">
        <v>19.05</v>
      </c>
      <c r="AD85" s="80">
        <v>1</v>
      </c>
      <c r="AE85" s="75">
        <v>12</v>
      </c>
      <c r="AF85" s="34">
        <v>76</v>
      </c>
      <c r="AG85" s="80">
        <v>4</v>
      </c>
      <c r="AI85" s="93">
        <v>25.4</v>
      </c>
      <c r="AJ85" s="91">
        <v>1.25</v>
      </c>
      <c r="AK85" s="91">
        <v>12</v>
      </c>
      <c r="AL85" s="34">
        <v>48</v>
      </c>
      <c r="AM85" s="94">
        <v>4</v>
      </c>
      <c r="AO85" s="93">
        <v>31.75</v>
      </c>
      <c r="AP85" s="91">
        <v>1.5625</v>
      </c>
      <c r="AQ85" s="91">
        <v>12</v>
      </c>
      <c r="AR85" s="14">
        <v>26</v>
      </c>
      <c r="AS85" s="94">
        <v>4</v>
      </c>
      <c r="AU85" s="93">
        <v>38.1</v>
      </c>
      <c r="AV85" s="91">
        <v>1.875</v>
      </c>
      <c r="AW85" s="91">
        <v>12</v>
      </c>
      <c r="AX85" s="14">
        <v>14</v>
      </c>
      <c r="AY85" s="94">
        <v>4</v>
      </c>
      <c r="BA85" s="104" t="s">
        <v>11</v>
      </c>
      <c r="BB85" s="70">
        <v>19.05</v>
      </c>
      <c r="BC85" s="75">
        <v>1.3125</v>
      </c>
      <c r="BD85" s="75">
        <v>10</v>
      </c>
      <c r="BE85" s="69">
        <v>47</v>
      </c>
      <c r="BF85" s="80">
        <v>4</v>
      </c>
      <c r="BQ85">
        <v>0.34</v>
      </c>
      <c r="BR85">
        <f t="shared" si="3"/>
        <v>26.015000000000001</v>
      </c>
      <c r="BS85">
        <f t="shared" si="4"/>
        <v>69.221299999999999</v>
      </c>
      <c r="CD85">
        <v>0.34</v>
      </c>
      <c r="CE85">
        <f t="shared" si="5"/>
        <v>26.015000000000001</v>
      </c>
      <c r="CG85">
        <v>0.34</v>
      </c>
      <c r="CH85">
        <f t="shared" si="6"/>
        <v>50.778700000000001</v>
      </c>
      <c r="CY85">
        <v>0.29409999999999997</v>
      </c>
      <c r="CZ85">
        <f t="shared" si="7"/>
        <v>33.168813429571301</v>
      </c>
      <c r="DA85">
        <f t="shared" si="8"/>
        <v>49.582349354768155</v>
      </c>
    </row>
    <row r="86" spans="2:105" ht="15.6" x14ac:dyDescent="0.3">
      <c r="B86" s="233"/>
      <c r="C86" s="218"/>
      <c r="D86" s="218"/>
      <c r="E86" s="218"/>
      <c r="F86" s="219"/>
      <c r="H86" s="235" t="s">
        <v>282</v>
      </c>
      <c r="I86" s="235"/>
      <c r="J86" s="235"/>
      <c r="K86" s="235"/>
      <c r="L86" s="235"/>
      <c r="M86" s="235"/>
      <c r="N86" s="235"/>
      <c r="P86" s="66" t="s">
        <v>370</v>
      </c>
      <c r="Q86" s="66" t="s">
        <v>362</v>
      </c>
      <c r="R86" s="66" t="s">
        <v>363</v>
      </c>
      <c r="S86" s="66" t="s">
        <v>412</v>
      </c>
      <c r="W86" s="70">
        <v>19.05</v>
      </c>
      <c r="X86" s="75">
        <v>1.3125</v>
      </c>
      <c r="Y86" s="75">
        <v>13.25</v>
      </c>
      <c r="Z86" s="69">
        <v>96</v>
      </c>
      <c r="AA86" s="80">
        <v>4</v>
      </c>
      <c r="AC86" s="87">
        <v>19.05</v>
      </c>
      <c r="AD86" s="80">
        <v>1</v>
      </c>
      <c r="AE86" s="75">
        <v>13.25</v>
      </c>
      <c r="AF86" s="34">
        <v>86</v>
      </c>
      <c r="AG86" s="80">
        <v>4</v>
      </c>
      <c r="AI86" s="93">
        <v>25.4</v>
      </c>
      <c r="AJ86" s="91">
        <v>1.25</v>
      </c>
      <c r="AK86" s="91">
        <v>13.25</v>
      </c>
      <c r="AL86" s="34">
        <v>58</v>
      </c>
      <c r="AM86" s="94">
        <v>4</v>
      </c>
      <c r="AO86" s="93">
        <v>31.75</v>
      </c>
      <c r="AP86" s="91">
        <v>1.5625</v>
      </c>
      <c r="AQ86" s="91">
        <v>13.25</v>
      </c>
      <c r="AR86" s="14">
        <v>32</v>
      </c>
      <c r="AS86" s="94">
        <v>4</v>
      </c>
      <c r="AU86" s="93">
        <v>38.1</v>
      </c>
      <c r="AV86" s="91">
        <v>1.875</v>
      </c>
      <c r="AW86" s="91">
        <v>13.25</v>
      </c>
      <c r="AX86" s="14">
        <v>28</v>
      </c>
      <c r="AY86" s="94">
        <v>4</v>
      </c>
      <c r="BA86" s="104" t="s">
        <v>11</v>
      </c>
      <c r="BB86" s="70">
        <v>19.05</v>
      </c>
      <c r="BC86" s="75">
        <v>1.3125</v>
      </c>
      <c r="BD86" s="75">
        <v>12</v>
      </c>
      <c r="BE86" s="69">
        <v>86</v>
      </c>
      <c r="BF86" s="80">
        <v>4</v>
      </c>
      <c r="BQ86">
        <v>0.36000000000000004</v>
      </c>
      <c r="BR86">
        <f t="shared" si="3"/>
        <v>26.14</v>
      </c>
      <c r="BS86">
        <f t="shared" si="4"/>
        <v>69.110200000000006</v>
      </c>
      <c r="CD86">
        <v>0.36000000000000004</v>
      </c>
      <c r="CE86">
        <f t="shared" si="5"/>
        <v>26.14</v>
      </c>
      <c r="CG86">
        <v>0.36000000000000004</v>
      </c>
      <c r="CH86">
        <f t="shared" si="6"/>
        <v>50.889800000000001</v>
      </c>
      <c r="CY86">
        <v>0.3125</v>
      </c>
      <c r="CZ86">
        <f t="shared" si="7"/>
        <v>33.228174759405071</v>
      </c>
      <c r="DA86">
        <f t="shared" si="8"/>
        <v>49.700116196412949</v>
      </c>
    </row>
    <row r="87" spans="2:105" ht="15.6" x14ac:dyDescent="0.3">
      <c r="B87" s="233"/>
      <c r="C87" s="218"/>
      <c r="D87" s="218"/>
      <c r="E87" s="218"/>
      <c r="F87" s="219"/>
      <c r="H87" s="204" t="s">
        <v>283</v>
      </c>
      <c r="I87" s="204"/>
      <c r="J87" s="204"/>
      <c r="K87" s="204"/>
      <c r="L87" s="204"/>
      <c r="M87" s="204"/>
      <c r="N87" s="204"/>
      <c r="P87" s="66" t="s">
        <v>370</v>
      </c>
      <c r="Q87" s="66" t="s">
        <v>364</v>
      </c>
      <c r="R87" s="66" t="s">
        <v>365</v>
      </c>
      <c r="S87" s="66" t="s">
        <v>413</v>
      </c>
      <c r="W87" s="70">
        <v>19.05</v>
      </c>
      <c r="X87" s="75">
        <v>1.3125</v>
      </c>
      <c r="Y87" s="75">
        <v>15.25</v>
      </c>
      <c r="Z87" s="69">
        <v>140</v>
      </c>
      <c r="AA87" s="80">
        <v>4</v>
      </c>
      <c r="AC87" s="87">
        <v>19.05</v>
      </c>
      <c r="AD87" s="80">
        <v>1</v>
      </c>
      <c r="AE87" s="75">
        <v>15.25</v>
      </c>
      <c r="AF87" s="34">
        <v>122</v>
      </c>
      <c r="AG87" s="80">
        <v>4</v>
      </c>
      <c r="AI87" s="93">
        <v>25.4</v>
      </c>
      <c r="AJ87" s="91">
        <v>1.25</v>
      </c>
      <c r="AK87" s="91">
        <v>15.25</v>
      </c>
      <c r="AL87" s="34">
        <v>80</v>
      </c>
      <c r="AM87" s="94">
        <v>4</v>
      </c>
      <c r="AO87" s="93">
        <v>31.75</v>
      </c>
      <c r="AP87" s="91">
        <v>1.5625</v>
      </c>
      <c r="AQ87" s="91">
        <v>15.25</v>
      </c>
      <c r="AR87" s="14">
        <v>45</v>
      </c>
      <c r="AS87" s="94">
        <v>4</v>
      </c>
      <c r="AU87" s="93">
        <v>38.1</v>
      </c>
      <c r="AV87" s="91">
        <v>1.875</v>
      </c>
      <c r="AW87" s="91">
        <v>15.25</v>
      </c>
      <c r="AX87" s="14">
        <v>32</v>
      </c>
      <c r="AY87" s="94">
        <v>4</v>
      </c>
      <c r="BA87" s="104" t="s">
        <v>11</v>
      </c>
      <c r="BB87" s="70">
        <v>19.05</v>
      </c>
      <c r="BC87" s="75">
        <v>1.3125</v>
      </c>
      <c r="BD87" s="75">
        <v>13.25</v>
      </c>
      <c r="BE87" s="69">
        <v>96</v>
      </c>
      <c r="BF87" s="80">
        <v>4</v>
      </c>
      <c r="BQ87">
        <v>0.38000000000000006</v>
      </c>
      <c r="BR87">
        <f t="shared" si="3"/>
        <v>26.265000000000001</v>
      </c>
      <c r="BS87">
        <f t="shared" si="4"/>
        <v>68.999099999999999</v>
      </c>
      <c r="CD87">
        <v>0.38000000000000006</v>
      </c>
      <c r="CE87">
        <f t="shared" si="5"/>
        <v>26.265000000000001</v>
      </c>
      <c r="CG87">
        <v>0.38000000000000006</v>
      </c>
      <c r="CH87">
        <f t="shared" si="6"/>
        <v>51.000900000000001</v>
      </c>
      <c r="CY87">
        <v>0.33089999999999997</v>
      </c>
      <c r="CZ87">
        <f t="shared" si="7"/>
        <v>33.287536089238841</v>
      </c>
      <c r="DA87">
        <f t="shared" si="8"/>
        <v>49.817883038057744</v>
      </c>
    </row>
    <row r="88" spans="2:105" ht="16.2" thickBot="1" x14ac:dyDescent="0.35">
      <c r="B88" s="233" t="s">
        <v>302</v>
      </c>
      <c r="C88" s="218" t="s">
        <v>300</v>
      </c>
      <c r="D88" s="218"/>
      <c r="E88" s="218" t="s">
        <v>301</v>
      </c>
      <c r="F88" s="219"/>
      <c r="P88" s="66" t="s">
        <v>375</v>
      </c>
      <c r="Q88" s="66" t="s">
        <v>376</v>
      </c>
      <c r="R88" s="66" t="s">
        <v>377</v>
      </c>
      <c r="S88" s="66" t="s">
        <v>414</v>
      </c>
      <c r="W88" s="70">
        <v>19.05</v>
      </c>
      <c r="X88" s="75">
        <v>1.3125</v>
      </c>
      <c r="Y88" s="75">
        <v>17.25</v>
      </c>
      <c r="Z88" s="69">
        <v>194</v>
      </c>
      <c r="AA88" s="80">
        <v>4</v>
      </c>
      <c r="AC88" s="87">
        <v>19.05</v>
      </c>
      <c r="AD88" s="80">
        <v>1</v>
      </c>
      <c r="AE88" s="75">
        <v>17.25</v>
      </c>
      <c r="AF88" s="34">
        <v>173</v>
      </c>
      <c r="AG88" s="80">
        <v>4</v>
      </c>
      <c r="AI88" s="93">
        <v>25.4</v>
      </c>
      <c r="AJ88" s="91">
        <v>1.25</v>
      </c>
      <c r="AK88" s="91">
        <v>17.25</v>
      </c>
      <c r="AL88" s="34">
        <v>106</v>
      </c>
      <c r="AM88" s="94">
        <v>4</v>
      </c>
      <c r="AO88" s="93">
        <v>31.75</v>
      </c>
      <c r="AP88" s="91">
        <v>1.5625</v>
      </c>
      <c r="AQ88" s="91">
        <v>17.25</v>
      </c>
      <c r="AR88" s="14">
        <v>62</v>
      </c>
      <c r="AS88" s="94">
        <v>4</v>
      </c>
      <c r="AU88" s="93">
        <v>38.1</v>
      </c>
      <c r="AV88" s="91">
        <v>1.875</v>
      </c>
      <c r="AW88" s="91">
        <v>17.25</v>
      </c>
      <c r="AX88" s="14">
        <v>42</v>
      </c>
      <c r="AY88" s="94">
        <v>4</v>
      </c>
      <c r="BA88" s="104" t="s">
        <v>11</v>
      </c>
      <c r="BB88" s="70">
        <v>19.05</v>
      </c>
      <c r="BC88" s="75">
        <v>1.3125</v>
      </c>
      <c r="BD88" s="75">
        <v>15.25</v>
      </c>
      <c r="BE88" s="69">
        <v>140</v>
      </c>
      <c r="BF88" s="80">
        <v>4</v>
      </c>
      <c r="BQ88">
        <v>0.40000000000000008</v>
      </c>
      <c r="BR88">
        <f t="shared" si="3"/>
        <v>26.39</v>
      </c>
      <c r="BS88">
        <f t="shared" si="4"/>
        <v>68.888000000000005</v>
      </c>
      <c r="CD88">
        <v>0.40000000000000008</v>
      </c>
      <c r="CE88">
        <f t="shared" si="5"/>
        <v>26.39</v>
      </c>
      <c r="CG88">
        <v>0.40000000000000008</v>
      </c>
      <c r="CH88">
        <f t="shared" si="6"/>
        <v>51.112000000000002</v>
      </c>
      <c r="CY88">
        <v>0.3493</v>
      </c>
      <c r="CZ88">
        <f t="shared" si="7"/>
        <v>33.346897419072619</v>
      </c>
      <c r="DA88">
        <f t="shared" si="8"/>
        <v>49.935649879702538</v>
      </c>
    </row>
    <row r="89" spans="2:105" ht="16.2" thickBot="1" x14ac:dyDescent="0.35">
      <c r="B89" s="213"/>
      <c r="C89" s="231" t="s">
        <v>303</v>
      </c>
      <c r="D89" s="231" t="s">
        <v>304</v>
      </c>
      <c r="E89" s="231" t="s">
        <v>305</v>
      </c>
      <c r="F89" s="232" t="s">
        <v>299</v>
      </c>
      <c r="H89" s="227" t="s">
        <v>306</v>
      </c>
      <c r="I89" s="224" t="s">
        <v>307</v>
      </c>
      <c r="J89" s="225"/>
      <c r="K89" s="226"/>
      <c r="P89" s="66" t="s">
        <v>375</v>
      </c>
      <c r="Q89" s="66" t="s">
        <v>371</v>
      </c>
      <c r="R89" s="66">
        <v>4.9000000000000002E-2</v>
      </c>
      <c r="S89" s="66" t="s">
        <v>415</v>
      </c>
      <c r="W89" s="70">
        <v>19.05</v>
      </c>
      <c r="X89" s="75">
        <v>1.3125</v>
      </c>
      <c r="Y89" s="75">
        <v>19.25</v>
      </c>
      <c r="Z89" s="69">
        <v>252</v>
      </c>
      <c r="AA89" s="80">
        <v>4</v>
      </c>
      <c r="AC89" s="87">
        <v>19.05</v>
      </c>
      <c r="AD89" s="80">
        <v>1</v>
      </c>
      <c r="AE89" s="75">
        <v>19.25</v>
      </c>
      <c r="AF89" s="34">
        <v>226</v>
      </c>
      <c r="AG89" s="80">
        <v>4</v>
      </c>
      <c r="AI89" s="93">
        <v>25.4</v>
      </c>
      <c r="AJ89" s="91">
        <v>1.25</v>
      </c>
      <c r="AK89" s="91">
        <v>19.25</v>
      </c>
      <c r="AL89" s="34">
        <v>140</v>
      </c>
      <c r="AM89" s="94">
        <v>4</v>
      </c>
      <c r="AO89" s="93">
        <v>31.75</v>
      </c>
      <c r="AP89" s="91">
        <v>1.5625</v>
      </c>
      <c r="AQ89" s="91">
        <v>19.25</v>
      </c>
      <c r="AR89" s="14">
        <v>86</v>
      </c>
      <c r="AS89" s="94">
        <v>4</v>
      </c>
      <c r="AU89" s="93">
        <v>38.1</v>
      </c>
      <c r="AV89" s="91">
        <v>1.875</v>
      </c>
      <c r="AW89" s="91">
        <v>19.25</v>
      </c>
      <c r="AX89" s="14">
        <v>55</v>
      </c>
      <c r="AY89" s="94">
        <v>4</v>
      </c>
      <c r="BA89" s="104" t="s">
        <v>11</v>
      </c>
      <c r="BB89" s="70">
        <v>19.05</v>
      </c>
      <c r="BC89" s="75">
        <v>1.3125</v>
      </c>
      <c r="BD89" s="75">
        <v>17.25</v>
      </c>
      <c r="BE89" s="69">
        <v>194</v>
      </c>
      <c r="BF89" s="80">
        <v>4</v>
      </c>
      <c r="BQ89">
        <v>0.4200000000000001</v>
      </c>
      <c r="BR89">
        <f t="shared" si="3"/>
        <v>26.515000000000001</v>
      </c>
      <c r="BS89">
        <f t="shared" si="4"/>
        <v>68.776899999999998</v>
      </c>
      <c r="CD89">
        <v>0.4200000000000001</v>
      </c>
      <c r="CE89">
        <f t="shared" si="5"/>
        <v>26.515000000000001</v>
      </c>
      <c r="CG89">
        <v>0.4200000000000001</v>
      </c>
      <c r="CH89">
        <f t="shared" si="6"/>
        <v>51.223100000000002</v>
      </c>
      <c r="CY89">
        <v>0.36759999999999998</v>
      </c>
      <c r="CZ89">
        <f t="shared" si="7"/>
        <v>33.405936132983378</v>
      </c>
      <c r="DA89">
        <f t="shared" si="8"/>
        <v>50.052776684164485</v>
      </c>
    </row>
    <row r="90" spans="2:105" ht="16.2" thickBot="1" x14ac:dyDescent="0.35">
      <c r="B90" s="213"/>
      <c r="C90" s="218"/>
      <c r="D90" s="218"/>
      <c r="E90" s="218"/>
      <c r="F90" s="219"/>
      <c r="H90" s="228"/>
      <c r="I90" s="61" t="s">
        <v>308</v>
      </c>
      <c r="J90" s="61" t="s">
        <v>309</v>
      </c>
      <c r="K90" s="61" t="s">
        <v>310</v>
      </c>
      <c r="P90" s="66" t="s">
        <v>375</v>
      </c>
      <c r="Q90" s="66" t="s">
        <v>373</v>
      </c>
      <c r="R90" s="66" t="s">
        <v>374</v>
      </c>
      <c r="S90" s="66" t="s">
        <v>416</v>
      </c>
      <c r="W90" s="70">
        <v>19.05</v>
      </c>
      <c r="X90" s="75">
        <v>1.3125</v>
      </c>
      <c r="Y90" s="75">
        <v>21.25</v>
      </c>
      <c r="Z90" s="69">
        <v>314</v>
      </c>
      <c r="AA90" s="80">
        <v>4</v>
      </c>
      <c r="AC90" s="87">
        <v>19.05</v>
      </c>
      <c r="AD90" s="80">
        <v>1</v>
      </c>
      <c r="AE90" s="75">
        <v>21.25</v>
      </c>
      <c r="AF90" s="34">
        <v>278</v>
      </c>
      <c r="AG90" s="80">
        <v>4</v>
      </c>
      <c r="AI90" s="93">
        <v>25.4</v>
      </c>
      <c r="AJ90" s="91">
        <v>1.25</v>
      </c>
      <c r="AK90" s="91">
        <v>21.25</v>
      </c>
      <c r="AL90" s="34">
        <v>170</v>
      </c>
      <c r="AM90" s="94">
        <v>4</v>
      </c>
      <c r="AO90" s="93">
        <v>31.75</v>
      </c>
      <c r="AP90" s="91">
        <v>1.5625</v>
      </c>
      <c r="AQ90" s="91">
        <v>21.25</v>
      </c>
      <c r="AR90" s="14">
        <v>105</v>
      </c>
      <c r="AS90" s="94">
        <v>4</v>
      </c>
      <c r="AU90" s="93">
        <v>38.1</v>
      </c>
      <c r="AV90" s="91">
        <v>1.875</v>
      </c>
      <c r="AW90" s="91">
        <v>21.25</v>
      </c>
      <c r="AX90" s="14">
        <v>70</v>
      </c>
      <c r="AY90" s="94">
        <v>4</v>
      </c>
      <c r="BA90" s="104" t="s">
        <v>11</v>
      </c>
      <c r="BB90" s="70">
        <v>19.05</v>
      </c>
      <c r="BC90" s="75">
        <v>1.3125</v>
      </c>
      <c r="BD90" s="75">
        <v>19.25</v>
      </c>
      <c r="BE90" s="69">
        <v>252</v>
      </c>
      <c r="BF90" s="80">
        <v>4</v>
      </c>
      <c r="BQ90">
        <v>0.44000000000000011</v>
      </c>
      <c r="BR90">
        <f t="shared" si="3"/>
        <v>26.64</v>
      </c>
      <c r="BS90">
        <f t="shared" si="4"/>
        <v>68.665800000000004</v>
      </c>
      <c r="CD90">
        <v>0.44000000000000011</v>
      </c>
      <c r="CE90">
        <f t="shared" si="5"/>
        <v>26.64</v>
      </c>
      <c r="CG90">
        <v>0.44000000000000011</v>
      </c>
      <c r="CH90">
        <f t="shared" si="6"/>
        <v>51.334200000000003</v>
      </c>
      <c r="CY90">
        <v>0.38600000000000001</v>
      </c>
      <c r="CZ90">
        <f t="shared" si="7"/>
        <v>33.465297462817148</v>
      </c>
      <c r="DA90">
        <f t="shared" si="8"/>
        <v>50.170543525809279</v>
      </c>
    </row>
    <row r="91" spans="2:105" ht="21.6" customHeight="1" thickBot="1" x14ac:dyDescent="0.35">
      <c r="B91" s="234"/>
      <c r="C91" s="229"/>
      <c r="D91" s="229"/>
      <c r="E91" s="229"/>
      <c r="F91" s="230"/>
      <c r="H91" s="55" t="s">
        <v>311</v>
      </c>
      <c r="I91" s="50" t="s">
        <v>320</v>
      </c>
      <c r="J91" s="216" t="s">
        <v>320</v>
      </c>
      <c r="K91" s="217" t="s">
        <v>320</v>
      </c>
      <c r="P91" s="66" t="s">
        <v>375</v>
      </c>
      <c r="Q91" s="66" t="s">
        <v>362</v>
      </c>
      <c r="R91" s="66" t="s">
        <v>363</v>
      </c>
      <c r="S91" s="66" t="s">
        <v>417</v>
      </c>
      <c r="W91" s="70">
        <v>19.05</v>
      </c>
      <c r="X91" s="75">
        <v>1.3125</v>
      </c>
      <c r="Y91" s="75">
        <v>23.25</v>
      </c>
      <c r="Z91" s="69">
        <v>386</v>
      </c>
      <c r="AA91" s="80">
        <v>4</v>
      </c>
      <c r="AC91" s="87">
        <v>19.05</v>
      </c>
      <c r="AD91" s="80">
        <v>1</v>
      </c>
      <c r="AE91" s="75">
        <v>23.25</v>
      </c>
      <c r="AF91" s="34">
        <v>352</v>
      </c>
      <c r="AG91" s="80">
        <v>4</v>
      </c>
      <c r="AI91" s="93">
        <v>25.4</v>
      </c>
      <c r="AJ91" s="91">
        <v>1.25</v>
      </c>
      <c r="AK91" s="91">
        <v>23.25</v>
      </c>
      <c r="AL91" s="34">
        <v>212</v>
      </c>
      <c r="AM91" s="94">
        <v>4</v>
      </c>
      <c r="AO91" s="93">
        <v>31.75</v>
      </c>
      <c r="AP91" s="91">
        <v>1.5625</v>
      </c>
      <c r="AQ91" s="91">
        <v>23.25</v>
      </c>
      <c r="AR91" s="14">
        <v>130</v>
      </c>
      <c r="AS91" s="94">
        <v>4</v>
      </c>
      <c r="AU91" s="93">
        <v>38.1</v>
      </c>
      <c r="AV91" s="91">
        <v>1.875</v>
      </c>
      <c r="AW91" s="91">
        <v>23.25</v>
      </c>
      <c r="AX91" s="14">
        <v>86</v>
      </c>
      <c r="AY91" s="94">
        <v>4</v>
      </c>
      <c r="BA91" s="104" t="s">
        <v>11</v>
      </c>
      <c r="BB91" s="70">
        <v>19.05</v>
      </c>
      <c r="BC91" s="75">
        <v>1.3125</v>
      </c>
      <c r="BD91" s="75">
        <v>21.25</v>
      </c>
      <c r="BE91" s="69">
        <v>314</v>
      </c>
      <c r="BF91" s="80">
        <v>4</v>
      </c>
      <c r="BQ91">
        <v>0.46000000000000013</v>
      </c>
      <c r="BR91">
        <f t="shared" si="3"/>
        <v>26.765000000000001</v>
      </c>
      <c r="BS91">
        <f t="shared" si="4"/>
        <v>68.554699999999997</v>
      </c>
      <c r="CD91">
        <v>0.46000000000000013</v>
      </c>
      <c r="CE91">
        <f t="shared" si="5"/>
        <v>26.765000000000001</v>
      </c>
      <c r="CG91">
        <v>0.46000000000000013</v>
      </c>
      <c r="CH91">
        <f t="shared" si="6"/>
        <v>51.445300000000003</v>
      </c>
      <c r="CY91">
        <v>0.40439999999999998</v>
      </c>
      <c r="CZ91">
        <f t="shared" si="7"/>
        <v>33.524658792650918</v>
      </c>
      <c r="DA91">
        <f t="shared" si="8"/>
        <v>50.288310367454073</v>
      </c>
    </row>
    <row r="92" spans="2:105" ht="15.6" x14ac:dyDescent="0.3">
      <c r="B92" s="6"/>
      <c r="C92" s="6"/>
      <c r="D92" s="6"/>
      <c r="E92" s="6"/>
      <c r="F92" s="6"/>
      <c r="H92" s="41" t="s">
        <v>312</v>
      </c>
      <c r="I92" s="218" t="s">
        <v>321</v>
      </c>
      <c r="J92" s="218"/>
      <c r="K92" s="219"/>
      <c r="P92" s="66" t="s">
        <v>378</v>
      </c>
      <c r="Q92" s="66" t="s">
        <v>379</v>
      </c>
      <c r="R92" s="66" t="s">
        <v>380</v>
      </c>
      <c r="S92" s="66" t="s">
        <v>418</v>
      </c>
      <c r="W92" s="70">
        <v>19.05</v>
      </c>
      <c r="X92" s="75">
        <v>1.3125</v>
      </c>
      <c r="Y92" s="75">
        <v>25</v>
      </c>
      <c r="Z92" s="69">
        <v>468</v>
      </c>
      <c r="AA92" s="80">
        <v>4</v>
      </c>
      <c r="AC92" s="87">
        <v>19.05</v>
      </c>
      <c r="AD92" s="80">
        <v>1</v>
      </c>
      <c r="AE92" s="75">
        <v>25</v>
      </c>
      <c r="AF92" s="34">
        <v>422</v>
      </c>
      <c r="AG92" s="80">
        <v>4</v>
      </c>
      <c r="AI92" s="93">
        <v>25.4</v>
      </c>
      <c r="AJ92" s="91">
        <v>1.25</v>
      </c>
      <c r="AK92" s="91">
        <v>25</v>
      </c>
      <c r="AL92" s="34">
        <v>256</v>
      </c>
      <c r="AM92" s="94">
        <v>4</v>
      </c>
      <c r="AO92" s="93">
        <v>31.75</v>
      </c>
      <c r="AP92" s="91">
        <v>1.5625</v>
      </c>
      <c r="AQ92" s="91">
        <v>25</v>
      </c>
      <c r="AR92" s="14">
        <v>155</v>
      </c>
      <c r="AS92" s="94">
        <v>4</v>
      </c>
      <c r="AU92" s="93">
        <v>38.1</v>
      </c>
      <c r="AV92" s="91">
        <v>1.875</v>
      </c>
      <c r="AW92" s="91">
        <v>25</v>
      </c>
      <c r="AX92" s="14">
        <v>105</v>
      </c>
      <c r="AY92" s="94">
        <v>4</v>
      </c>
      <c r="BA92" s="104" t="s">
        <v>11</v>
      </c>
      <c r="BB92" s="70">
        <v>19.05</v>
      </c>
      <c r="BC92" s="75">
        <v>1.3125</v>
      </c>
      <c r="BD92" s="75">
        <v>23.25</v>
      </c>
      <c r="BE92" s="69">
        <v>386</v>
      </c>
      <c r="BF92" s="80">
        <v>4</v>
      </c>
      <c r="BQ92">
        <v>0.48000000000000015</v>
      </c>
      <c r="BR92">
        <f t="shared" si="3"/>
        <v>26.89</v>
      </c>
      <c r="BS92">
        <f t="shared" si="4"/>
        <v>68.443600000000004</v>
      </c>
      <c r="CD92">
        <v>0.48000000000000015</v>
      </c>
      <c r="CE92">
        <f t="shared" si="5"/>
        <v>26.89</v>
      </c>
      <c r="CG92">
        <v>0.48000000000000015</v>
      </c>
      <c r="CH92">
        <f t="shared" si="6"/>
        <v>51.556400000000004</v>
      </c>
      <c r="CY92">
        <v>0.42280000000000001</v>
      </c>
      <c r="CZ92">
        <f t="shared" si="7"/>
        <v>33.584020122484688</v>
      </c>
      <c r="DA92">
        <f t="shared" si="8"/>
        <v>50.406077209098868</v>
      </c>
    </row>
    <row r="93" spans="2:105" ht="15.6" x14ac:dyDescent="0.3">
      <c r="B93" s="6"/>
      <c r="C93" s="6"/>
      <c r="D93" s="6"/>
      <c r="E93" s="6"/>
      <c r="F93" s="6"/>
      <c r="H93" s="41" t="s">
        <v>239</v>
      </c>
      <c r="I93" s="218"/>
      <c r="J93" s="218"/>
      <c r="K93" s="219"/>
      <c r="P93" s="66" t="s">
        <v>378</v>
      </c>
      <c r="Q93" s="66" t="s">
        <v>381</v>
      </c>
      <c r="R93" s="66" t="s">
        <v>382</v>
      </c>
      <c r="S93" s="66" t="s">
        <v>419</v>
      </c>
      <c r="W93" s="70">
        <v>19.05</v>
      </c>
      <c r="X93" s="75">
        <v>1.3125</v>
      </c>
      <c r="Y93" s="75">
        <v>27</v>
      </c>
      <c r="Z93" s="69">
        <v>550</v>
      </c>
      <c r="AA93" s="80">
        <v>4</v>
      </c>
      <c r="AC93" s="87">
        <v>19.05</v>
      </c>
      <c r="AD93" s="80">
        <v>1</v>
      </c>
      <c r="AE93" s="75">
        <v>27</v>
      </c>
      <c r="AF93" s="34">
        <v>488</v>
      </c>
      <c r="AG93" s="80">
        <v>4</v>
      </c>
      <c r="AI93" s="93">
        <v>25.4</v>
      </c>
      <c r="AJ93" s="91">
        <v>1.25</v>
      </c>
      <c r="AK93" s="91">
        <v>27</v>
      </c>
      <c r="AL93" s="34">
        <v>302</v>
      </c>
      <c r="AM93" s="94">
        <v>4</v>
      </c>
      <c r="AO93" s="93">
        <v>31.75</v>
      </c>
      <c r="AP93" s="91">
        <v>1.5625</v>
      </c>
      <c r="AQ93" s="91">
        <v>27</v>
      </c>
      <c r="AR93" s="14">
        <v>185</v>
      </c>
      <c r="AS93" s="94">
        <v>4</v>
      </c>
      <c r="AU93" s="93">
        <v>38.1</v>
      </c>
      <c r="AV93" s="91">
        <v>1.875</v>
      </c>
      <c r="AW93" s="91">
        <v>27</v>
      </c>
      <c r="AX93" s="14">
        <v>125</v>
      </c>
      <c r="AY93" s="94">
        <v>4</v>
      </c>
      <c r="BA93" s="104" t="s">
        <v>11</v>
      </c>
      <c r="BB93" s="70">
        <v>19.05</v>
      </c>
      <c r="BC93" s="75">
        <v>1.3125</v>
      </c>
      <c r="BD93" s="75">
        <v>25</v>
      </c>
      <c r="BE93" s="69">
        <v>468</v>
      </c>
      <c r="BF93" s="80">
        <v>4</v>
      </c>
      <c r="BQ93">
        <v>0.50000000000000011</v>
      </c>
      <c r="BR93">
        <f t="shared" si="3"/>
        <v>27.015000000000001</v>
      </c>
      <c r="BS93">
        <f t="shared" si="4"/>
        <v>68.332499999999996</v>
      </c>
      <c r="CD93">
        <v>0.50000000000000011</v>
      </c>
      <c r="CE93">
        <f t="shared" si="5"/>
        <v>27.015000000000001</v>
      </c>
      <c r="CG93">
        <v>0.50000000000000011</v>
      </c>
      <c r="CH93">
        <f t="shared" si="6"/>
        <v>51.667500000000004</v>
      </c>
      <c r="CY93">
        <v>0.44119999999999998</v>
      </c>
      <c r="CZ93">
        <f t="shared" si="7"/>
        <v>33.643381452318458</v>
      </c>
      <c r="DA93">
        <f t="shared" si="8"/>
        <v>50.523844050743662</v>
      </c>
    </row>
    <row r="94" spans="2:105" ht="15.6" x14ac:dyDescent="0.3">
      <c r="B94" s="6"/>
      <c r="C94" s="6"/>
      <c r="D94" s="6"/>
      <c r="E94" s="6"/>
      <c r="F94" s="6"/>
      <c r="H94" s="41" t="s">
        <v>240</v>
      </c>
      <c r="I94" s="218"/>
      <c r="J94" s="218"/>
      <c r="K94" s="219"/>
      <c r="P94" s="66" t="s">
        <v>378</v>
      </c>
      <c r="Q94" s="66" t="s">
        <v>383</v>
      </c>
      <c r="R94" s="66" t="s">
        <v>384</v>
      </c>
      <c r="S94" s="66" t="s">
        <v>420</v>
      </c>
      <c r="W94" s="70">
        <v>19.05</v>
      </c>
      <c r="X94" s="75">
        <v>1.3125</v>
      </c>
      <c r="Y94" s="75">
        <v>29</v>
      </c>
      <c r="Z94" s="69">
        <v>640</v>
      </c>
      <c r="AA94" s="80">
        <v>4</v>
      </c>
      <c r="AC94" s="87">
        <v>19.05</v>
      </c>
      <c r="AD94" s="80">
        <v>1</v>
      </c>
      <c r="AE94" s="75">
        <v>29</v>
      </c>
      <c r="AF94" s="34">
        <v>556</v>
      </c>
      <c r="AG94" s="80">
        <v>4</v>
      </c>
      <c r="AI94" s="93">
        <v>25.4</v>
      </c>
      <c r="AJ94" s="91">
        <v>1.25</v>
      </c>
      <c r="AK94" s="91">
        <v>29</v>
      </c>
      <c r="AL94" s="34">
        <v>338</v>
      </c>
      <c r="AM94" s="94">
        <v>4</v>
      </c>
      <c r="AO94" s="93">
        <v>31.75</v>
      </c>
      <c r="AP94" s="91">
        <v>1.5625</v>
      </c>
      <c r="AQ94" s="91">
        <v>29</v>
      </c>
      <c r="AR94" s="14">
        <v>217</v>
      </c>
      <c r="AS94" s="94">
        <v>4</v>
      </c>
      <c r="AU94" s="93">
        <v>38.1</v>
      </c>
      <c r="AV94" s="91">
        <v>1.875</v>
      </c>
      <c r="AW94" s="91">
        <v>29</v>
      </c>
      <c r="AX94" s="14">
        <v>142</v>
      </c>
      <c r="AY94" s="94">
        <v>4</v>
      </c>
      <c r="BA94" s="104" t="s">
        <v>11</v>
      </c>
      <c r="BB94" s="70">
        <v>19.05</v>
      </c>
      <c r="BC94" s="75">
        <v>1.3125</v>
      </c>
      <c r="BD94" s="75">
        <v>27</v>
      </c>
      <c r="BE94" s="69">
        <v>550</v>
      </c>
      <c r="BF94" s="80">
        <v>4</v>
      </c>
      <c r="BQ94">
        <v>0.52000000000000013</v>
      </c>
      <c r="BR94">
        <f t="shared" si="3"/>
        <v>27.14</v>
      </c>
      <c r="BS94">
        <f t="shared" si="4"/>
        <v>68.221400000000003</v>
      </c>
      <c r="CD94">
        <v>0.52000000000000013</v>
      </c>
      <c r="CE94">
        <f t="shared" si="5"/>
        <v>27.14</v>
      </c>
      <c r="CG94">
        <v>0.52000000000000013</v>
      </c>
      <c r="CH94">
        <f t="shared" si="6"/>
        <v>51.778600000000004</v>
      </c>
      <c r="CY94">
        <v>0.45949999999999996</v>
      </c>
      <c r="CZ94">
        <f t="shared" si="7"/>
        <v>33.702420166229217</v>
      </c>
      <c r="DA94">
        <f t="shared" si="8"/>
        <v>50.640970855205602</v>
      </c>
    </row>
    <row r="95" spans="2:105" ht="15.6" x14ac:dyDescent="0.3">
      <c r="B95" s="6"/>
      <c r="C95" s="6"/>
      <c r="D95" s="6"/>
      <c r="E95" s="6"/>
      <c r="F95" s="6"/>
      <c r="H95" s="41" t="s">
        <v>241</v>
      </c>
      <c r="I95" s="218"/>
      <c r="J95" s="218"/>
      <c r="K95" s="219"/>
      <c r="P95" s="66" t="s">
        <v>378</v>
      </c>
      <c r="Q95" s="66" t="s">
        <v>385</v>
      </c>
      <c r="R95" s="66" t="s">
        <v>386</v>
      </c>
      <c r="S95" s="66" t="s">
        <v>421</v>
      </c>
      <c r="W95" s="70">
        <v>19.05</v>
      </c>
      <c r="X95" s="75">
        <v>1.3125</v>
      </c>
      <c r="Y95" s="75">
        <v>31</v>
      </c>
      <c r="Z95" s="69">
        <v>766</v>
      </c>
      <c r="AA95" s="80">
        <v>4</v>
      </c>
      <c r="AC95" s="87">
        <v>19.05</v>
      </c>
      <c r="AD95" s="80">
        <v>1</v>
      </c>
      <c r="AE95" s="75">
        <v>31</v>
      </c>
      <c r="AF95" s="34">
        <v>678</v>
      </c>
      <c r="AG95" s="80">
        <v>4</v>
      </c>
      <c r="AI95" s="93">
        <v>25.4</v>
      </c>
      <c r="AJ95" s="91">
        <v>1.25</v>
      </c>
      <c r="AK95" s="91">
        <v>31</v>
      </c>
      <c r="AL95" s="34">
        <v>430</v>
      </c>
      <c r="AM95" s="94">
        <v>4</v>
      </c>
      <c r="AO95" s="93">
        <v>31.75</v>
      </c>
      <c r="AP95" s="91">
        <v>1.5625</v>
      </c>
      <c r="AQ95" s="91">
        <v>31</v>
      </c>
      <c r="AR95" s="14">
        <v>255</v>
      </c>
      <c r="AS95" s="94">
        <v>4</v>
      </c>
      <c r="AU95" s="93">
        <v>38.1</v>
      </c>
      <c r="AV95" s="91">
        <v>1.875</v>
      </c>
      <c r="AW95" s="91">
        <v>31</v>
      </c>
      <c r="AX95" s="14">
        <v>172</v>
      </c>
      <c r="AY95" s="94">
        <v>4</v>
      </c>
      <c r="BA95" s="104" t="s">
        <v>11</v>
      </c>
      <c r="BB95" s="70">
        <v>19.05</v>
      </c>
      <c r="BC95" s="75">
        <v>1.3125</v>
      </c>
      <c r="BD95" s="75">
        <v>29</v>
      </c>
      <c r="BE95" s="69">
        <v>640</v>
      </c>
      <c r="BF95" s="80">
        <v>4</v>
      </c>
      <c r="BQ95">
        <v>0.54000000000000015</v>
      </c>
      <c r="BR95">
        <f t="shared" si="3"/>
        <v>27.265000000000001</v>
      </c>
      <c r="BS95">
        <f t="shared" si="4"/>
        <v>68.110299999999995</v>
      </c>
      <c r="CD95">
        <v>0.54000000000000015</v>
      </c>
      <c r="CE95">
        <f t="shared" si="5"/>
        <v>27.265000000000001</v>
      </c>
      <c r="CG95">
        <v>0.54000000000000015</v>
      </c>
      <c r="CH95">
        <f t="shared" si="6"/>
        <v>51.889700000000005</v>
      </c>
      <c r="CY95">
        <v>0.47789999999999999</v>
      </c>
      <c r="CZ95">
        <f t="shared" si="7"/>
        <v>33.761781496062994</v>
      </c>
      <c r="DA95">
        <f t="shared" si="8"/>
        <v>50.758737696850396</v>
      </c>
    </row>
    <row r="96" spans="2:105" ht="15.6" x14ac:dyDescent="0.3">
      <c r="B96" s="6"/>
      <c r="C96" s="6"/>
      <c r="D96" s="6"/>
      <c r="E96" s="6"/>
      <c r="F96" s="6"/>
      <c r="H96" s="41" t="s">
        <v>242</v>
      </c>
      <c r="I96" s="218"/>
      <c r="J96" s="218" t="s">
        <v>321</v>
      </c>
      <c r="K96" s="219" t="s">
        <v>321</v>
      </c>
      <c r="P96" s="66" t="s">
        <v>378</v>
      </c>
      <c r="Q96" s="66" t="s">
        <v>376</v>
      </c>
      <c r="R96" s="66" t="s">
        <v>377</v>
      </c>
      <c r="S96" s="66" t="s">
        <v>422</v>
      </c>
      <c r="W96" s="70">
        <v>19.05</v>
      </c>
      <c r="X96" s="75">
        <v>1.3125</v>
      </c>
      <c r="Y96" s="75">
        <v>33</v>
      </c>
      <c r="Z96" s="69">
        <v>878</v>
      </c>
      <c r="AA96" s="80">
        <v>4</v>
      </c>
      <c r="AC96" s="87">
        <v>19.05</v>
      </c>
      <c r="AD96" s="80">
        <v>1</v>
      </c>
      <c r="AE96" s="75">
        <v>33</v>
      </c>
      <c r="AF96" s="34">
        <v>774</v>
      </c>
      <c r="AG96" s="80">
        <v>4</v>
      </c>
      <c r="AI96" s="93">
        <v>25.4</v>
      </c>
      <c r="AJ96" s="91">
        <v>1.25</v>
      </c>
      <c r="AK96" s="91">
        <v>33</v>
      </c>
      <c r="AL96" s="34">
        <v>486</v>
      </c>
      <c r="AM96" s="94">
        <v>4</v>
      </c>
      <c r="AO96" s="93">
        <v>31.75</v>
      </c>
      <c r="AP96" s="91">
        <v>1.5625</v>
      </c>
      <c r="AQ96" s="91">
        <v>33</v>
      </c>
      <c r="AR96" s="14">
        <v>297</v>
      </c>
      <c r="AS96" s="94">
        <v>4</v>
      </c>
      <c r="AU96" s="93">
        <v>38.1</v>
      </c>
      <c r="AV96" s="91">
        <v>1.875</v>
      </c>
      <c r="AW96" s="91">
        <v>33</v>
      </c>
      <c r="AX96" s="14">
        <v>200</v>
      </c>
      <c r="AY96" s="94">
        <v>4</v>
      </c>
      <c r="BA96" s="104" t="s">
        <v>11</v>
      </c>
      <c r="BB96" s="70">
        <v>19.05</v>
      </c>
      <c r="BC96" s="75">
        <v>1.3125</v>
      </c>
      <c r="BD96" s="75">
        <v>31</v>
      </c>
      <c r="BE96" s="69">
        <v>766</v>
      </c>
      <c r="BF96" s="80">
        <v>4</v>
      </c>
      <c r="BQ96">
        <v>0.56000000000000016</v>
      </c>
      <c r="BR96">
        <f t="shared" si="3"/>
        <v>27.39</v>
      </c>
      <c r="BS96">
        <f t="shared" si="4"/>
        <v>67.999200000000002</v>
      </c>
      <c r="CD96">
        <v>0.56000000000000016</v>
      </c>
      <c r="CE96">
        <f t="shared" si="5"/>
        <v>27.39</v>
      </c>
      <c r="CG96">
        <v>0.56000000000000016</v>
      </c>
      <c r="CH96">
        <f t="shared" si="6"/>
        <v>52.000799999999998</v>
      </c>
      <c r="CY96">
        <v>0.49629999999999996</v>
      </c>
      <c r="CZ96">
        <f t="shared" si="7"/>
        <v>33.821142825896764</v>
      </c>
      <c r="DA96">
        <f t="shared" si="8"/>
        <v>50.87650453849519</v>
      </c>
    </row>
    <row r="97" spans="2:105" ht="15.6" x14ac:dyDescent="0.3">
      <c r="B97" s="6"/>
      <c r="C97" s="6"/>
      <c r="D97" s="6"/>
      <c r="E97" s="6"/>
      <c r="F97" s="6"/>
      <c r="H97" s="41" t="s">
        <v>243</v>
      </c>
      <c r="I97" s="218"/>
      <c r="J97" s="218"/>
      <c r="K97" s="219"/>
      <c r="P97" s="66" t="s">
        <v>378</v>
      </c>
      <c r="Q97" s="66" t="s">
        <v>387</v>
      </c>
      <c r="R97" s="66" t="s">
        <v>388</v>
      </c>
      <c r="S97" s="66" t="s">
        <v>423</v>
      </c>
      <c r="W97" s="70">
        <v>19.05</v>
      </c>
      <c r="X97" s="75">
        <v>1.3125</v>
      </c>
      <c r="Y97" s="75">
        <v>35</v>
      </c>
      <c r="Z97" s="69">
        <v>1004</v>
      </c>
      <c r="AA97" s="80">
        <v>4</v>
      </c>
      <c r="AC97" s="87">
        <v>19.05</v>
      </c>
      <c r="AD97" s="80">
        <v>1</v>
      </c>
      <c r="AE97" s="75">
        <v>35</v>
      </c>
      <c r="AF97" s="34">
        <v>882</v>
      </c>
      <c r="AG97" s="80">
        <v>4</v>
      </c>
      <c r="AI97" s="93">
        <v>25.4</v>
      </c>
      <c r="AJ97" s="91">
        <v>1.25</v>
      </c>
      <c r="AK97" s="91">
        <v>35</v>
      </c>
      <c r="AL97" s="34">
        <v>562</v>
      </c>
      <c r="AM97" s="94">
        <v>4</v>
      </c>
      <c r="AO97" s="93">
        <v>31.75</v>
      </c>
      <c r="AP97" s="91">
        <v>1.5625</v>
      </c>
      <c r="AQ97" s="91">
        <v>35</v>
      </c>
      <c r="AR97" s="14">
        <v>335</v>
      </c>
      <c r="AS97" s="94">
        <v>4</v>
      </c>
      <c r="AU97" s="93">
        <v>38.1</v>
      </c>
      <c r="AV97" s="91">
        <v>1.875</v>
      </c>
      <c r="AW97" s="91">
        <v>35</v>
      </c>
      <c r="AX97" s="14">
        <v>230</v>
      </c>
      <c r="AY97" s="94">
        <v>4</v>
      </c>
      <c r="BA97" s="104" t="s">
        <v>11</v>
      </c>
      <c r="BB97" s="70">
        <v>19.05</v>
      </c>
      <c r="BC97" s="75">
        <v>1.3125</v>
      </c>
      <c r="BD97" s="75">
        <v>33</v>
      </c>
      <c r="BE97" s="69">
        <v>878</v>
      </c>
      <c r="BF97" s="80">
        <v>4</v>
      </c>
      <c r="BQ97">
        <v>0.58000000000000018</v>
      </c>
      <c r="BR97">
        <f t="shared" si="3"/>
        <v>27.515000000000001</v>
      </c>
      <c r="BS97">
        <f t="shared" si="4"/>
        <v>67.888099999999994</v>
      </c>
      <c r="CD97">
        <v>0.58000000000000018</v>
      </c>
      <c r="CE97">
        <f t="shared" si="5"/>
        <v>27.515000000000001</v>
      </c>
      <c r="CG97">
        <v>0.58000000000000018</v>
      </c>
      <c r="CH97">
        <f t="shared" si="6"/>
        <v>52.111899999999999</v>
      </c>
      <c r="CY97">
        <v>0.51469999999999994</v>
      </c>
      <c r="CZ97">
        <f t="shared" si="7"/>
        <v>33.880504155730534</v>
      </c>
      <c r="DA97">
        <f t="shared" si="8"/>
        <v>50.994271380139985</v>
      </c>
    </row>
    <row r="98" spans="2:105" ht="15.6" x14ac:dyDescent="0.3">
      <c r="B98" s="6"/>
      <c r="C98" s="6"/>
      <c r="D98" s="6"/>
      <c r="E98" s="6"/>
      <c r="F98" s="6"/>
      <c r="H98" s="41" t="s">
        <v>313</v>
      </c>
      <c r="I98" s="218"/>
      <c r="J98" s="218"/>
      <c r="K98" s="219"/>
      <c r="P98" s="66" t="s">
        <v>378</v>
      </c>
      <c r="Q98" s="66" t="s">
        <v>371</v>
      </c>
      <c r="R98" s="66" t="s">
        <v>372</v>
      </c>
      <c r="S98" s="66" t="s">
        <v>424</v>
      </c>
      <c r="W98" s="70">
        <v>19.05</v>
      </c>
      <c r="X98" s="75">
        <v>1.3125</v>
      </c>
      <c r="Y98" s="75">
        <v>37</v>
      </c>
      <c r="Z98" s="69">
        <v>1144</v>
      </c>
      <c r="AA98" s="80">
        <v>4</v>
      </c>
      <c r="AC98" s="87">
        <v>19.05</v>
      </c>
      <c r="AD98" s="80">
        <v>1</v>
      </c>
      <c r="AE98" s="75">
        <v>37</v>
      </c>
      <c r="AF98" s="34">
        <v>1012</v>
      </c>
      <c r="AG98" s="80">
        <v>4</v>
      </c>
      <c r="AI98" s="93">
        <v>25.4</v>
      </c>
      <c r="AJ98" s="91">
        <v>1.25</v>
      </c>
      <c r="AK98" s="91">
        <v>37</v>
      </c>
      <c r="AL98" s="34">
        <v>632</v>
      </c>
      <c r="AM98" s="94">
        <v>4</v>
      </c>
      <c r="AO98" s="93">
        <v>31.75</v>
      </c>
      <c r="AP98" s="91">
        <v>1.5625</v>
      </c>
      <c r="AQ98" s="91">
        <v>37</v>
      </c>
      <c r="AR98" s="14">
        <v>380</v>
      </c>
      <c r="AS98" s="94">
        <v>4</v>
      </c>
      <c r="AU98" s="93">
        <v>38.1</v>
      </c>
      <c r="AV98" s="91">
        <v>1.875</v>
      </c>
      <c r="AW98" s="91">
        <v>37</v>
      </c>
      <c r="AX98" s="14">
        <v>260</v>
      </c>
      <c r="AY98" s="94">
        <v>4</v>
      </c>
      <c r="BA98" s="104" t="s">
        <v>11</v>
      </c>
      <c r="BB98" s="70">
        <v>19.05</v>
      </c>
      <c r="BC98" s="75">
        <v>1.3125</v>
      </c>
      <c r="BD98" s="75">
        <v>35</v>
      </c>
      <c r="BE98" s="69">
        <v>1004</v>
      </c>
      <c r="BF98" s="80">
        <v>4</v>
      </c>
      <c r="BQ98">
        <v>0.6000000000000002</v>
      </c>
      <c r="BR98">
        <f t="shared" si="3"/>
        <v>27.64</v>
      </c>
      <c r="BS98">
        <f t="shared" si="4"/>
        <v>67.777000000000001</v>
      </c>
      <c r="CD98">
        <v>0.6000000000000002</v>
      </c>
      <c r="CE98">
        <f t="shared" si="5"/>
        <v>27.64</v>
      </c>
      <c r="CG98">
        <v>0.6000000000000002</v>
      </c>
      <c r="CH98">
        <f t="shared" si="6"/>
        <v>52.222999999999999</v>
      </c>
      <c r="CY98">
        <v>0.53310000000000002</v>
      </c>
      <c r="CZ98">
        <f t="shared" si="7"/>
        <v>33.939865485564304</v>
      </c>
      <c r="DA98">
        <f t="shared" si="8"/>
        <v>51.112038221784779</v>
      </c>
    </row>
    <row r="99" spans="2:105" ht="16.2" thickBot="1" x14ac:dyDescent="0.35">
      <c r="B99" s="6"/>
      <c r="C99" s="6"/>
      <c r="D99" s="6"/>
      <c r="E99" s="6"/>
      <c r="F99" s="6"/>
      <c r="H99" s="41" t="s">
        <v>314</v>
      </c>
      <c r="I99" s="218"/>
      <c r="J99" s="218"/>
      <c r="K99" s="219"/>
      <c r="P99" s="66" t="s">
        <v>378</v>
      </c>
      <c r="Q99" s="66" t="s">
        <v>389</v>
      </c>
      <c r="R99" s="66" t="s">
        <v>390</v>
      </c>
      <c r="S99" s="66" t="s">
        <v>425</v>
      </c>
      <c r="W99" s="72">
        <v>19.05</v>
      </c>
      <c r="X99" s="77">
        <v>1.3125</v>
      </c>
      <c r="Y99" s="82">
        <v>39</v>
      </c>
      <c r="Z99" s="78">
        <v>1258</v>
      </c>
      <c r="AA99" s="81">
        <v>4</v>
      </c>
      <c r="AC99" s="85">
        <v>19.05</v>
      </c>
      <c r="AD99" s="81">
        <v>1</v>
      </c>
      <c r="AE99" s="82">
        <v>39</v>
      </c>
      <c r="AF99" s="12">
        <v>1128</v>
      </c>
      <c r="AG99" s="81">
        <v>4</v>
      </c>
      <c r="AI99" s="93">
        <v>25.4</v>
      </c>
      <c r="AJ99" s="91">
        <v>1.25</v>
      </c>
      <c r="AK99" s="95">
        <v>39</v>
      </c>
      <c r="AL99" s="12">
        <v>700</v>
      </c>
      <c r="AM99" s="96">
        <v>4</v>
      </c>
      <c r="AO99" s="93">
        <v>31.75</v>
      </c>
      <c r="AP99" s="91">
        <v>1.5625</v>
      </c>
      <c r="AQ99" s="95">
        <v>39</v>
      </c>
      <c r="AR99" s="16">
        <v>425</v>
      </c>
      <c r="AS99" s="96">
        <v>4</v>
      </c>
      <c r="AU99" s="97">
        <v>38.1</v>
      </c>
      <c r="AV99" s="98">
        <v>1.875</v>
      </c>
      <c r="AW99" s="95">
        <v>39</v>
      </c>
      <c r="AX99" s="16">
        <v>290</v>
      </c>
      <c r="AY99" s="96">
        <v>4</v>
      </c>
      <c r="BA99" s="104" t="s">
        <v>11</v>
      </c>
      <c r="BB99" s="70">
        <v>19.05</v>
      </c>
      <c r="BC99" s="75">
        <v>1.3125</v>
      </c>
      <c r="BD99" s="75">
        <v>37</v>
      </c>
      <c r="BE99" s="69">
        <v>1144</v>
      </c>
      <c r="BF99" s="80">
        <v>4</v>
      </c>
      <c r="BQ99">
        <v>0.62000000000000022</v>
      </c>
      <c r="BR99">
        <f t="shared" si="3"/>
        <v>27.765000000000001</v>
      </c>
      <c r="BS99">
        <f t="shared" si="4"/>
        <v>67.665899999999993</v>
      </c>
      <c r="CD99">
        <v>0.62000000000000022</v>
      </c>
      <c r="CE99">
        <f t="shared" si="5"/>
        <v>27.765000000000001</v>
      </c>
      <c r="CG99">
        <v>0.62000000000000022</v>
      </c>
      <c r="CH99">
        <f t="shared" si="6"/>
        <v>52.334099999999999</v>
      </c>
      <c r="CY99">
        <v>0.5514</v>
      </c>
      <c r="CZ99">
        <f t="shared" si="7"/>
        <v>33.998904199475064</v>
      </c>
      <c r="DA99">
        <f t="shared" si="8"/>
        <v>51.229165026246719</v>
      </c>
    </row>
    <row r="100" spans="2:105" ht="16.2" thickBot="1" x14ac:dyDescent="0.35">
      <c r="B100" s="6"/>
      <c r="C100" s="6"/>
      <c r="D100" s="6"/>
      <c r="E100" s="6"/>
      <c r="F100" s="6"/>
      <c r="H100" s="41" t="s">
        <v>315</v>
      </c>
      <c r="I100" s="218" t="s">
        <v>322</v>
      </c>
      <c r="J100" s="218"/>
      <c r="K100" s="219"/>
      <c r="P100" s="66" t="s">
        <v>378</v>
      </c>
      <c r="Q100" s="66" t="s">
        <v>373</v>
      </c>
      <c r="R100" s="66" t="s">
        <v>374</v>
      </c>
      <c r="S100" s="66" t="s">
        <v>426</v>
      </c>
      <c r="W100" s="83">
        <v>19.05</v>
      </c>
      <c r="X100" s="84">
        <v>1.3125</v>
      </c>
      <c r="Y100" s="75">
        <v>8</v>
      </c>
      <c r="Z100" s="69">
        <v>24</v>
      </c>
      <c r="AA100" s="79">
        <v>6</v>
      </c>
      <c r="AC100" s="86">
        <v>19.05</v>
      </c>
      <c r="AD100" s="79">
        <v>1</v>
      </c>
      <c r="AE100" s="75">
        <v>8</v>
      </c>
      <c r="AF100" s="34">
        <v>24</v>
      </c>
      <c r="AG100" s="79">
        <v>6</v>
      </c>
      <c r="AI100" s="89">
        <v>25.4</v>
      </c>
      <c r="AJ100" s="90">
        <v>1.25</v>
      </c>
      <c r="AK100" s="91">
        <v>8</v>
      </c>
      <c r="AL100" s="34">
        <v>14</v>
      </c>
      <c r="AM100" s="92">
        <v>6</v>
      </c>
      <c r="AO100" s="93">
        <v>31.75</v>
      </c>
      <c r="AP100" s="91">
        <v>1.5625</v>
      </c>
      <c r="AQ100" s="91">
        <v>8</v>
      </c>
      <c r="AR100" s="14" t="s">
        <v>179</v>
      </c>
      <c r="AS100" s="92">
        <v>6</v>
      </c>
      <c r="AU100" s="89">
        <v>38.1</v>
      </c>
      <c r="AV100" s="90">
        <v>1.875</v>
      </c>
      <c r="AW100" s="91">
        <v>8</v>
      </c>
      <c r="AX100" s="14" t="s">
        <v>179</v>
      </c>
      <c r="AY100" s="92">
        <v>6</v>
      </c>
      <c r="BA100" s="105" t="s">
        <v>11</v>
      </c>
      <c r="BB100" s="72">
        <v>19.05</v>
      </c>
      <c r="BC100" s="77">
        <v>1.3125</v>
      </c>
      <c r="BD100" s="82">
        <v>39</v>
      </c>
      <c r="BE100" s="78">
        <v>1258</v>
      </c>
      <c r="BF100" s="81">
        <v>4</v>
      </c>
      <c r="BQ100">
        <v>0.64000000000000024</v>
      </c>
      <c r="BR100">
        <f t="shared" si="3"/>
        <v>27.89</v>
      </c>
      <c r="BS100">
        <f t="shared" si="4"/>
        <v>67.5548</v>
      </c>
      <c r="CD100">
        <v>0.64000000000000024</v>
      </c>
      <c r="CE100">
        <f t="shared" si="5"/>
        <v>27.89</v>
      </c>
      <c r="CG100">
        <v>0.64000000000000024</v>
      </c>
      <c r="CH100">
        <f t="shared" si="6"/>
        <v>52.4452</v>
      </c>
      <c r="CY100">
        <v>0.56979999999999997</v>
      </c>
      <c r="CZ100">
        <f t="shared" si="7"/>
        <v>34.058265529308834</v>
      </c>
      <c r="DA100">
        <f t="shared" si="8"/>
        <v>51.346931867891513</v>
      </c>
    </row>
    <row r="101" spans="2:105" ht="15.6" x14ac:dyDescent="0.3">
      <c r="B101" s="6"/>
      <c r="C101" s="6"/>
      <c r="D101" s="6"/>
      <c r="E101" s="6"/>
      <c r="F101" s="6"/>
      <c r="H101" s="41" t="s">
        <v>316</v>
      </c>
      <c r="I101" s="218"/>
      <c r="J101" s="218"/>
      <c r="K101" s="219"/>
      <c r="P101" s="66" t="s">
        <v>391</v>
      </c>
      <c r="Q101" s="66" t="s">
        <v>392</v>
      </c>
      <c r="R101" s="66" t="s">
        <v>393</v>
      </c>
      <c r="S101" s="66" t="s">
        <v>427</v>
      </c>
      <c r="W101" s="70">
        <v>19.05</v>
      </c>
      <c r="X101" s="75">
        <v>1.3125</v>
      </c>
      <c r="Y101" s="75">
        <v>10</v>
      </c>
      <c r="Z101" s="69">
        <v>42</v>
      </c>
      <c r="AA101" s="80">
        <v>6</v>
      </c>
      <c r="AC101" s="87">
        <v>19.05</v>
      </c>
      <c r="AD101" s="80">
        <v>1</v>
      </c>
      <c r="AE101" s="75">
        <v>10</v>
      </c>
      <c r="AF101" s="34">
        <v>36</v>
      </c>
      <c r="AG101" s="80">
        <v>6</v>
      </c>
      <c r="AI101" s="93">
        <v>25.4</v>
      </c>
      <c r="AJ101" s="91">
        <v>1.25</v>
      </c>
      <c r="AK101" s="91">
        <v>10</v>
      </c>
      <c r="AL101" s="34">
        <v>24</v>
      </c>
      <c r="AM101" s="94">
        <v>6</v>
      </c>
      <c r="AO101" s="93">
        <v>31.75</v>
      </c>
      <c r="AP101" s="91">
        <v>1.5625</v>
      </c>
      <c r="AQ101" s="91">
        <v>10</v>
      </c>
      <c r="AR101" s="34" t="s">
        <v>179</v>
      </c>
      <c r="AS101" s="94">
        <v>6</v>
      </c>
      <c r="AU101" s="93">
        <v>38.1</v>
      </c>
      <c r="AV101" s="91">
        <v>1.875</v>
      </c>
      <c r="AW101" s="91">
        <v>10</v>
      </c>
      <c r="AX101" s="14" t="s">
        <v>179</v>
      </c>
      <c r="AY101" s="94">
        <v>6</v>
      </c>
      <c r="BA101" s="103" t="s">
        <v>11</v>
      </c>
      <c r="BB101" s="83">
        <v>19.05</v>
      </c>
      <c r="BC101" s="84">
        <v>1.3125</v>
      </c>
      <c r="BD101" s="75">
        <v>8</v>
      </c>
      <c r="BE101" s="69">
        <v>24</v>
      </c>
      <c r="BF101" s="79">
        <v>6</v>
      </c>
      <c r="BQ101">
        <v>0.66000000000000025</v>
      </c>
      <c r="BR101">
        <f t="shared" si="3"/>
        <v>28.015000000000001</v>
      </c>
      <c r="BS101">
        <f t="shared" si="4"/>
        <v>67.443699999999993</v>
      </c>
      <c r="CD101">
        <v>0.66000000000000025</v>
      </c>
      <c r="CE101">
        <f t="shared" si="5"/>
        <v>28.015000000000001</v>
      </c>
      <c r="CG101">
        <v>0.66000000000000025</v>
      </c>
      <c r="CH101">
        <f t="shared" si="6"/>
        <v>52.5563</v>
      </c>
      <c r="CY101">
        <v>0.58819999999999995</v>
      </c>
      <c r="CZ101">
        <f t="shared" si="7"/>
        <v>34.117626859142604</v>
      </c>
      <c r="DA101">
        <f t="shared" si="8"/>
        <v>51.464698709536307</v>
      </c>
    </row>
    <row r="102" spans="2:105" ht="15.6" x14ac:dyDescent="0.3">
      <c r="B102" s="6"/>
      <c r="C102" s="6"/>
      <c r="D102" s="6"/>
      <c r="E102" s="6"/>
      <c r="F102" s="6"/>
      <c r="H102" s="41" t="s">
        <v>317</v>
      </c>
      <c r="I102" s="218"/>
      <c r="J102" s="218" t="s">
        <v>322</v>
      </c>
      <c r="K102" s="219"/>
      <c r="P102" s="66" t="s">
        <v>391</v>
      </c>
      <c r="Q102" s="66" t="s">
        <v>394</v>
      </c>
      <c r="R102" s="66" t="s">
        <v>395</v>
      </c>
      <c r="S102" s="66" t="s">
        <v>428</v>
      </c>
      <c r="W102" s="70">
        <v>19.05</v>
      </c>
      <c r="X102" s="75">
        <v>1.3125</v>
      </c>
      <c r="Y102" s="75">
        <v>12</v>
      </c>
      <c r="Z102" s="69">
        <v>82</v>
      </c>
      <c r="AA102" s="80">
        <v>6</v>
      </c>
      <c r="AC102" s="87">
        <v>19.05</v>
      </c>
      <c r="AD102" s="80">
        <v>1</v>
      </c>
      <c r="AE102" s="75">
        <v>12</v>
      </c>
      <c r="AF102" s="34">
        <v>74</v>
      </c>
      <c r="AG102" s="80">
        <v>6</v>
      </c>
      <c r="AI102" s="93">
        <v>25.4</v>
      </c>
      <c r="AJ102" s="91">
        <v>1.25</v>
      </c>
      <c r="AK102" s="91">
        <v>12</v>
      </c>
      <c r="AL102" s="34">
        <v>46</v>
      </c>
      <c r="AM102" s="94">
        <v>6</v>
      </c>
      <c r="AO102" s="93">
        <v>31.75</v>
      </c>
      <c r="AP102" s="91">
        <v>1.5625</v>
      </c>
      <c r="AQ102" s="91">
        <v>12</v>
      </c>
      <c r="AR102" s="14">
        <v>22</v>
      </c>
      <c r="AS102" s="94">
        <v>6</v>
      </c>
      <c r="AU102" s="93">
        <v>38.1</v>
      </c>
      <c r="AV102" s="91">
        <v>1.875</v>
      </c>
      <c r="AW102" s="91">
        <v>12</v>
      </c>
      <c r="AX102" s="14">
        <v>12</v>
      </c>
      <c r="AY102" s="94">
        <v>6</v>
      </c>
      <c r="BA102" s="104" t="s">
        <v>11</v>
      </c>
      <c r="BB102" s="70">
        <v>19.05</v>
      </c>
      <c r="BC102" s="75">
        <v>1.3125</v>
      </c>
      <c r="BD102" s="75">
        <v>10</v>
      </c>
      <c r="BE102" s="69">
        <v>42</v>
      </c>
      <c r="BF102" s="80">
        <v>6</v>
      </c>
      <c r="BQ102">
        <v>0.68000000000000027</v>
      </c>
      <c r="BR102">
        <f t="shared" si="3"/>
        <v>28.14</v>
      </c>
      <c r="BS102">
        <f t="shared" si="4"/>
        <v>67.332599999999999</v>
      </c>
      <c r="CD102">
        <v>0.68000000000000027</v>
      </c>
      <c r="CE102">
        <f t="shared" si="5"/>
        <v>28.14</v>
      </c>
      <c r="CG102">
        <v>0.68000000000000027</v>
      </c>
      <c r="CH102">
        <f t="shared" si="6"/>
        <v>52.667400000000001</v>
      </c>
      <c r="CY102">
        <v>0.60660000000000003</v>
      </c>
      <c r="CZ102">
        <f t="shared" si="7"/>
        <v>34.176988188976381</v>
      </c>
      <c r="DA102">
        <f t="shared" si="8"/>
        <v>51.582465551181102</v>
      </c>
    </row>
    <row r="103" spans="2:105" ht="15.6" x14ac:dyDescent="0.3">
      <c r="B103" s="6"/>
      <c r="C103" s="6"/>
      <c r="D103" s="6"/>
      <c r="E103" s="6"/>
      <c r="F103" s="6"/>
      <c r="H103" s="41" t="s">
        <v>318</v>
      </c>
      <c r="I103" s="218"/>
      <c r="J103" s="218"/>
      <c r="K103" s="219"/>
      <c r="P103" s="66" t="s">
        <v>391</v>
      </c>
      <c r="Q103" s="66" t="s">
        <v>379</v>
      </c>
      <c r="R103" s="66" t="s">
        <v>380</v>
      </c>
      <c r="S103" s="66" t="s">
        <v>429</v>
      </c>
      <c r="W103" s="70">
        <v>19.05</v>
      </c>
      <c r="X103" s="75">
        <v>1.3125</v>
      </c>
      <c r="Y103" s="75">
        <v>13.25</v>
      </c>
      <c r="Z103" s="69">
        <v>90</v>
      </c>
      <c r="AA103" s="80">
        <v>6</v>
      </c>
      <c r="AC103" s="87">
        <v>19.05</v>
      </c>
      <c r="AD103" s="80">
        <v>1</v>
      </c>
      <c r="AE103" s="75">
        <v>13.25</v>
      </c>
      <c r="AF103" s="34">
        <v>82</v>
      </c>
      <c r="AG103" s="80">
        <v>6</v>
      </c>
      <c r="AI103" s="93">
        <v>25.4</v>
      </c>
      <c r="AJ103" s="91">
        <v>1.25</v>
      </c>
      <c r="AK103" s="91">
        <v>13.25</v>
      </c>
      <c r="AL103" s="34">
        <v>54</v>
      </c>
      <c r="AM103" s="94">
        <v>6</v>
      </c>
      <c r="AO103" s="93">
        <v>31.75</v>
      </c>
      <c r="AP103" s="91">
        <v>1.5625</v>
      </c>
      <c r="AQ103" s="91">
        <v>13.25</v>
      </c>
      <c r="AR103" s="14">
        <v>28</v>
      </c>
      <c r="AS103" s="94">
        <v>6</v>
      </c>
      <c r="AU103" s="93">
        <v>38.1</v>
      </c>
      <c r="AV103" s="91">
        <v>1.875</v>
      </c>
      <c r="AW103" s="91">
        <v>13.25</v>
      </c>
      <c r="AX103" s="14">
        <v>16</v>
      </c>
      <c r="AY103" s="94">
        <v>6</v>
      </c>
      <c r="BA103" s="104" t="s">
        <v>11</v>
      </c>
      <c r="BB103" s="70">
        <v>19.05</v>
      </c>
      <c r="BC103" s="75">
        <v>1.3125</v>
      </c>
      <c r="BD103" s="75">
        <v>12</v>
      </c>
      <c r="BE103" s="69">
        <v>82</v>
      </c>
      <c r="BF103" s="80">
        <v>6</v>
      </c>
      <c r="BQ103">
        <v>0.70000000000000029</v>
      </c>
      <c r="BR103">
        <f t="shared" si="3"/>
        <v>28.265000000000001</v>
      </c>
      <c r="BS103">
        <f t="shared" si="4"/>
        <v>67.221499999999992</v>
      </c>
      <c r="CD103">
        <v>0.70000000000000029</v>
      </c>
      <c r="CE103">
        <f t="shared" si="5"/>
        <v>28.265000000000001</v>
      </c>
      <c r="CG103">
        <v>0.70000000000000029</v>
      </c>
      <c r="CH103">
        <f t="shared" si="6"/>
        <v>52.778500000000001</v>
      </c>
      <c r="CY103">
        <v>0.625</v>
      </c>
      <c r="CZ103">
        <f t="shared" si="7"/>
        <v>34.236349518810151</v>
      </c>
      <c r="DA103">
        <f t="shared" si="8"/>
        <v>51.700232392825896</v>
      </c>
    </row>
    <row r="104" spans="2:105" ht="16.2" thickBot="1" x14ac:dyDescent="0.35">
      <c r="B104" s="6"/>
      <c r="C104" s="6"/>
      <c r="D104" s="6"/>
      <c r="E104" s="6"/>
      <c r="F104" s="6"/>
      <c r="H104" s="44" t="s">
        <v>319</v>
      </c>
      <c r="I104" s="229"/>
      <c r="J104" s="229"/>
      <c r="K104" s="230"/>
      <c r="P104" s="66" t="s">
        <v>391</v>
      </c>
      <c r="Q104" s="66" t="s">
        <v>381</v>
      </c>
      <c r="R104" s="66" t="s">
        <v>382</v>
      </c>
      <c r="S104" s="66" t="s">
        <v>430</v>
      </c>
      <c r="W104" s="70">
        <v>19.05</v>
      </c>
      <c r="X104" s="75">
        <v>1.3125</v>
      </c>
      <c r="Y104" s="75">
        <v>15.25</v>
      </c>
      <c r="Z104" s="69">
        <v>136</v>
      </c>
      <c r="AA104" s="80">
        <v>6</v>
      </c>
      <c r="AC104" s="87">
        <v>19.05</v>
      </c>
      <c r="AD104" s="80">
        <v>1</v>
      </c>
      <c r="AE104" s="75">
        <v>15.25</v>
      </c>
      <c r="AF104" s="34">
        <v>118</v>
      </c>
      <c r="AG104" s="80">
        <v>6</v>
      </c>
      <c r="AI104" s="93">
        <v>25.4</v>
      </c>
      <c r="AJ104" s="91">
        <v>1.25</v>
      </c>
      <c r="AK104" s="91">
        <v>15.25</v>
      </c>
      <c r="AL104" s="34">
        <v>74</v>
      </c>
      <c r="AM104" s="94">
        <v>6</v>
      </c>
      <c r="AO104" s="93">
        <v>31.75</v>
      </c>
      <c r="AP104" s="91">
        <v>1.5625</v>
      </c>
      <c r="AQ104" s="91">
        <v>15.25</v>
      </c>
      <c r="AR104" s="14">
        <v>42</v>
      </c>
      <c r="AS104" s="94">
        <v>6</v>
      </c>
      <c r="AU104" s="93">
        <v>38.1</v>
      </c>
      <c r="AV104" s="91">
        <v>1.875</v>
      </c>
      <c r="AW104" s="91">
        <v>15.25</v>
      </c>
      <c r="AX104" s="14">
        <v>30</v>
      </c>
      <c r="AY104" s="94">
        <v>6</v>
      </c>
      <c r="BA104" s="104" t="s">
        <v>11</v>
      </c>
      <c r="BB104" s="70">
        <v>19.05</v>
      </c>
      <c r="BC104" s="75">
        <v>1.3125</v>
      </c>
      <c r="BD104" s="75">
        <v>13.25</v>
      </c>
      <c r="BE104" s="69">
        <v>90</v>
      </c>
      <c r="BF104" s="80">
        <v>6</v>
      </c>
      <c r="BQ104">
        <v>0.72000000000000031</v>
      </c>
      <c r="BR104">
        <f t="shared" si="3"/>
        <v>28.39</v>
      </c>
      <c r="BS104">
        <f t="shared" si="4"/>
        <v>67.110399999999998</v>
      </c>
      <c r="CD104">
        <v>0.72000000000000031</v>
      </c>
      <c r="CE104">
        <f t="shared" si="5"/>
        <v>28.39</v>
      </c>
      <c r="CG104">
        <v>0.72000000000000031</v>
      </c>
      <c r="CH104">
        <f t="shared" si="6"/>
        <v>52.889600000000002</v>
      </c>
      <c r="CY104">
        <v>0.64329999999999998</v>
      </c>
      <c r="CZ104">
        <f t="shared" si="7"/>
        <v>34.29538823272091</v>
      </c>
      <c r="DA104">
        <f t="shared" si="8"/>
        <v>51.817359197287843</v>
      </c>
    </row>
    <row r="105" spans="2:105" ht="15.6" x14ac:dyDescent="0.3">
      <c r="B105" s="6"/>
      <c r="C105" s="6"/>
      <c r="D105" s="6"/>
      <c r="E105" s="6"/>
      <c r="F105" s="6"/>
      <c r="H105" s="6"/>
      <c r="I105" s="6"/>
      <c r="J105" s="6"/>
      <c r="K105" s="6"/>
      <c r="P105" s="66" t="s">
        <v>391</v>
      </c>
      <c r="Q105" s="66" t="s">
        <v>383</v>
      </c>
      <c r="R105" s="66" t="s">
        <v>384</v>
      </c>
      <c r="S105" s="66" t="s">
        <v>431</v>
      </c>
      <c r="W105" s="70">
        <v>19.05</v>
      </c>
      <c r="X105" s="75">
        <v>1.3125</v>
      </c>
      <c r="Y105" s="75">
        <v>17.25</v>
      </c>
      <c r="Z105" s="69">
        <v>188</v>
      </c>
      <c r="AA105" s="80">
        <v>6</v>
      </c>
      <c r="AC105" s="87">
        <v>19.05</v>
      </c>
      <c r="AD105" s="80">
        <v>1</v>
      </c>
      <c r="AE105" s="75">
        <v>17.25</v>
      </c>
      <c r="AF105" s="34">
        <v>172</v>
      </c>
      <c r="AG105" s="80">
        <v>6</v>
      </c>
      <c r="AI105" s="93">
        <v>25.4</v>
      </c>
      <c r="AJ105" s="91">
        <v>1.25</v>
      </c>
      <c r="AK105" s="91">
        <v>17.25</v>
      </c>
      <c r="AL105" s="34">
        <v>104</v>
      </c>
      <c r="AM105" s="94">
        <v>6</v>
      </c>
      <c r="AO105" s="93">
        <v>31.75</v>
      </c>
      <c r="AP105" s="91">
        <v>1.5625</v>
      </c>
      <c r="AQ105" s="91">
        <v>17.25</v>
      </c>
      <c r="AR105" s="14">
        <v>58</v>
      </c>
      <c r="AS105" s="94">
        <v>6</v>
      </c>
      <c r="AU105" s="93">
        <v>38.1</v>
      </c>
      <c r="AV105" s="91">
        <v>1.875</v>
      </c>
      <c r="AW105" s="91">
        <v>17.25</v>
      </c>
      <c r="AX105" s="14">
        <v>38</v>
      </c>
      <c r="AY105" s="94">
        <v>6</v>
      </c>
      <c r="BA105" s="104" t="s">
        <v>11</v>
      </c>
      <c r="BB105" s="70">
        <v>19.05</v>
      </c>
      <c r="BC105" s="75">
        <v>1.3125</v>
      </c>
      <c r="BD105" s="75">
        <v>15.25</v>
      </c>
      <c r="BE105" s="69">
        <v>136</v>
      </c>
      <c r="BF105" s="80">
        <v>6</v>
      </c>
      <c r="BQ105">
        <v>0.74000000000000032</v>
      </c>
      <c r="BR105">
        <f t="shared" si="3"/>
        <v>28.515000000000001</v>
      </c>
      <c r="BS105">
        <f t="shared" si="4"/>
        <v>66.999300000000005</v>
      </c>
      <c r="CD105">
        <v>0.74000000000000032</v>
      </c>
      <c r="CE105">
        <f t="shared" si="5"/>
        <v>28.515000000000001</v>
      </c>
      <c r="CG105">
        <v>0.74000000000000032</v>
      </c>
      <c r="CH105">
        <f t="shared" si="6"/>
        <v>53.000700000000002</v>
      </c>
      <c r="CY105">
        <v>0.66169999999999995</v>
      </c>
      <c r="CZ105">
        <f t="shared" si="7"/>
        <v>34.35474956255468</v>
      </c>
      <c r="DA105">
        <f t="shared" si="8"/>
        <v>51.935126038932637</v>
      </c>
    </row>
    <row r="106" spans="2:105" ht="15.6" x14ac:dyDescent="0.3">
      <c r="B106" s="195" t="s">
        <v>325</v>
      </c>
      <c r="C106" s="195"/>
      <c r="D106" s="195"/>
      <c r="E106" s="195"/>
      <c r="F106" s="195"/>
      <c r="G106" s="195"/>
      <c r="H106" s="62"/>
      <c r="P106" s="66" t="s">
        <v>391</v>
      </c>
      <c r="Q106" s="66" t="s">
        <v>385</v>
      </c>
      <c r="R106" s="66" t="s">
        <v>386</v>
      </c>
      <c r="S106" s="66" t="s">
        <v>432</v>
      </c>
      <c r="W106" s="70">
        <v>19.05</v>
      </c>
      <c r="X106" s="75">
        <v>1.3125</v>
      </c>
      <c r="Y106" s="75">
        <v>19.25</v>
      </c>
      <c r="Z106" s="69">
        <v>244</v>
      </c>
      <c r="AA106" s="80">
        <v>6</v>
      </c>
      <c r="AC106" s="87">
        <v>19.05</v>
      </c>
      <c r="AD106" s="80">
        <v>1</v>
      </c>
      <c r="AE106" s="75">
        <v>19.25</v>
      </c>
      <c r="AF106" s="34">
        <v>216</v>
      </c>
      <c r="AG106" s="80">
        <v>6</v>
      </c>
      <c r="AI106" s="93">
        <v>25.4</v>
      </c>
      <c r="AJ106" s="91">
        <v>1.25</v>
      </c>
      <c r="AK106" s="91">
        <v>19.25</v>
      </c>
      <c r="AL106" s="34">
        <v>136</v>
      </c>
      <c r="AM106" s="94">
        <v>6</v>
      </c>
      <c r="AO106" s="93">
        <v>31.75</v>
      </c>
      <c r="AP106" s="91">
        <v>1.5625</v>
      </c>
      <c r="AQ106" s="91">
        <v>19.25</v>
      </c>
      <c r="AR106" s="14">
        <v>78</v>
      </c>
      <c r="AS106" s="94">
        <v>6</v>
      </c>
      <c r="AU106" s="93">
        <v>38.1</v>
      </c>
      <c r="AV106" s="91">
        <v>1.875</v>
      </c>
      <c r="AW106" s="91">
        <v>19.25</v>
      </c>
      <c r="AX106" s="14">
        <v>51</v>
      </c>
      <c r="AY106" s="94">
        <v>6</v>
      </c>
      <c r="BA106" s="104" t="s">
        <v>11</v>
      </c>
      <c r="BB106" s="70">
        <v>19.05</v>
      </c>
      <c r="BC106" s="75">
        <v>1.3125</v>
      </c>
      <c r="BD106" s="75">
        <v>17.25</v>
      </c>
      <c r="BE106" s="69">
        <v>188</v>
      </c>
      <c r="BF106" s="80">
        <v>6</v>
      </c>
      <c r="BQ106">
        <v>0.76000000000000034</v>
      </c>
      <c r="BR106">
        <f t="shared" si="3"/>
        <v>28.64</v>
      </c>
      <c r="BS106">
        <f t="shared" si="4"/>
        <v>66.888199999999998</v>
      </c>
      <c r="CD106">
        <v>0.76000000000000034</v>
      </c>
      <c r="CE106">
        <f t="shared" si="5"/>
        <v>28.64</v>
      </c>
      <c r="CG106">
        <v>0.76000000000000034</v>
      </c>
      <c r="CH106">
        <f t="shared" si="6"/>
        <v>53.111800000000002</v>
      </c>
      <c r="CY106">
        <v>0.68010000000000004</v>
      </c>
      <c r="CZ106">
        <f t="shared" si="7"/>
        <v>34.41411089238845</v>
      </c>
      <c r="DA106">
        <f t="shared" si="8"/>
        <v>52.052892880577431</v>
      </c>
    </row>
    <row r="107" spans="2:105" ht="15.6" x14ac:dyDescent="0.3">
      <c r="B107" s="1" t="s">
        <v>326</v>
      </c>
      <c r="C107" s="1" t="s">
        <v>328</v>
      </c>
      <c r="D107" s="1" t="s">
        <v>329</v>
      </c>
      <c r="E107" s="1" t="s">
        <v>330</v>
      </c>
      <c r="F107" s="1" t="s">
        <v>331</v>
      </c>
      <c r="G107" s="1" t="s">
        <v>332</v>
      </c>
      <c r="H107" s="1" t="s">
        <v>341</v>
      </c>
      <c r="I107" s="1" t="s">
        <v>342</v>
      </c>
      <c r="P107" s="66" t="s">
        <v>391</v>
      </c>
      <c r="Q107" s="66" t="s">
        <v>376</v>
      </c>
      <c r="R107" s="66" t="s">
        <v>377</v>
      </c>
      <c r="S107" s="66" t="s">
        <v>433</v>
      </c>
      <c r="W107" s="70">
        <v>19.05</v>
      </c>
      <c r="X107" s="75">
        <v>1.3125</v>
      </c>
      <c r="Y107" s="75">
        <v>21.25</v>
      </c>
      <c r="Z107" s="69">
        <v>306</v>
      </c>
      <c r="AA107" s="80">
        <v>6</v>
      </c>
      <c r="AC107" s="87">
        <v>19.05</v>
      </c>
      <c r="AD107" s="80">
        <v>1</v>
      </c>
      <c r="AE107" s="75">
        <v>21.25</v>
      </c>
      <c r="AF107" s="34">
        <v>272</v>
      </c>
      <c r="AG107" s="80">
        <v>6</v>
      </c>
      <c r="AI107" s="93">
        <v>25.4</v>
      </c>
      <c r="AJ107" s="91">
        <v>1.25</v>
      </c>
      <c r="AK107" s="91">
        <v>21.25</v>
      </c>
      <c r="AL107" s="34">
        <v>164</v>
      </c>
      <c r="AM107" s="94">
        <v>6</v>
      </c>
      <c r="AO107" s="93">
        <v>31.75</v>
      </c>
      <c r="AP107" s="91">
        <v>1.5625</v>
      </c>
      <c r="AQ107" s="91">
        <v>21.25</v>
      </c>
      <c r="AR107" s="14">
        <v>101</v>
      </c>
      <c r="AS107" s="94">
        <v>6</v>
      </c>
      <c r="AU107" s="93">
        <v>38.1</v>
      </c>
      <c r="AV107" s="91">
        <v>1.875</v>
      </c>
      <c r="AW107" s="91">
        <v>21.25</v>
      </c>
      <c r="AX107" s="14">
        <v>66</v>
      </c>
      <c r="AY107" s="94">
        <v>6</v>
      </c>
      <c r="BA107" s="104" t="s">
        <v>11</v>
      </c>
      <c r="BB107" s="70">
        <v>19.05</v>
      </c>
      <c r="BC107" s="75">
        <v>1.3125</v>
      </c>
      <c r="BD107" s="75">
        <v>19.25</v>
      </c>
      <c r="BE107" s="69">
        <v>244</v>
      </c>
      <c r="BF107" s="80">
        <v>6</v>
      </c>
      <c r="BQ107">
        <v>0.78000000000000036</v>
      </c>
      <c r="BR107">
        <f t="shared" si="3"/>
        <v>28.765000000000004</v>
      </c>
      <c r="BS107">
        <f t="shared" si="4"/>
        <v>66.77709999999999</v>
      </c>
      <c r="CD107">
        <v>0.78000000000000036</v>
      </c>
      <c r="CE107">
        <f t="shared" si="5"/>
        <v>28.765000000000004</v>
      </c>
      <c r="CG107">
        <v>0.78000000000000036</v>
      </c>
      <c r="CH107">
        <f t="shared" si="6"/>
        <v>53.222900000000003</v>
      </c>
      <c r="CY107">
        <v>0.69850000000000001</v>
      </c>
      <c r="CZ107">
        <f t="shared" si="7"/>
        <v>34.47347222222222</v>
      </c>
      <c r="DA107">
        <f t="shared" si="8"/>
        <v>52.170659722222226</v>
      </c>
    </row>
    <row r="108" spans="2:105" ht="15.6" x14ac:dyDescent="0.3">
      <c r="B108" s="6" t="s">
        <v>327</v>
      </c>
      <c r="C108" s="6">
        <v>-52.843000000000004</v>
      </c>
      <c r="D108" s="6">
        <v>3703.6</v>
      </c>
      <c r="E108" s="6">
        <v>5.8659999999999997</v>
      </c>
      <c r="F108" s="63">
        <v>-5.8789999999999996E-29</v>
      </c>
      <c r="G108" s="6">
        <v>10</v>
      </c>
      <c r="H108" s="6"/>
      <c r="I108" s="6"/>
      <c r="P108" s="66" t="s">
        <v>391</v>
      </c>
      <c r="Q108" s="66" t="s">
        <v>387</v>
      </c>
      <c r="R108" s="66" t="s">
        <v>388</v>
      </c>
      <c r="S108" s="66" t="s">
        <v>434</v>
      </c>
      <c r="W108" s="70">
        <v>19.05</v>
      </c>
      <c r="X108" s="75">
        <v>1.3125</v>
      </c>
      <c r="Y108" s="75">
        <v>23.25</v>
      </c>
      <c r="Z108" s="69">
        <v>378</v>
      </c>
      <c r="AA108" s="80">
        <v>6</v>
      </c>
      <c r="AC108" s="87">
        <v>19.05</v>
      </c>
      <c r="AD108" s="80">
        <v>1</v>
      </c>
      <c r="AE108" s="75">
        <v>23.25</v>
      </c>
      <c r="AF108" s="34">
        <v>342</v>
      </c>
      <c r="AG108" s="80">
        <v>6</v>
      </c>
      <c r="AI108" s="93">
        <v>25.4</v>
      </c>
      <c r="AJ108" s="91">
        <v>1.25</v>
      </c>
      <c r="AK108" s="91">
        <v>23.25</v>
      </c>
      <c r="AL108" s="34">
        <v>212</v>
      </c>
      <c r="AM108" s="94">
        <v>6</v>
      </c>
      <c r="AO108" s="93">
        <v>31.75</v>
      </c>
      <c r="AP108" s="91">
        <v>1.5625</v>
      </c>
      <c r="AQ108" s="91">
        <v>23.25</v>
      </c>
      <c r="AR108" s="14">
        <v>123</v>
      </c>
      <c r="AS108" s="94">
        <v>6</v>
      </c>
      <c r="AU108" s="93">
        <v>38.1</v>
      </c>
      <c r="AV108" s="91">
        <v>1.875</v>
      </c>
      <c r="AW108" s="91">
        <v>23.25</v>
      </c>
      <c r="AX108" s="14">
        <v>80</v>
      </c>
      <c r="AY108" s="94">
        <v>6</v>
      </c>
      <c r="BA108" s="104" t="s">
        <v>11</v>
      </c>
      <c r="BB108" s="70">
        <v>19.05</v>
      </c>
      <c r="BC108" s="75">
        <v>1.3125</v>
      </c>
      <c r="BD108" s="75">
        <v>21.25</v>
      </c>
      <c r="BE108" s="69">
        <v>306</v>
      </c>
      <c r="BF108" s="80">
        <v>6</v>
      </c>
      <c r="BQ108">
        <v>0.80000000000000038</v>
      </c>
      <c r="BR108">
        <f t="shared" si="3"/>
        <v>28.890000000000004</v>
      </c>
      <c r="BS108">
        <f t="shared" si="4"/>
        <v>66.665999999999997</v>
      </c>
      <c r="CD108">
        <v>0.80000000000000038</v>
      </c>
      <c r="CE108">
        <f t="shared" si="5"/>
        <v>28.890000000000004</v>
      </c>
      <c r="CG108">
        <v>0.80000000000000038</v>
      </c>
      <c r="CH108">
        <f t="shared" si="6"/>
        <v>53.334000000000003</v>
      </c>
      <c r="CY108">
        <v>0.71689999999999998</v>
      </c>
      <c r="CZ108">
        <f t="shared" si="7"/>
        <v>34.53283355205599</v>
      </c>
      <c r="DA108">
        <f t="shared" si="8"/>
        <v>52.28842656386702</v>
      </c>
    </row>
    <row r="109" spans="2:105" ht="17.399999999999999" customHeight="1" x14ac:dyDescent="0.3">
      <c r="B109" s="6" t="s">
        <v>333</v>
      </c>
      <c r="C109" s="6">
        <v>17.873999999999999</v>
      </c>
      <c r="D109" s="6">
        <v>35.618000000000002</v>
      </c>
      <c r="E109" s="6">
        <v>19.655000000000001</v>
      </c>
      <c r="F109" s="6">
        <v>-9.1305999999999994</v>
      </c>
      <c r="G109" s="6">
        <v>-31.367000000000001</v>
      </c>
      <c r="H109" s="6">
        <v>-813.56</v>
      </c>
      <c r="I109" s="6">
        <v>-17421000</v>
      </c>
      <c r="P109" s="66" t="s">
        <v>391</v>
      </c>
      <c r="Q109" s="66" t="s">
        <v>371</v>
      </c>
      <c r="R109" s="66" t="s">
        <v>372</v>
      </c>
      <c r="S109" s="66" t="s">
        <v>435</v>
      </c>
      <c r="W109" s="70">
        <v>19.05</v>
      </c>
      <c r="X109" s="75">
        <v>1.3125</v>
      </c>
      <c r="Y109" s="75">
        <v>25</v>
      </c>
      <c r="Z109" s="69">
        <v>446</v>
      </c>
      <c r="AA109" s="80">
        <v>6</v>
      </c>
      <c r="AC109" s="87">
        <v>19.05</v>
      </c>
      <c r="AD109" s="80">
        <v>1</v>
      </c>
      <c r="AE109" s="75">
        <v>25</v>
      </c>
      <c r="AF109" s="34">
        <v>394</v>
      </c>
      <c r="AG109" s="80">
        <v>6</v>
      </c>
      <c r="AI109" s="93">
        <v>25.4</v>
      </c>
      <c r="AJ109" s="91">
        <v>1.25</v>
      </c>
      <c r="AK109" s="91">
        <v>25</v>
      </c>
      <c r="AL109" s="34">
        <v>252</v>
      </c>
      <c r="AM109" s="94">
        <v>6</v>
      </c>
      <c r="AO109" s="93">
        <v>31.75</v>
      </c>
      <c r="AP109" s="91">
        <v>1.5625</v>
      </c>
      <c r="AQ109" s="91">
        <v>25</v>
      </c>
      <c r="AR109" s="14">
        <v>150</v>
      </c>
      <c r="AS109" s="94">
        <v>6</v>
      </c>
      <c r="AU109" s="93">
        <v>38.1</v>
      </c>
      <c r="AV109" s="91">
        <v>1.875</v>
      </c>
      <c r="AW109" s="91">
        <v>25</v>
      </c>
      <c r="AX109" s="14">
        <v>98</v>
      </c>
      <c r="AY109" s="94">
        <v>6</v>
      </c>
      <c r="BA109" s="104" t="s">
        <v>11</v>
      </c>
      <c r="BB109" s="70">
        <v>19.05</v>
      </c>
      <c r="BC109" s="75">
        <v>1.3125</v>
      </c>
      <c r="BD109" s="75">
        <v>23.25</v>
      </c>
      <c r="BE109" s="69">
        <v>378</v>
      </c>
      <c r="BF109" s="80">
        <v>6</v>
      </c>
      <c r="BQ109">
        <v>0.8200000000000004</v>
      </c>
      <c r="BR109">
        <f t="shared" si="3"/>
        <v>29.015000000000004</v>
      </c>
      <c r="BS109">
        <f t="shared" si="4"/>
        <v>66.554900000000004</v>
      </c>
      <c r="CD109">
        <v>0.8200000000000004</v>
      </c>
      <c r="CE109">
        <f t="shared" si="5"/>
        <v>29.015000000000004</v>
      </c>
      <c r="CG109">
        <v>0.8200000000000004</v>
      </c>
      <c r="CH109">
        <f t="shared" si="6"/>
        <v>53.445100000000004</v>
      </c>
      <c r="CY109">
        <v>0.73519999999999996</v>
      </c>
      <c r="CZ109">
        <f t="shared" si="7"/>
        <v>34.591872265966757</v>
      </c>
      <c r="DA109">
        <f t="shared" si="8"/>
        <v>52.40555336832896</v>
      </c>
    </row>
    <row r="110" spans="2:105" ht="15.6" x14ac:dyDescent="0.3">
      <c r="B110" s="6" t="s">
        <v>334</v>
      </c>
      <c r="C110" s="6">
        <v>-0.432</v>
      </c>
      <c r="D110" s="6">
        <v>5.7254999999999997E-3</v>
      </c>
      <c r="E110" s="6">
        <v>-8.0779999999999996E-6</v>
      </c>
      <c r="F110" s="63">
        <v>1.8610000000000001E-9</v>
      </c>
      <c r="G110" s="6"/>
      <c r="H110" s="6"/>
      <c r="I110" s="6"/>
      <c r="P110" s="66" t="s">
        <v>391</v>
      </c>
      <c r="Q110" s="66" t="s">
        <v>373</v>
      </c>
      <c r="R110" s="66" t="s">
        <v>374</v>
      </c>
      <c r="S110" s="66" t="s">
        <v>436</v>
      </c>
      <c r="W110" s="70">
        <v>19.05</v>
      </c>
      <c r="X110" s="75">
        <v>1.3125</v>
      </c>
      <c r="Y110" s="75">
        <v>27</v>
      </c>
      <c r="Z110" s="69">
        <v>536</v>
      </c>
      <c r="AA110" s="80">
        <v>6</v>
      </c>
      <c r="AC110" s="87">
        <v>19.05</v>
      </c>
      <c r="AD110" s="80">
        <v>1</v>
      </c>
      <c r="AE110" s="75">
        <v>27</v>
      </c>
      <c r="AF110" s="34">
        <v>474</v>
      </c>
      <c r="AG110" s="80">
        <v>6</v>
      </c>
      <c r="AI110" s="93">
        <v>25.4</v>
      </c>
      <c r="AJ110" s="91">
        <v>1.25</v>
      </c>
      <c r="AK110" s="91">
        <v>27</v>
      </c>
      <c r="AL110" s="34">
        <v>296</v>
      </c>
      <c r="AM110" s="94">
        <v>6</v>
      </c>
      <c r="AO110" s="93">
        <v>31.75</v>
      </c>
      <c r="AP110" s="91">
        <v>1.5625</v>
      </c>
      <c r="AQ110" s="91">
        <v>27</v>
      </c>
      <c r="AR110" s="14">
        <v>179</v>
      </c>
      <c r="AS110" s="94">
        <v>6</v>
      </c>
      <c r="AU110" s="93">
        <v>38.1</v>
      </c>
      <c r="AV110" s="91">
        <v>1.875</v>
      </c>
      <c r="AW110" s="91">
        <v>27</v>
      </c>
      <c r="AX110" s="14">
        <v>118</v>
      </c>
      <c r="AY110" s="94">
        <v>6</v>
      </c>
      <c r="BA110" s="104" t="s">
        <v>11</v>
      </c>
      <c r="BB110" s="70">
        <v>19.05</v>
      </c>
      <c r="BC110" s="75">
        <v>1.3125</v>
      </c>
      <c r="BD110" s="75">
        <v>25</v>
      </c>
      <c r="BE110" s="69">
        <v>446</v>
      </c>
      <c r="BF110" s="80">
        <v>6</v>
      </c>
      <c r="BQ110">
        <v>0.84000000000000041</v>
      </c>
      <c r="BR110">
        <f t="shared" si="3"/>
        <v>29.140000000000004</v>
      </c>
      <c r="BS110">
        <f t="shared" si="4"/>
        <v>66.443799999999996</v>
      </c>
      <c r="CD110">
        <v>0.84000000000000041</v>
      </c>
      <c r="CE110">
        <f t="shared" si="5"/>
        <v>29.140000000000004</v>
      </c>
      <c r="CG110">
        <v>0.84000000000000041</v>
      </c>
      <c r="CH110">
        <f t="shared" si="6"/>
        <v>53.556200000000004</v>
      </c>
      <c r="CY110">
        <v>0.75359999999999994</v>
      </c>
      <c r="CZ110">
        <f t="shared" si="7"/>
        <v>34.651233595800527</v>
      </c>
      <c r="DA110">
        <f t="shared" si="8"/>
        <v>52.523320209973754</v>
      </c>
    </row>
    <row r="111" spans="2:105" ht="15.6" x14ac:dyDescent="0.3">
      <c r="B111" s="6" t="s">
        <v>335</v>
      </c>
      <c r="C111" s="6">
        <v>276370</v>
      </c>
      <c r="D111" s="6">
        <v>-2090.1</v>
      </c>
      <c r="E111" s="6">
        <v>8.125</v>
      </c>
      <c r="F111" s="6">
        <v>-1.4116E-2</v>
      </c>
      <c r="G111" s="63">
        <v>9.3701000000000003E-6</v>
      </c>
      <c r="H111" s="6"/>
      <c r="I111" s="6"/>
      <c r="P111" s="66" t="s">
        <v>396</v>
      </c>
      <c r="Q111" s="66" t="s">
        <v>392</v>
      </c>
      <c r="R111" s="66" t="s">
        <v>393</v>
      </c>
      <c r="S111" s="66" t="s">
        <v>437</v>
      </c>
      <c r="W111" s="70">
        <v>19.05</v>
      </c>
      <c r="X111" s="75">
        <v>1.3125</v>
      </c>
      <c r="Y111" s="75">
        <v>29</v>
      </c>
      <c r="Z111" s="69">
        <v>620</v>
      </c>
      <c r="AA111" s="80">
        <v>6</v>
      </c>
      <c r="AC111" s="87">
        <v>19.05</v>
      </c>
      <c r="AD111" s="80">
        <v>1</v>
      </c>
      <c r="AE111" s="75">
        <v>29</v>
      </c>
      <c r="AF111" s="34">
        <v>538</v>
      </c>
      <c r="AG111" s="80">
        <v>6</v>
      </c>
      <c r="AI111" s="93">
        <v>25.4</v>
      </c>
      <c r="AJ111" s="91">
        <v>1.25</v>
      </c>
      <c r="AK111" s="91">
        <v>29</v>
      </c>
      <c r="AL111" s="34">
        <v>334</v>
      </c>
      <c r="AM111" s="94">
        <v>6</v>
      </c>
      <c r="AO111" s="93">
        <v>31.75</v>
      </c>
      <c r="AP111" s="91">
        <v>1.5625</v>
      </c>
      <c r="AQ111" s="91">
        <v>29</v>
      </c>
      <c r="AR111" s="14">
        <v>212</v>
      </c>
      <c r="AS111" s="94">
        <v>6</v>
      </c>
      <c r="AU111" s="93">
        <v>38.1</v>
      </c>
      <c r="AV111" s="91">
        <v>1.875</v>
      </c>
      <c r="AW111" s="91">
        <v>29</v>
      </c>
      <c r="AX111" s="14">
        <v>141</v>
      </c>
      <c r="AY111" s="94">
        <v>6</v>
      </c>
      <c r="BA111" s="104" t="s">
        <v>11</v>
      </c>
      <c r="BB111" s="70">
        <v>19.05</v>
      </c>
      <c r="BC111" s="75">
        <v>1.3125</v>
      </c>
      <c r="BD111" s="75">
        <v>27</v>
      </c>
      <c r="BE111" s="69">
        <v>536</v>
      </c>
      <c r="BF111" s="80">
        <v>6</v>
      </c>
      <c r="BH111" s="3"/>
      <c r="BI111" s="3"/>
      <c r="BJ111" s="3"/>
      <c r="BK111" s="3"/>
      <c r="BL111" s="3"/>
      <c r="BQ111">
        <v>0.86000000000000043</v>
      </c>
      <c r="BR111">
        <f t="shared" si="3"/>
        <v>29.265000000000004</v>
      </c>
      <c r="BS111">
        <f t="shared" si="4"/>
        <v>66.332700000000003</v>
      </c>
      <c r="CD111">
        <v>0.86000000000000043</v>
      </c>
      <c r="CE111">
        <f t="shared" si="5"/>
        <v>29.265000000000004</v>
      </c>
      <c r="CG111">
        <v>0.86000000000000043</v>
      </c>
      <c r="CH111">
        <f t="shared" si="6"/>
        <v>53.667300000000004</v>
      </c>
      <c r="CY111">
        <v>0.77200000000000002</v>
      </c>
      <c r="CZ111">
        <f t="shared" si="7"/>
        <v>34.710594925634297</v>
      </c>
      <c r="DA111">
        <f t="shared" si="8"/>
        <v>52.641087051618548</v>
      </c>
    </row>
    <row r="112" spans="2:105" ht="15.6" x14ac:dyDescent="0.3">
      <c r="P112" s="66" t="s">
        <v>396</v>
      </c>
      <c r="Q112" s="66" t="s">
        <v>394</v>
      </c>
      <c r="R112" s="66" t="s">
        <v>395</v>
      </c>
      <c r="S112" s="66" t="s">
        <v>438</v>
      </c>
      <c r="W112" s="70">
        <v>19.05</v>
      </c>
      <c r="X112" s="75">
        <v>1.3125</v>
      </c>
      <c r="Y112" s="75">
        <v>31</v>
      </c>
      <c r="Z112" s="69">
        <v>722</v>
      </c>
      <c r="AA112" s="80">
        <v>6</v>
      </c>
      <c r="AC112" s="87">
        <v>19.05</v>
      </c>
      <c r="AD112" s="80">
        <v>1</v>
      </c>
      <c r="AE112" s="75">
        <v>31</v>
      </c>
      <c r="AF112" s="34">
        <v>666</v>
      </c>
      <c r="AG112" s="80">
        <v>6</v>
      </c>
      <c r="AI112" s="93">
        <v>25.4</v>
      </c>
      <c r="AJ112" s="91">
        <v>1.25</v>
      </c>
      <c r="AK112" s="91">
        <v>31</v>
      </c>
      <c r="AL112" s="34">
        <v>424</v>
      </c>
      <c r="AM112" s="94">
        <v>6</v>
      </c>
      <c r="AO112" s="93">
        <v>31.75</v>
      </c>
      <c r="AP112" s="91">
        <v>1.5625</v>
      </c>
      <c r="AQ112" s="91">
        <v>31</v>
      </c>
      <c r="AR112" s="14">
        <v>245</v>
      </c>
      <c r="AS112" s="94">
        <v>6</v>
      </c>
      <c r="AU112" s="93">
        <v>38.1</v>
      </c>
      <c r="AV112" s="91">
        <v>1.875</v>
      </c>
      <c r="AW112" s="91">
        <v>31</v>
      </c>
      <c r="AX112" s="14">
        <v>165</v>
      </c>
      <c r="AY112" s="94">
        <v>6</v>
      </c>
      <c r="BA112" s="104" t="s">
        <v>11</v>
      </c>
      <c r="BB112" s="70">
        <v>19.05</v>
      </c>
      <c r="BC112" s="75">
        <v>1.3125</v>
      </c>
      <c r="BD112" s="75">
        <v>29</v>
      </c>
      <c r="BE112" s="69">
        <v>620</v>
      </c>
      <c r="BF112" s="80">
        <v>6</v>
      </c>
      <c r="BH112" s="3"/>
      <c r="BI112" s="3"/>
      <c r="BJ112" s="3" t="s">
        <v>497</v>
      </c>
      <c r="BK112" s="3" t="str">
        <f>Dashboard!X21</f>
        <v>Triangular Pitch</v>
      </c>
      <c r="BL112" s="3"/>
      <c r="BQ112">
        <v>0.88000000000000045</v>
      </c>
      <c r="BR112">
        <f t="shared" si="3"/>
        <v>29.390000000000004</v>
      </c>
      <c r="BS112">
        <f t="shared" si="4"/>
        <v>66.221599999999995</v>
      </c>
      <c r="CD112">
        <v>0.88000000000000045</v>
      </c>
      <c r="CE112">
        <f t="shared" si="5"/>
        <v>29.390000000000004</v>
      </c>
      <c r="CG112">
        <v>0.88000000000000045</v>
      </c>
      <c r="CH112">
        <f t="shared" si="6"/>
        <v>53.778400000000005</v>
      </c>
      <c r="CY112">
        <v>0.79039999999999999</v>
      </c>
      <c r="CZ112">
        <f t="shared" si="7"/>
        <v>34.769956255468067</v>
      </c>
      <c r="DA112">
        <f t="shared" si="8"/>
        <v>52.758853893263343</v>
      </c>
    </row>
    <row r="113" spans="2:105" ht="13.8" customHeight="1" x14ac:dyDescent="0.3">
      <c r="B113" s="1" t="s">
        <v>336</v>
      </c>
      <c r="C113" s="6" t="s">
        <v>343</v>
      </c>
      <c r="D113" s="6" t="s">
        <v>344</v>
      </c>
      <c r="E113" s="6" t="s">
        <v>345</v>
      </c>
      <c r="P113" s="66" t="s">
        <v>396</v>
      </c>
      <c r="Q113" s="66" t="s">
        <v>379</v>
      </c>
      <c r="R113" s="66" t="s">
        <v>380</v>
      </c>
      <c r="S113" s="66" t="s">
        <v>439</v>
      </c>
      <c r="W113" s="70">
        <v>19.05</v>
      </c>
      <c r="X113" s="75">
        <v>1.3125</v>
      </c>
      <c r="Y113" s="75">
        <v>33</v>
      </c>
      <c r="Z113" s="69">
        <v>852</v>
      </c>
      <c r="AA113" s="80">
        <v>6</v>
      </c>
      <c r="AC113" s="87">
        <v>19.05</v>
      </c>
      <c r="AD113" s="80">
        <v>1</v>
      </c>
      <c r="AE113" s="75">
        <v>33</v>
      </c>
      <c r="AF113" s="34">
        <v>760</v>
      </c>
      <c r="AG113" s="80">
        <v>6</v>
      </c>
      <c r="AI113" s="93">
        <v>25.4</v>
      </c>
      <c r="AJ113" s="91">
        <v>1.25</v>
      </c>
      <c r="AK113" s="91">
        <v>33</v>
      </c>
      <c r="AL113" s="34">
        <v>470</v>
      </c>
      <c r="AM113" s="94">
        <v>6</v>
      </c>
      <c r="AO113" s="93">
        <v>31.75</v>
      </c>
      <c r="AP113" s="91">
        <v>1.5625</v>
      </c>
      <c r="AQ113" s="91">
        <v>33</v>
      </c>
      <c r="AR113" s="14">
        <v>288</v>
      </c>
      <c r="AS113" s="94">
        <v>6</v>
      </c>
      <c r="AU113" s="93">
        <v>38.1</v>
      </c>
      <c r="AV113" s="91">
        <v>1.875</v>
      </c>
      <c r="AW113" s="91">
        <v>33</v>
      </c>
      <c r="AX113" s="14">
        <v>190</v>
      </c>
      <c r="AY113" s="94">
        <v>6</v>
      </c>
      <c r="BA113" s="104" t="s">
        <v>11</v>
      </c>
      <c r="BB113" s="70">
        <v>19.05</v>
      </c>
      <c r="BC113" s="75">
        <v>1.3125</v>
      </c>
      <c r="BD113" s="75">
        <v>31</v>
      </c>
      <c r="BE113" s="69">
        <v>722</v>
      </c>
      <c r="BF113" s="80">
        <v>6</v>
      </c>
      <c r="BH113" s="3"/>
      <c r="BI113" s="3"/>
      <c r="BJ113" s="3" t="s">
        <v>491</v>
      </c>
      <c r="BK113" s="122">
        <f>VALUE(LEFT(Dashboard!X16,FIND(" ",Dashboard!X16)-1))</f>
        <v>19.05</v>
      </c>
      <c r="BL113" s="3"/>
      <c r="BQ113">
        <v>0.90000000000000047</v>
      </c>
      <c r="BR113">
        <f t="shared" si="3"/>
        <v>29.515000000000004</v>
      </c>
      <c r="BS113">
        <f t="shared" si="4"/>
        <v>66.110500000000002</v>
      </c>
      <c r="CD113">
        <v>0.90000000000000047</v>
      </c>
      <c r="CE113">
        <f t="shared" si="5"/>
        <v>29.515000000000004</v>
      </c>
      <c r="CG113">
        <v>0.90000000000000047</v>
      </c>
      <c r="CH113">
        <f t="shared" si="6"/>
        <v>53.889500000000005</v>
      </c>
      <c r="CY113">
        <v>0.80879999999999996</v>
      </c>
      <c r="CZ113">
        <f t="shared" si="7"/>
        <v>34.829317585301837</v>
      </c>
      <c r="DA113">
        <f t="shared" si="8"/>
        <v>52.876620734908137</v>
      </c>
    </row>
    <row r="114" spans="2:105" ht="16.2" thickBot="1" x14ac:dyDescent="0.35">
      <c r="B114" s="6" t="s">
        <v>337</v>
      </c>
      <c r="C114" s="6">
        <v>305.64999999999998</v>
      </c>
      <c r="D114" s="6" t="s">
        <v>179</v>
      </c>
      <c r="E114" s="6" t="s">
        <v>179</v>
      </c>
      <c r="P114" s="66" t="s">
        <v>396</v>
      </c>
      <c r="Q114" s="66" t="s">
        <v>381</v>
      </c>
      <c r="R114" s="66" t="s">
        <v>382</v>
      </c>
      <c r="S114" s="66" t="s">
        <v>440</v>
      </c>
      <c r="W114" s="70">
        <v>19.05</v>
      </c>
      <c r="X114" s="75">
        <v>1.3125</v>
      </c>
      <c r="Y114" s="75">
        <v>35</v>
      </c>
      <c r="Z114" s="69">
        <v>988</v>
      </c>
      <c r="AA114" s="80">
        <v>6</v>
      </c>
      <c r="AC114" s="87">
        <v>19.05</v>
      </c>
      <c r="AD114" s="80">
        <v>1</v>
      </c>
      <c r="AE114" s="75">
        <v>35</v>
      </c>
      <c r="AF114" s="34">
        <v>864</v>
      </c>
      <c r="AG114" s="80">
        <v>6</v>
      </c>
      <c r="AI114" s="93">
        <v>25.4</v>
      </c>
      <c r="AJ114" s="91">
        <v>1.25</v>
      </c>
      <c r="AK114" s="91">
        <v>35</v>
      </c>
      <c r="AL114" s="34">
        <v>546</v>
      </c>
      <c r="AM114" s="94">
        <v>6</v>
      </c>
      <c r="AO114" s="93">
        <v>31.75</v>
      </c>
      <c r="AP114" s="91">
        <v>1.5625</v>
      </c>
      <c r="AQ114" s="91">
        <v>35</v>
      </c>
      <c r="AR114" s="14">
        <v>327</v>
      </c>
      <c r="AS114" s="94">
        <v>6</v>
      </c>
      <c r="AU114" s="93">
        <v>38.1</v>
      </c>
      <c r="AV114" s="91">
        <v>1.875</v>
      </c>
      <c r="AW114" s="91">
        <v>35</v>
      </c>
      <c r="AX114" s="14">
        <v>220</v>
      </c>
      <c r="AY114" s="94">
        <v>6</v>
      </c>
      <c r="BA114" s="104" t="s">
        <v>11</v>
      </c>
      <c r="BB114" s="70">
        <v>19.05</v>
      </c>
      <c r="BC114" s="75">
        <v>1.3125</v>
      </c>
      <c r="BD114" s="75">
        <v>33</v>
      </c>
      <c r="BE114" s="69">
        <v>852</v>
      </c>
      <c r="BF114" s="80">
        <v>6</v>
      </c>
      <c r="BH114" s="3"/>
      <c r="BI114" s="3"/>
      <c r="BJ114" s="3" t="s">
        <v>492</v>
      </c>
      <c r="BK114" s="122">
        <f>Dashboard!X38</f>
        <v>1</v>
      </c>
      <c r="BL114" s="3"/>
      <c r="BQ114">
        <v>0.92000000000000048</v>
      </c>
      <c r="BR114">
        <f t="shared" si="3"/>
        <v>29.640000000000004</v>
      </c>
      <c r="BS114">
        <f t="shared" si="4"/>
        <v>65.999399999999994</v>
      </c>
      <c r="CD114">
        <v>0.92000000000000048</v>
      </c>
      <c r="CE114">
        <f t="shared" si="5"/>
        <v>29.640000000000004</v>
      </c>
      <c r="CG114">
        <v>0.92000000000000048</v>
      </c>
      <c r="CH114">
        <f t="shared" si="6"/>
        <v>54.000600000000006</v>
      </c>
      <c r="CY114">
        <v>0.82709999999999995</v>
      </c>
      <c r="CZ114">
        <f t="shared" si="7"/>
        <v>34.888356299212596</v>
      </c>
      <c r="DA114">
        <f t="shared" si="8"/>
        <v>52.993747539370077</v>
      </c>
    </row>
    <row r="115" spans="2:105" ht="16.2" thickBot="1" x14ac:dyDescent="0.35">
      <c r="B115" s="6" t="s">
        <v>339</v>
      </c>
      <c r="C115" s="6">
        <v>647.096</v>
      </c>
      <c r="D115" s="6" t="s">
        <v>179</v>
      </c>
      <c r="E115" s="6" t="s">
        <v>179</v>
      </c>
      <c r="H115" s="53" t="s">
        <v>231</v>
      </c>
      <c r="I115" s="53" t="s">
        <v>609</v>
      </c>
      <c r="J115" s="53" t="s">
        <v>610</v>
      </c>
      <c r="P115" s="66" t="s">
        <v>396</v>
      </c>
      <c r="Q115" s="66" t="s">
        <v>383</v>
      </c>
      <c r="R115" s="66" t="s">
        <v>384</v>
      </c>
      <c r="S115" s="66" t="s">
        <v>441</v>
      </c>
      <c r="W115" s="70">
        <v>19.05</v>
      </c>
      <c r="X115" s="75">
        <v>1.3125</v>
      </c>
      <c r="Y115" s="75">
        <v>37</v>
      </c>
      <c r="Z115" s="69">
        <v>1104</v>
      </c>
      <c r="AA115" s="80">
        <v>6</v>
      </c>
      <c r="AC115" s="87">
        <v>19.05</v>
      </c>
      <c r="AD115" s="80">
        <v>1</v>
      </c>
      <c r="AE115" s="75">
        <v>37</v>
      </c>
      <c r="AF115" s="34">
        <v>986</v>
      </c>
      <c r="AG115" s="80">
        <v>6</v>
      </c>
      <c r="AI115" s="93">
        <v>25.4</v>
      </c>
      <c r="AJ115" s="91">
        <v>1.25</v>
      </c>
      <c r="AK115" s="91">
        <v>37</v>
      </c>
      <c r="AL115" s="34">
        <v>614</v>
      </c>
      <c r="AM115" s="94">
        <v>6</v>
      </c>
      <c r="AO115" s="93">
        <v>31.75</v>
      </c>
      <c r="AP115" s="91">
        <v>1.5625</v>
      </c>
      <c r="AQ115" s="91">
        <v>37</v>
      </c>
      <c r="AR115" s="14">
        <v>374</v>
      </c>
      <c r="AS115" s="94">
        <v>6</v>
      </c>
      <c r="AU115" s="93">
        <v>38.1</v>
      </c>
      <c r="AV115" s="91">
        <v>1.875</v>
      </c>
      <c r="AW115" s="91">
        <v>37</v>
      </c>
      <c r="AX115" s="14">
        <v>252</v>
      </c>
      <c r="AY115" s="94">
        <v>6</v>
      </c>
      <c r="BA115" s="104" t="s">
        <v>11</v>
      </c>
      <c r="BB115" s="70">
        <v>19.05</v>
      </c>
      <c r="BC115" s="75">
        <v>1.3125</v>
      </c>
      <c r="BD115" s="75">
        <v>35</v>
      </c>
      <c r="BE115" s="69">
        <v>988</v>
      </c>
      <c r="BF115" s="80">
        <v>6</v>
      </c>
      <c r="BH115" s="3" t="s">
        <v>495</v>
      </c>
      <c r="BI115" s="120" cm="1">
        <f t="array" ref="BI115">MIN(_xlfn._xlws.FILTER($BE$50:$BE$814, ($BB$50:$BB$814=BK113)*($BC$50:$BC$814=BK114)*($BE$50:$BE$814&gt;=BK115)*($BA$50:$BA$814=BK112)*($BF$50:$BF$814=BK116)))</f>
        <v>474</v>
      </c>
      <c r="BJ115" s="3" t="s">
        <v>498</v>
      </c>
      <c r="BK115" s="122">
        <f>Dashboard!X20</f>
        <v>457</v>
      </c>
      <c r="BL115" s="3"/>
      <c r="BM115" s="4"/>
      <c r="BQ115">
        <v>0.9400000000000005</v>
      </c>
      <c r="BR115">
        <f t="shared" si="3"/>
        <v>29.765000000000004</v>
      </c>
      <c r="BS115">
        <f t="shared" si="4"/>
        <v>65.888300000000001</v>
      </c>
      <c r="CD115">
        <v>0.9400000000000005</v>
      </c>
      <c r="CE115">
        <f t="shared" si="5"/>
        <v>29.765000000000004</v>
      </c>
      <c r="CG115">
        <v>0.9400000000000005</v>
      </c>
      <c r="CH115">
        <f t="shared" si="6"/>
        <v>54.111700000000006</v>
      </c>
      <c r="CY115">
        <v>0.84550000000000003</v>
      </c>
      <c r="CZ115">
        <f t="shared" si="7"/>
        <v>34.947717629046366</v>
      </c>
      <c r="DA115">
        <f t="shared" si="8"/>
        <v>53.111514381014878</v>
      </c>
    </row>
    <row r="116" spans="2:105" ht="16.2" thickBot="1" x14ac:dyDescent="0.35">
      <c r="B116" s="6" t="s">
        <v>340</v>
      </c>
      <c r="C116" s="6">
        <f>1-(C114/C115)</f>
        <v>0.52765895632178228</v>
      </c>
      <c r="D116" s="6" t="s">
        <v>179</v>
      </c>
      <c r="E116" s="6" t="s">
        <v>179</v>
      </c>
      <c r="H116" s="115" t="s">
        <v>234</v>
      </c>
      <c r="I116" s="6">
        <v>2</v>
      </c>
      <c r="J116" s="116">
        <v>2</v>
      </c>
      <c r="P116" s="66" t="s">
        <v>396</v>
      </c>
      <c r="Q116" s="66" t="s">
        <v>385</v>
      </c>
      <c r="R116" s="66" t="s">
        <v>386</v>
      </c>
      <c r="S116" s="66" t="s">
        <v>442</v>
      </c>
      <c r="W116" s="72">
        <v>19.05</v>
      </c>
      <c r="X116" s="77">
        <v>1.3125</v>
      </c>
      <c r="Y116" s="82">
        <v>39</v>
      </c>
      <c r="Z116" s="78">
        <v>1248</v>
      </c>
      <c r="AA116" s="81">
        <v>6</v>
      </c>
      <c r="AC116" s="85">
        <v>19.05</v>
      </c>
      <c r="AD116" s="81">
        <v>1</v>
      </c>
      <c r="AE116" s="82">
        <v>39</v>
      </c>
      <c r="AF116" s="12">
        <v>1100</v>
      </c>
      <c r="AG116" s="81">
        <v>6</v>
      </c>
      <c r="AI116" s="93">
        <v>25.4</v>
      </c>
      <c r="AJ116" s="91">
        <v>1.25</v>
      </c>
      <c r="AK116" s="95">
        <v>39</v>
      </c>
      <c r="AL116" s="12">
        <v>688</v>
      </c>
      <c r="AM116" s="96">
        <v>6</v>
      </c>
      <c r="AO116" s="93">
        <v>31.75</v>
      </c>
      <c r="AP116" s="91">
        <v>1.5625</v>
      </c>
      <c r="AQ116" s="95">
        <v>39</v>
      </c>
      <c r="AR116" s="16">
        <v>419</v>
      </c>
      <c r="AS116" s="96">
        <v>6</v>
      </c>
      <c r="AU116" s="97">
        <v>38.1</v>
      </c>
      <c r="AV116" s="98">
        <v>1.875</v>
      </c>
      <c r="AW116" s="95">
        <v>39</v>
      </c>
      <c r="AX116" s="16">
        <v>284</v>
      </c>
      <c r="AY116" s="96">
        <v>6</v>
      </c>
      <c r="BA116" s="104" t="s">
        <v>11</v>
      </c>
      <c r="BB116" s="70">
        <v>19.05</v>
      </c>
      <c r="BC116" s="75">
        <v>1.3125</v>
      </c>
      <c r="BD116" s="75">
        <v>37</v>
      </c>
      <c r="BE116" s="69">
        <v>1104</v>
      </c>
      <c r="BF116" s="80">
        <v>6</v>
      </c>
      <c r="BH116" s="3" t="s">
        <v>487</v>
      </c>
      <c r="BI116" s="183">
        <f>_xlfn.XLOOKUP(BI115, BE50:BE814,  BD50:BD814)</f>
        <v>27</v>
      </c>
      <c r="BJ116" s="3" t="s">
        <v>496</v>
      </c>
      <c r="BK116" s="122">
        <f>Dashboard!X39</f>
        <v>6</v>
      </c>
      <c r="BL116" s="3"/>
      <c r="BO116" cm="1">
        <f t="array" ref="BO116:BO132">_xlfn._xlws.SORT(_xlfn.UNIQUE(_xlfn._xlws.FILTER($BE$50:$BE$814, ($BB$50:$BB$814=BK113)*($BC$50:$BC$814=BK114)*($BA$50:$BA$814=BK112)*($BF$50:$BF$814=BK116)*($BE$50:$BE$814&lt;&gt;"-"), "No matches")))</f>
        <v>24</v>
      </c>
      <c r="BQ116">
        <v>0.96000000000000052</v>
      </c>
      <c r="BR116">
        <f t="shared" si="3"/>
        <v>29.890000000000004</v>
      </c>
      <c r="BS116">
        <f t="shared" si="4"/>
        <v>65.777199999999993</v>
      </c>
      <c r="CD116">
        <v>0.96000000000000052</v>
      </c>
      <c r="CE116">
        <f t="shared" si="5"/>
        <v>29.890000000000004</v>
      </c>
      <c r="CG116">
        <v>0.96000000000000052</v>
      </c>
      <c r="CH116">
        <f t="shared" si="6"/>
        <v>54.222800000000007</v>
      </c>
      <c r="CY116">
        <v>0.8639</v>
      </c>
      <c r="CZ116">
        <f t="shared" si="7"/>
        <v>35.007078958880143</v>
      </c>
      <c r="DA116">
        <f t="shared" si="8"/>
        <v>53.229281222659672</v>
      </c>
    </row>
    <row r="117" spans="2:105" ht="16.2" thickBot="1" x14ac:dyDescent="0.35">
      <c r="B117" s="6" t="s">
        <v>338</v>
      </c>
      <c r="C117" s="6">
        <f>EXP(C108+D108/C114+E108*LN(C114)+F108*(C114)^(G108))</f>
        <v>7.782567828333439E-4</v>
      </c>
      <c r="D117" s="64">
        <v>5.4752000000000002E-4</v>
      </c>
      <c r="E117" s="6">
        <f>ABS((D117-C117)/D117)</f>
        <v>0.4214216518727058</v>
      </c>
      <c r="H117" s="115" t="s">
        <v>235</v>
      </c>
      <c r="I117" s="6">
        <v>3</v>
      </c>
      <c r="J117" s="116">
        <v>3</v>
      </c>
      <c r="P117" s="66" t="s">
        <v>396</v>
      </c>
      <c r="Q117" s="66" t="s">
        <v>376</v>
      </c>
      <c r="R117" s="66" t="s">
        <v>377</v>
      </c>
      <c r="S117" s="66" t="s">
        <v>443</v>
      </c>
      <c r="W117" s="70">
        <v>19.05</v>
      </c>
      <c r="X117" s="69">
        <v>1.3125</v>
      </c>
      <c r="Y117" s="71">
        <v>8</v>
      </c>
      <c r="Z117" s="69">
        <v>18</v>
      </c>
      <c r="AA117" s="79">
        <v>8</v>
      </c>
      <c r="AC117" s="87">
        <v>19.05</v>
      </c>
      <c r="AD117" s="79">
        <v>1</v>
      </c>
      <c r="AE117" s="75">
        <v>8</v>
      </c>
      <c r="AF117" s="34" t="s">
        <v>179</v>
      </c>
      <c r="AG117" s="79">
        <v>8</v>
      </c>
      <c r="AI117" s="89">
        <v>25.4</v>
      </c>
      <c r="AJ117" s="90">
        <v>1.25</v>
      </c>
      <c r="AK117" s="91">
        <v>8</v>
      </c>
      <c r="AL117" s="34" t="s">
        <v>179</v>
      </c>
      <c r="AM117" s="92">
        <v>8</v>
      </c>
      <c r="AO117" s="93">
        <v>31.75</v>
      </c>
      <c r="AP117" s="91">
        <v>1.5625</v>
      </c>
      <c r="AQ117" s="91">
        <v>8</v>
      </c>
      <c r="AR117" s="14" t="s">
        <v>179</v>
      </c>
      <c r="AS117" s="92">
        <v>8</v>
      </c>
      <c r="AU117" s="93">
        <v>38.1</v>
      </c>
      <c r="AV117" s="91">
        <v>1.875</v>
      </c>
      <c r="AW117" s="91">
        <v>8</v>
      </c>
      <c r="AX117" s="14" t="s">
        <v>179</v>
      </c>
      <c r="AY117" s="92">
        <v>8</v>
      </c>
      <c r="BA117" s="105" t="s">
        <v>11</v>
      </c>
      <c r="BB117" s="72">
        <v>19.05</v>
      </c>
      <c r="BC117" s="77">
        <v>1.3125</v>
      </c>
      <c r="BD117" s="82">
        <v>39</v>
      </c>
      <c r="BE117" s="78">
        <v>1248</v>
      </c>
      <c r="BF117" s="81">
        <v>6</v>
      </c>
      <c r="BH117" s="3"/>
      <c r="BI117" s="183" t="s">
        <v>763</v>
      </c>
      <c r="BJ117" s="3"/>
      <c r="BK117" s="3"/>
      <c r="BL117" s="3"/>
      <c r="BO117">
        <v>36</v>
      </c>
      <c r="BQ117">
        <v>0.98000000000000054</v>
      </c>
      <c r="BR117">
        <f t="shared" si="3"/>
        <v>30.015000000000004</v>
      </c>
      <c r="BS117">
        <f t="shared" si="4"/>
        <v>65.6661</v>
      </c>
      <c r="CD117">
        <v>0.98000000000000054</v>
      </c>
      <c r="CE117">
        <f t="shared" si="5"/>
        <v>30.015000000000004</v>
      </c>
      <c r="CG117">
        <v>0.98000000000000054</v>
      </c>
      <c r="CH117">
        <f t="shared" si="6"/>
        <v>54.3339</v>
      </c>
      <c r="CY117">
        <v>0.88229999999999997</v>
      </c>
      <c r="CZ117">
        <f t="shared" si="7"/>
        <v>35.066440288713913</v>
      </c>
      <c r="DA117">
        <f t="shared" si="8"/>
        <v>53.347048064304467</v>
      </c>
    </row>
    <row r="118" spans="2:105" ht="15.6" x14ac:dyDescent="0.3">
      <c r="B118" s="6" t="s">
        <v>347</v>
      </c>
      <c r="C118" s="6">
        <f>ROUNDUP((C109+D109*(C116)^(1/3)+E109*(C116)^(2/3)+F109*(C116)^(5/3)+G109*(C116)^(16/3)+H109*(C116)^(43/3)+I109*(C116)^(110/3)) * (1000 * 18.02) / 1000, 4)</f>
        <v>995.08589999999992</v>
      </c>
      <c r="D118" s="6">
        <v>988.04700000000003</v>
      </c>
      <c r="E118" s="6">
        <f>ABS((D118-C118)/D118)</f>
        <v>7.124053815253625E-3</v>
      </c>
      <c r="H118" s="115" t="s">
        <v>236</v>
      </c>
      <c r="I118" s="6">
        <v>3</v>
      </c>
      <c r="J118" s="116">
        <v>4</v>
      </c>
      <c r="P118" s="66" t="s">
        <v>396</v>
      </c>
      <c r="Q118" s="66" t="s">
        <v>387</v>
      </c>
      <c r="R118" s="66" t="s">
        <v>388</v>
      </c>
      <c r="S118" s="66" t="s">
        <v>444</v>
      </c>
      <c r="W118" s="70">
        <v>19.05</v>
      </c>
      <c r="X118" s="69">
        <v>1.3125</v>
      </c>
      <c r="Y118" s="71">
        <v>10</v>
      </c>
      <c r="Z118" s="69">
        <v>36</v>
      </c>
      <c r="AA118" s="80">
        <v>8</v>
      </c>
      <c r="AC118" s="87">
        <v>19.05</v>
      </c>
      <c r="AD118" s="80">
        <v>1</v>
      </c>
      <c r="AE118" s="75">
        <v>10</v>
      </c>
      <c r="AF118" s="34" t="s">
        <v>179</v>
      </c>
      <c r="AG118" s="80">
        <v>8</v>
      </c>
      <c r="AI118" s="93">
        <v>25.4</v>
      </c>
      <c r="AJ118" s="91">
        <v>1.25</v>
      </c>
      <c r="AK118" s="91">
        <v>10</v>
      </c>
      <c r="AL118" s="34" t="s">
        <v>179</v>
      </c>
      <c r="AM118" s="94">
        <v>8</v>
      </c>
      <c r="AO118" s="93">
        <v>31.75</v>
      </c>
      <c r="AP118" s="91">
        <v>1.5625</v>
      </c>
      <c r="AQ118" s="91">
        <v>10</v>
      </c>
      <c r="AR118" s="14" t="s">
        <v>179</v>
      </c>
      <c r="AS118" s="94">
        <v>8</v>
      </c>
      <c r="AU118" s="93">
        <v>38.1</v>
      </c>
      <c r="AV118" s="91">
        <v>1.875</v>
      </c>
      <c r="AW118" s="91">
        <v>10</v>
      </c>
      <c r="AX118" s="14" t="s">
        <v>179</v>
      </c>
      <c r="AY118" s="94">
        <v>8</v>
      </c>
      <c r="BA118" s="103" t="s">
        <v>11</v>
      </c>
      <c r="BB118" s="70">
        <v>19.05</v>
      </c>
      <c r="BC118" s="69">
        <v>1.3125</v>
      </c>
      <c r="BD118" s="71">
        <v>8</v>
      </c>
      <c r="BE118" s="69">
        <v>18</v>
      </c>
      <c r="BF118" s="79">
        <v>8</v>
      </c>
      <c r="BO118">
        <v>74</v>
      </c>
      <c r="BQ118">
        <v>1.0000000000000004</v>
      </c>
      <c r="BR118">
        <f t="shared" si="3"/>
        <v>30.140000000000004</v>
      </c>
      <c r="BS118">
        <f t="shared" si="4"/>
        <v>65.554999999999993</v>
      </c>
      <c r="CD118">
        <v>1.0000000000000004</v>
      </c>
      <c r="CE118">
        <f t="shared" si="5"/>
        <v>30.140000000000004</v>
      </c>
      <c r="CG118">
        <v>1.0000000000000004</v>
      </c>
      <c r="CH118">
        <f t="shared" si="6"/>
        <v>54.445</v>
      </c>
      <c r="CY118">
        <v>0.90069999999999995</v>
      </c>
      <c r="CZ118">
        <f t="shared" si="7"/>
        <v>35.125801618547683</v>
      </c>
      <c r="DA118">
        <f t="shared" si="8"/>
        <v>53.464814905949261</v>
      </c>
    </row>
    <row r="119" spans="2:105" ht="15.6" x14ac:dyDescent="0.3">
      <c r="B119" s="6" t="s">
        <v>346</v>
      </c>
      <c r="C119" s="63">
        <f>C110+D110*C114+E110*(C114)^2+F110*(C114)^3</f>
        <v>0.61647654319416467</v>
      </c>
      <c r="D119" s="6">
        <v>0.63744000000000001</v>
      </c>
      <c r="E119" s="6">
        <f>ABS((D119-C119)/D119)</f>
        <v>3.2886949055339065E-2</v>
      </c>
      <c r="H119" s="115" t="s">
        <v>237</v>
      </c>
      <c r="I119" s="6">
        <v>4</v>
      </c>
      <c r="J119" s="116">
        <v>6</v>
      </c>
      <c r="P119" s="66" t="s">
        <v>396</v>
      </c>
      <c r="Q119" s="66" t="s">
        <v>371</v>
      </c>
      <c r="R119" s="66" t="s">
        <v>372</v>
      </c>
      <c r="S119" s="66" t="s">
        <v>445</v>
      </c>
      <c r="W119" s="70">
        <v>19.05</v>
      </c>
      <c r="X119" s="69">
        <v>1.3125</v>
      </c>
      <c r="Y119" s="71">
        <v>12</v>
      </c>
      <c r="Z119" s="69">
        <v>78</v>
      </c>
      <c r="AA119" s="80">
        <v>8</v>
      </c>
      <c r="AC119" s="87">
        <v>19.05</v>
      </c>
      <c r="AD119" s="80">
        <v>1</v>
      </c>
      <c r="AE119" s="75">
        <v>12</v>
      </c>
      <c r="AF119" s="34">
        <v>70</v>
      </c>
      <c r="AG119" s="80">
        <v>8</v>
      </c>
      <c r="AI119" s="93">
        <v>25.4</v>
      </c>
      <c r="AJ119" s="91">
        <v>1.25</v>
      </c>
      <c r="AK119" s="91">
        <v>12</v>
      </c>
      <c r="AL119" s="34">
        <v>44</v>
      </c>
      <c r="AM119" s="94">
        <v>8</v>
      </c>
      <c r="AO119" s="93">
        <v>31.75</v>
      </c>
      <c r="AP119" s="91">
        <v>1.5625</v>
      </c>
      <c r="AQ119" s="91">
        <v>12</v>
      </c>
      <c r="AR119" s="14">
        <v>20</v>
      </c>
      <c r="AS119" s="94">
        <v>8</v>
      </c>
      <c r="AU119" s="93">
        <v>38.1</v>
      </c>
      <c r="AV119" s="91">
        <v>1.875</v>
      </c>
      <c r="AW119" s="91">
        <v>12</v>
      </c>
      <c r="AX119" s="14">
        <v>12</v>
      </c>
      <c r="AY119" s="94">
        <v>8</v>
      </c>
      <c r="BA119" s="104" t="s">
        <v>11</v>
      </c>
      <c r="BB119" s="70">
        <v>19.05</v>
      </c>
      <c r="BC119" s="69">
        <v>1.3125</v>
      </c>
      <c r="BD119" s="71">
        <v>10</v>
      </c>
      <c r="BE119" s="69">
        <v>36</v>
      </c>
      <c r="BF119" s="80">
        <v>8</v>
      </c>
      <c r="BH119" s="6"/>
      <c r="BI119" s="6"/>
      <c r="BJ119" s="6"/>
      <c r="BO119">
        <v>82</v>
      </c>
      <c r="BQ119">
        <v>1.0200000000000005</v>
      </c>
      <c r="BR119">
        <f t="shared" si="3"/>
        <v>30.265000000000004</v>
      </c>
      <c r="BS119">
        <f t="shared" si="4"/>
        <v>65.443899999999999</v>
      </c>
      <c r="CD119">
        <v>1.0200000000000005</v>
      </c>
      <c r="CE119">
        <f t="shared" si="5"/>
        <v>30.265000000000004</v>
      </c>
      <c r="CG119">
        <v>1.0200000000000005</v>
      </c>
      <c r="CH119">
        <f t="shared" si="6"/>
        <v>54.556100000000001</v>
      </c>
      <c r="CY119">
        <v>0.91900000000000004</v>
      </c>
      <c r="CZ119">
        <f t="shared" si="7"/>
        <v>35.184840332458442</v>
      </c>
      <c r="DA119">
        <f t="shared" si="8"/>
        <v>53.581941710411201</v>
      </c>
    </row>
    <row r="120" spans="2:105" ht="19.8" customHeight="1" thickBot="1" x14ac:dyDescent="0.35">
      <c r="B120" s="6" t="s">
        <v>348</v>
      </c>
      <c r="C120" s="63">
        <f>(C111+D111*C114+E111*(C114)^2+F111*(C114)^3+G111*(C114)^4) * (1/1000) * (1/18.02)</f>
        <v>4.1780799602107939</v>
      </c>
      <c r="D120" s="6">
        <v>4.0822000000000003</v>
      </c>
      <c r="E120" s="6">
        <f>ABS((D120-C120)/D120)</f>
        <v>2.3487325513398067E-2</v>
      </c>
      <c r="H120" s="117" t="s">
        <v>238</v>
      </c>
      <c r="I120" s="118">
        <v>6</v>
      </c>
      <c r="J120" s="119">
        <v>8</v>
      </c>
      <c r="P120" s="66" t="s">
        <v>396</v>
      </c>
      <c r="Q120" s="66" t="s">
        <v>373</v>
      </c>
      <c r="R120" s="66" t="s">
        <v>374</v>
      </c>
      <c r="S120" s="66" t="s">
        <v>446</v>
      </c>
      <c r="W120" s="70">
        <v>19.05</v>
      </c>
      <c r="X120" s="69">
        <v>1.3125</v>
      </c>
      <c r="Y120" s="71">
        <v>13.25</v>
      </c>
      <c r="Z120" s="69">
        <v>86</v>
      </c>
      <c r="AA120" s="80">
        <v>8</v>
      </c>
      <c r="AC120" s="87">
        <v>19.05</v>
      </c>
      <c r="AD120" s="80">
        <v>1</v>
      </c>
      <c r="AE120" s="75">
        <v>13.25</v>
      </c>
      <c r="AF120" s="34">
        <v>71</v>
      </c>
      <c r="AG120" s="80">
        <v>8</v>
      </c>
      <c r="AI120" s="93">
        <v>25.4</v>
      </c>
      <c r="AJ120" s="91">
        <v>1.25</v>
      </c>
      <c r="AK120" s="91">
        <v>13.25</v>
      </c>
      <c r="AL120" s="34">
        <v>50</v>
      </c>
      <c r="AM120" s="94">
        <v>8</v>
      </c>
      <c r="AO120" s="93">
        <v>31.75</v>
      </c>
      <c r="AP120" s="91">
        <v>1.5625</v>
      </c>
      <c r="AQ120" s="91">
        <v>13.25</v>
      </c>
      <c r="AR120" s="14">
        <v>26</v>
      </c>
      <c r="AS120" s="94">
        <v>8</v>
      </c>
      <c r="AU120" s="93">
        <v>38.1</v>
      </c>
      <c r="AV120" s="91">
        <v>1.875</v>
      </c>
      <c r="AW120" s="91">
        <v>13.25</v>
      </c>
      <c r="AX120" s="14">
        <v>14</v>
      </c>
      <c r="AY120" s="94">
        <v>8</v>
      </c>
      <c r="BA120" s="104" t="s">
        <v>11</v>
      </c>
      <c r="BB120" s="70">
        <v>19.05</v>
      </c>
      <c r="BC120" s="69">
        <v>1.3125</v>
      </c>
      <c r="BD120" s="71">
        <v>12</v>
      </c>
      <c r="BE120" s="69">
        <v>78</v>
      </c>
      <c r="BF120" s="80">
        <v>8</v>
      </c>
      <c r="BH120" s="6"/>
      <c r="BI120" s="121"/>
      <c r="BJ120" s="6"/>
      <c r="BO120">
        <v>118</v>
      </c>
      <c r="BQ120">
        <v>1.0400000000000005</v>
      </c>
      <c r="BR120">
        <f t="shared" si="3"/>
        <v>30.390000000000004</v>
      </c>
      <c r="BS120">
        <f t="shared" si="4"/>
        <v>65.332799999999992</v>
      </c>
      <c r="CD120">
        <v>1.0400000000000005</v>
      </c>
      <c r="CE120">
        <f t="shared" si="5"/>
        <v>30.390000000000004</v>
      </c>
      <c r="CG120">
        <v>1.0400000000000005</v>
      </c>
      <c r="CH120">
        <f t="shared" si="6"/>
        <v>54.667200000000001</v>
      </c>
      <c r="CY120">
        <v>0.93740000000000001</v>
      </c>
      <c r="CZ120">
        <f t="shared" si="7"/>
        <v>35.244201662292213</v>
      </c>
      <c r="DA120">
        <f t="shared" si="8"/>
        <v>53.699708552055995</v>
      </c>
    </row>
    <row r="121" spans="2:105" ht="16.2" thickBot="1" x14ac:dyDescent="0.35">
      <c r="H121" s="6"/>
      <c r="I121" s="6"/>
      <c r="J121" s="6"/>
      <c r="P121" s="66" t="s">
        <v>397</v>
      </c>
      <c r="Q121" s="66" t="s">
        <v>398</v>
      </c>
      <c r="R121" s="66" t="s">
        <v>399</v>
      </c>
      <c r="S121" s="66" t="s">
        <v>447</v>
      </c>
      <c r="W121" s="70">
        <v>19.05</v>
      </c>
      <c r="X121" s="69">
        <v>1.3125</v>
      </c>
      <c r="Y121" s="71">
        <v>15.25</v>
      </c>
      <c r="Z121" s="69">
        <v>128</v>
      </c>
      <c r="AA121" s="80">
        <v>8</v>
      </c>
      <c r="AC121" s="87">
        <v>19.05</v>
      </c>
      <c r="AD121" s="80">
        <v>1</v>
      </c>
      <c r="AE121" s="75">
        <v>15.25</v>
      </c>
      <c r="AF121" s="34">
        <v>110</v>
      </c>
      <c r="AG121" s="80">
        <v>8</v>
      </c>
      <c r="AI121" s="93">
        <v>25.4</v>
      </c>
      <c r="AJ121" s="91">
        <v>1.25</v>
      </c>
      <c r="AK121" s="91">
        <v>15.25</v>
      </c>
      <c r="AL121" s="34">
        <v>72</v>
      </c>
      <c r="AM121" s="94">
        <v>8</v>
      </c>
      <c r="AO121" s="93">
        <v>31.75</v>
      </c>
      <c r="AP121" s="91">
        <v>1.5625</v>
      </c>
      <c r="AQ121" s="91">
        <v>15.25</v>
      </c>
      <c r="AR121" s="14">
        <v>38</v>
      </c>
      <c r="AS121" s="94">
        <v>8</v>
      </c>
      <c r="AU121" s="93">
        <v>38.1</v>
      </c>
      <c r="AV121" s="91">
        <v>1.875</v>
      </c>
      <c r="AW121" s="91">
        <v>15.25</v>
      </c>
      <c r="AX121" s="14">
        <v>27</v>
      </c>
      <c r="AY121" s="94">
        <v>8</v>
      </c>
      <c r="BA121" s="104" t="s">
        <v>11</v>
      </c>
      <c r="BB121" s="70">
        <v>19.05</v>
      </c>
      <c r="BC121" s="69">
        <v>1.3125</v>
      </c>
      <c r="BD121" s="71">
        <v>13.25</v>
      </c>
      <c r="BE121" s="69">
        <v>86</v>
      </c>
      <c r="BF121" s="80">
        <v>8</v>
      </c>
      <c r="BH121" s="6"/>
      <c r="BI121" s="121"/>
      <c r="BJ121" s="6"/>
      <c r="BM121">
        <v>536</v>
      </c>
      <c r="BO121">
        <v>172</v>
      </c>
      <c r="BQ121">
        <v>1.0600000000000005</v>
      </c>
      <c r="BR121">
        <f t="shared" si="3"/>
        <v>30.515000000000004</v>
      </c>
      <c r="BS121">
        <f t="shared" si="4"/>
        <v>65.221699999999998</v>
      </c>
      <c r="CD121">
        <v>1.0600000000000005</v>
      </c>
      <c r="CE121">
        <f t="shared" si="5"/>
        <v>30.515000000000004</v>
      </c>
      <c r="CG121">
        <v>1.0600000000000005</v>
      </c>
      <c r="CH121">
        <f t="shared" si="6"/>
        <v>54.778300000000002</v>
      </c>
      <c r="CY121">
        <v>0.95579999999999998</v>
      </c>
      <c r="CZ121">
        <f t="shared" si="7"/>
        <v>35.303562992125983</v>
      </c>
      <c r="DA121">
        <f t="shared" si="8"/>
        <v>53.817475393700789</v>
      </c>
    </row>
    <row r="122" spans="2:105" ht="16.2" thickBot="1" x14ac:dyDescent="0.35">
      <c r="B122" s="197" t="s">
        <v>518</v>
      </c>
      <c r="C122" s="198"/>
      <c r="D122" s="198"/>
      <c r="E122" s="199"/>
      <c r="H122" s="6"/>
      <c r="I122" s="6"/>
      <c r="J122" s="6"/>
      <c r="P122" s="66" t="s">
        <v>397</v>
      </c>
      <c r="Q122" s="66" t="s">
        <v>392</v>
      </c>
      <c r="R122" s="66" t="s">
        <v>393</v>
      </c>
      <c r="S122" s="66" t="s">
        <v>448</v>
      </c>
      <c r="W122" s="70">
        <v>19.05</v>
      </c>
      <c r="X122" s="69">
        <v>1.3125</v>
      </c>
      <c r="Y122" s="71">
        <v>17.25</v>
      </c>
      <c r="Z122" s="69">
        <v>178</v>
      </c>
      <c r="AA122" s="80">
        <v>8</v>
      </c>
      <c r="AC122" s="87">
        <v>19.05</v>
      </c>
      <c r="AD122" s="80">
        <v>1</v>
      </c>
      <c r="AE122" s="75">
        <v>17.25</v>
      </c>
      <c r="AF122" s="34">
        <v>166</v>
      </c>
      <c r="AG122" s="80">
        <v>8</v>
      </c>
      <c r="AI122" s="93">
        <v>25.4</v>
      </c>
      <c r="AJ122" s="91">
        <v>1.25</v>
      </c>
      <c r="AK122" s="91">
        <v>17.25</v>
      </c>
      <c r="AL122" s="34">
        <v>94</v>
      </c>
      <c r="AM122" s="94">
        <v>8</v>
      </c>
      <c r="AO122" s="93">
        <v>31.75</v>
      </c>
      <c r="AP122" s="91">
        <v>1.5625</v>
      </c>
      <c r="AQ122" s="91">
        <v>17.25</v>
      </c>
      <c r="AR122" s="14">
        <v>54</v>
      </c>
      <c r="AS122" s="94">
        <v>8</v>
      </c>
      <c r="AU122" s="93">
        <v>38.1</v>
      </c>
      <c r="AV122" s="91">
        <v>1.875</v>
      </c>
      <c r="AW122" s="91">
        <v>17.25</v>
      </c>
      <c r="AX122" s="14">
        <v>36</v>
      </c>
      <c r="AY122" s="94">
        <v>8</v>
      </c>
      <c r="BA122" s="104" t="s">
        <v>11</v>
      </c>
      <c r="BB122" s="70">
        <v>19.05</v>
      </c>
      <c r="BC122" s="69">
        <v>1.3125</v>
      </c>
      <c r="BD122" s="71">
        <v>15.25</v>
      </c>
      <c r="BE122" s="69">
        <v>128</v>
      </c>
      <c r="BF122" s="80">
        <v>8</v>
      </c>
      <c r="BH122" s="6"/>
      <c r="BI122" s="121"/>
      <c r="BJ122" s="6"/>
      <c r="BO122">
        <v>216</v>
      </c>
      <c r="BQ122">
        <v>1.0800000000000005</v>
      </c>
      <c r="BR122">
        <f t="shared" si="3"/>
        <v>30.640000000000004</v>
      </c>
      <c r="BS122">
        <f t="shared" si="4"/>
        <v>65.110599999999991</v>
      </c>
      <c r="CD122">
        <v>1.0800000000000005</v>
      </c>
      <c r="CE122">
        <f t="shared" si="5"/>
        <v>30.640000000000004</v>
      </c>
      <c r="CG122">
        <v>1.0800000000000005</v>
      </c>
      <c r="CH122">
        <f t="shared" si="6"/>
        <v>54.889400000000002</v>
      </c>
      <c r="CY122">
        <v>0.97419999999999995</v>
      </c>
      <c r="CZ122">
        <f t="shared" si="7"/>
        <v>35.362924321959753</v>
      </c>
      <c r="DA122">
        <f t="shared" si="8"/>
        <v>53.935242235345584</v>
      </c>
    </row>
    <row r="123" spans="2:105" ht="16.2" thickBot="1" x14ac:dyDescent="0.35">
      <c r="B123" s="53" t="s">
        <v>519</v>
      </c>
      <c r="C123" s="53" t="s">
        <v>6</v>
      </c>
      <c r="D123" s="53" t="s">
        <v>520</v>
      </c>
      <c r="E123" s="53" t="s">
        <v>521</v>
      </c>
      <c r="H123" s="6"/>
      <c r="I123" s="6"/>
      <c r="J123" s="6"/>
      <c r="P123" s="66" t="s">
        <v>397</v>
      </c>
      <c r="Q123" s="66" t="s">
        <v>394</v>
      </c>
      <c r="R123" s="66" t="s">
        <v>395</v>
      </c>
      <c r="S123" s="66" t="s">
        <v>449</v>
      </c>
      <c r="W123" s="70">
        <v>19.05</v>
      </c>
      <c r="X123" s="69">
        <v>1.3125</v>
      </c>
      <c r="Y123" s="71">
        <v>19.25</v>
      </c>
      <c r="Z123" s="69">
        <v>234</v>
      </c>
      <c r="AA123" s="80">
        <v>8</v>
      </c>
      <c r="AC123" s="87">
        <v>19.05</v>
      </c>
      <c r="AD123" s="80">
        <v>1</v>
      </c>
      <c r="AE123" s="75">
        <v>19.25</v>
      </c>
      <c r="AF123" s="34">
        <v>210</v>
      </c>
      <c r="AG123" s="80">
        <v>8</v>
      </c>
      <c r="AI123" s="93">
        <v>25.4</v>
      </c>
      <c r="AJ123" s="91">
        <v>1.25</v>
      </c>
      <c r="AK123" s="91">
        <v>19.25</v>
      </c>
      <c r="AL123" s="34">
        <v>128</v>
      </c>
      <c r="AM123" s="94">
        <v>8</v>
      </c>
      <c r="AO123" s="93">
        <v>31.75</v>
      </c>
      <c r="AP123" s="91">
        <v>1.5625</v>
      </c>
      <c r="AQ123" s="91">
        <v>19.25</v>
      </c>
      <c r="AR123" s="14">
        <v>69</v>
      </c>
      <c r="AS123" s="94">
        <v>8</v>
      </c>
      <c r="AU123" s="93">
        <v>38.1</v>
      </c>
      <c r="AV123" s="91">
        <v>1.875</v>
      </c>
      <c r="AW123" s="91">
        <v>19.25</v>
      </c>
      <c r="AX123" s="14">
        <v>48</v>
      </c>
      <c r="AY123" s="94">
        <v>8</v>
      </c>
      <c r="BA123" s="104" t="s">
        <v>11</v>
      </c>
      <c r="BB123" s="70">
        <v>19.05</v>
      </c>
      <c r="BC123" s="69">
        <v>1.3125</v>
      </c>
      <c r="BD123" s="71">
        <v>17.25</v>
      </c>
      <c r="BE123" s="69">
        <v>178</v>
      </c>
      <c r="BF123" s="80">
        <v>8</v>
      </c>
      <c r="BO123">
        <v>272</v>
      </c>
      <c r="BQ123">
        <v>1.1000000000000005</v>
      </c>
      <c r="BR123">
        <f t="shared" si="3"/>
        <v>30.765000000000004</v>
      </c>
      <c r="BS123">
        <f t="shared" si="4"/>
        <v>64.999499999999998</v>
      </c>
      <c r="CD123">
        <v>1.1000000000000005</v>
      </c>
      <c r="CE123">
        <f t="shared" si="5"/>
        <v>30.765000000000004</v>
      </c>
      <c r="CG123">
        <v>1.1000000000000005</v>
      </c>
      <c r="CH123">
        <f t="shared" si="6"/>
        <v>55.000500000000002</v>
      </c>
      <c r="CY123">
        <v>0.99260000000000004</v>
      </c>
      <c r="CZ123">
        <f t="shared" si="7"/>
        <v>35.42228565179353</v>
      </c>
      <c r="DA123">
        <f t="shared" si="8"/>
        <v>54.053009076990378</v>
      </c>
    </row>
    <row r="124" spans="2:105" ht="15.6" x14ac:dyDescent="0.3">
      <c r="B124" s="55" t="s">
        <v>11</v>
      </c>
      <c r="C124" s="50">
        <v>2.1419999999999999</v>
      </c>
      <c r="D124" s="50">
        <v>0.31900000000000001</v>
      </c>
      <c r="E124" s="51">
        <v>1</v>
      </c>
      <c r="P124" s="66" t="s">
        <v>397</v>
      </c>
      <c r="Q124" s="66" t="s">
        <v>379</v>
      </c>
      <c r="R124" s="66" t="s">
        <v>380</v>
      </c>
      <c r="S124" s="66" t="s">
        <v>450</v>
      </c>
      <c r="W124" s="70">
        <v>19.05</v>
      </c>
      <c r="X124" s="69">
        <v>1.3125</v>
      </c>
      <c r="Y124" s="71">
        <v>21.25</v>
      </c>
      <c r="Z124" s="69">
        <v>290</v>
      </c>
      <c r="AA124" s="80">
        <v>8</v>
      </c>
      <c r="AC124" s="87">
        <v>19.05</v>
      </c>
      <c r="AD124" s="80">
        <v>1</v>
      </c>
      <c r="AE124" s="75">
        <v>21.25</v>
      </c>
      <c r="AF124" s="34">
        <v>260</v>
      </c>
      <c r="AG124" s="80">
        <v>8</v>
      </c>
      <c r="AI124" s="93">
        <v>25.4</v>
      </c>
      <c r="AJ124" s="91">
        <v>1.25</v>
      </c>
      <c r="AK124" s="91">
        <v>21.25</v>
      </c>
      <c r="AL124" s="34">
        <v>160</v>
      </c>
      <c r="AM124" s="94">
        <v>8</v>
      </c>
      <c r="AO124" s="93">
        <v>31.75</v>
      </c>
      <c r="AP124" s="91">
        <v>1.5625</v>
      </c>
      <c r="AQ124" s="91">
        <v>21.25</v>
      </c>
      <c r="AR124" s="14">
        <v>95</v>
      </c>
      <c r="AS124" s="94">
        <v>8</v>
      </c>
      <c r="AU124" s="93">
        <v>38.1</v>
      </c>
      <c r="AV124" s="91">
        <v>1.875</v>
      </c>
      <c r="AW124" s="91">
        <v>21.25</v>
      </c>
      <c r="AX124" s="14">
        <v>61</v>
      </c>
      <c r="AY124" s="94">
        <v>8</v>
      </c>
      <c r="BA124" s="104" t="s">
        <v>11</v>
      </c>
      <c r="BB124" s="70">
        <v>19.05</v>
      </c>
      <c r="BC124" s="69">
        <v>1.3125</v>
      </c>
      <c r="BD124" s="71">
        <v>19.25</v>
      </c>
      <c r="BE124" s="69">
        <v>234</v>
      </c>
      <c r="BF124" s="80">
        <v>8</v>
      </c>
      <c r="BO124">
        <v>342</v>
      </c>
      <c r="BQ124">
        <v>1.1200000000000006</v>
      </c>
      <c r="BR124">
        <f t="shared" si="3"/>
        <v>30.890000000000004</v>
      </c>
      <c r="BS124">
        <f t="shared" si="4"/>
        <v>64.88839999999999</v>
      </c>
      <c r="CD124">
        <v>1.1200000000000006</v>
      </c>
      <c r="CE124">
        <f t="shared" si="5"/>
        <v>30.890000000000004</v>
      </c>
      <c r="CG124">
        <v>1.1200000000000006</v>
      </c>
      <c r="CH124">
        <f t="shared" si="6"/>
        <v>55.111600000000003</v>
      </c>
      <c r="CY124">
        <v>1.0108999999999999</v>
      </c>
      <c r="CZ124">
        <f t="shared" si="7"/>
        <v>35.481324365704289</v>
      </c>
      <c r="DA124">
        <f t="shared" si="8"/>
        <v>54.170135881452318</v>
      </c>
    </row>
    <row r="125" spans="2:105" ht="15.6" x14ac:dyDescent="0.3">
      <c r="B125" s="41" t="s">
        <v>11</v>
      </c>
      <c r="C125" s="9">
        <v>2.2069999999999999</v>
      </c>
      <c r="D125" s="9">
        <v>0.249</v>
      </c>
      <c r="E125" s="42">
        <v>2</v>
      </c>
      <c r="P125" s="66" t="s">
        <v>397</v>
      </c>
      <c r="Q125" s="66" t="s">
        <v>381</v>
      </c>
      <c r="R125" s="66" t="s">
        <v>382</v>
      </c>
      <c r="S125" s="66" t="s">
        <v>451</v>
      </c>
      <c r="W125" s="70">
        <v>19.05</v>
      </c>
      <c r="X125" s="69">
        <v>1.3125</v>
      </c>
      <c r="Y125" s="71">
        <v>23.25</v>
      </c>
      <c r="Z125" s="69">
        <v>364</v>
      </c>
      <c r="AA125" s="80">
        <v>8</v>
      </c>
      <c r="AC125" s="87">
        <v>19.05</v>
      </c>
      <c r="AD125" s="80">
        <v>1</v>
      </c>
      <c r="AE125" s="75">
        <v>23.25</v>
      </c>
      <c r="AF125" s="34">
        <v>328</v>
      </c>
      <c r="AG125" s="80">
        <v>8</v>
      </c>
      <c r="AI125" s="93">
        <v>25.4</v>
      </c>
      <c r="AJ125" s="91">
        <v>1.25</v>
      </c>
      <c r="AK125" s="91">
        <v>23.25</v>
      </c>
      <c r="AL125" s="34">
        <v>202</v>
      </c>
      <c r="AM125" s="94">
        <v>8</v>
      </c>
      <c r="AO125" s="93">
        <v>31.75</v>
      </c>
      <c r="AP125" s="91">
        <v>1.5625</v>
      </c>
      <c r="AQ125" s="91">
        <v>23.25</v>
      </c>
      <c r="AR125" s="14">
        <v>117</v>
      </c>
      <c r="AS125" s="94">
        <v>8</v>
      </c>
      <c r="AU125" s="93">
        <v>38.1</v>
      </c>
      <c r="AV125" s="91">
        <v>1.875</v>
      </c>
      <c r="AW125" s="91">
        <v>23.25</v>
      </c>
      <c r="AX125" s="14">
        <v>76</v>
      </c>
      <c r="AY125" s="94">
        <v>8</v>
      </c>
      <c r="BA125" s="104" t="s">
        <v>11</v>
      </c>
      <c r="BB125" s="70">
        <v>19.05</v>
      </c>
      <c r="BC125" s="69">
        <v>1.3125</v>
      </c>
      <c r="BD125" s="71">
        <v>21.25</v>
      </c>
      <c r="BE125" s="69">
        <v>290</v>
      </c>
      <c r="BF125" s="80">
        <v>8</v>
      </c>
      <c r="BO125">
        <v>394</v>
      </c>
      <c r="BQ125">
        <v>1.1400000000000006</v>
      </c>
      <c r="BR125">
        <f t="shared" si="3"/>
        <v>31.015000000000004</v>
      </c>
      <c r="BS125">
        <f t="shared" si="4"/>
        <v>64.777299999999997</v>
      </c>
      <c r="CD125">
        <v>1.1400000000000006</v>
      </c>
      <c r="CE125">
        <f t="shared" si="5"/>
        <v>31.015000000000004</v>
      </c>
      <c r="CG125">
        <v>1.1400000000000006</v>
      </c>
      <c r="CH125">
        <f t="shared" si="6"/>
        <v>55.222700000000003</v>
      </c>
      <c r="CY125">
        <v>1.0292999999999999</v>
      </c>
      <c r="CZ125">
        <f t="shared" si="7"/>
        <v>35.540685695538059</v>
      </c>
      <c r="DA125">
        <f t="shared" si="8"/>
        <v>54.287902723097112</v>
      </c>
    </row>
    <row r="126" spans="2:105" ht="15.6" x14ac:dyDescent="0.3">
      <c r="B126" s="41" t="s">
        <v>11</v>
      </c>
      <c r="C126" s="9">
        <v>2.2850000000000001</v>
      </c>
      <c r="D126" s="9">
        <v>0.17499999999999999</v>
      </c>
      <c r="E126" s="42">
        <v>4</v>
      </c>
      <c r="P126" s="66" t="s">
        <v>397</v>
      </c>
      <c r="Q126" s="66" t="s">
        <v>383</v>
      </c>
      <c r="R126" s="66" t="s">
        <v>384</v>
      </c>
      <c r="S126" s="66" t="s">
        <v>452</v>
      </c>
      <c r="W126" s="70">
        <v>19.05</v>
      </c>
      <c r="X126" s="69">
        <v>1.3125</v>
      </c>
      <c r="Y126" s="71">
        <v>25</v>
      </c>
      <c r="Z126" s="69">
        <v>434</v>
      </c>
      <c r="AA126" s="80">
        <v>8</v>
      </c>
      <c r="AC126" s="87">
        <v>19.05</v>
      </c>
      <c r="AD126" s="80">
        <v>1</v>
      </c>
      <c r="AE126" s="75">
        <v>25</v>
      </c>
      <c r="AF126" s="34">
        <v>382</v>
      </c>
      <c r="AG126" s="80">
        <v>8</v>
      </c>
      <c r="AI126" s="93">
        <v>25.4</v>
      </c>
      <c r="AJ126" s="91">
        <v>1.25</v>
      </c>
      <c r="AK126" s="91">
        <v>25</v>
      </c>
      <c r="AL126" s="34">
        <v>242</v>
      </c>
      <c r="AM126" s="94">
        <v>8</v>
      </c>
      <c r="AO126" s="93">
        <v>31.75</v>
      </c>
      <c r="AP126" s="91">
        <v>1.5625</v>
      </c>
      <c r="AQ126" s="91">
        <v>25</v>
      </c>
      <c r="AR126" s="14">
        <v>140</v>
      </c>
      <c r="AS126" s="94">
        <v>8</v>
      </c>
      <c r="AU126" s="93">
        <v>38.1</v>
      </c>
      <c r="AV126" s="91">
        <v>1.875</v>
      </c>
      <c r="AW126" s="91">
        <v>25</v>
      </c>
      <c r="AX126" s="14">
        <v>95</v>
      </c>
      <c r="AY126" s="94">
        <v>8</v>
      </c>
      <c r="BA126" s="104" t="s">
        <v>11</v>
      </c>
      <c r="BB126" s="70">
        <v>19.05</v>
      </c>
      <c r="BC126" s="69">
        <v>1.3125</v>
      </c>
      <c r="BD126" s="71">
        <v>23.25</v>
      </c>
      <c r="BE126" s="69">
        <v>364</v>
      </c>
      <c r="BF126" s="80">
        <v>8</v>
      </c>
      <c r="BO126">
        <v>474</v>
      </c>
      <c r="BQ126">
        <v>1.1600000000000006</v>
      </c>
      <c r="BR126">
        <f t="shared" si="3"/>
        <v>31.140000000000004</v>
      </c>
      <c r="BS126">
        <f t="shared" si="4"/>
        <v>64.666200000000003</v>
      </c>
      <c r="CD126">
        <v>1.1600000000000006</v>
      </c>
      <c r="CE126">
        <f t="shared" si="5"/>
        <v>31.140000000000004</v>
      </c>
      <c r="CG126">
        <v>1.1600000000000006</v>
      </c>
      <c r="CH126">
        <f t="shared" si="6"/>
        <v>55.333800000000004</v>
      </c>
      <c r="CY126">
        <v>1.0477000000000001</v>
      </c>
      <c r="CZ126">
        <f t="shared" si="7"/>
        <v>35.600047025371829</v>
      </c>
      <c r="DA126">
        <f t="shared" si="8"/>
        <v>54.405669564741913</v>
      </c>
    </row>
    <row r="127" spans="2:105" ht="15.6" x14ac:dyDescent="0.3">
      <c r="B127" s="41" t="s">
        <v>11</v>
      </c>
      <c r="C127" s="9">
        <v>2.4990000000000001</v>
      </c>
      <c r="D127" s="9">
        <v>7.4300000000000005E-2</v>
      </c>
      <c r="E127" s="42">
        <v>6</v>
      </c>
      <c r="P127" s="66" t="s">
        <v>397</v>
      </c>
      <c r="Q127" s="66" t="s">
        <v>385</v>
      </c>
      <c r="R127" s="66" t="s">
        <v>386</v>
      </c>
      <c r="S127" s="66" t="s">
        <v>453</v>
      </c>
      <c r="W127" s="70">
        <v>19.05</v>
      </c>
      <c r="X127" s="69">
        <v>1.3125</v>
      </c>
      <c r="Y127" s="71">
        <v>27</v>
      </c>
      <c r="Z127" s="69">
        <v>524</v>
      </c>
      <c r="AA127" s="80">
        <v>8</v>
      </c>
      <c r="AC127" s="87">
        <v>19.05</v>
      </c>
      <c r="AD127" s="80">
        <v>1</v>
      </c>
      <c r="AE127" s="75">
        <v>27</v>
      </c>
      <c r="AF127" s="34">
        <v>464</v>
      </c>
      <c r="AG127" s="80">
        <v>8</v>
      </c>
      <c r="AI127" s="93">
        <v>25.4</v>
      </c>
      <c r="AJ127" s="91">
        <v>1.25</v>
      </c>
      <c r="AK127" s="91">
        <v>27</v>
      </c>
      <c r="AL127" s="34">
        <v>286</v>
      </c>
      <c r="AM127" s="94">
        <v>8</v>
      </c>
      <c r="AO127" s="93">
        <v>31.75</v>
      </c>
      <c r="AP127" s="91">
        <v>1.5625</v>
      </c>
      <c r="AQ127" s="91">
        <v>27</v>
      </c>
      <c r="AR127" s="14">
        <v>170</v>
      </c>
      <c r="AS127" s="94">
        <v>8</v>
      </c>
      <c r="AU127" s="93">
        <v>38.1</v>
      </c>
      <c r="AV127" s="91">
        <v>1.875</v>
      </c>
      <c r="AW127" s="91">
        <v>27</v>
      </c>
      <c r="AX127" s="14">
        <v>115</v>
      </c>
      <c r="AY127" s="94">
        <v>8</v>
      </c>
      <c r="BA127" s="104" t="s">
        <v>11</v>
      </c>
      <c r="BB127" s="70">
        <v>19.05</v>
      </c>
      <c r="BC127" s="69">
        <v>1.3125</v>
      </c>
      <c r="BD127" s="71">
        <v>25</v>
      </c>
      <c r="BE127" s="69">
        <v>434</v>
      </c>
      <c r="BF127" s="80">
        <v>8</v>
      </c>
      <c r="BO127">
        <v>538</v>
      </c>
      <c r="BQ127">
        <v>1.1800000000000006</v>
      </c>
      <c r="BR127">
        <f t="shared" si="3"/>
        <v>31.265000000000004</v>
      </c>
      <c r="BS127">
        <f t="shared" si="4"/>
        <v>64.555099999999996</v>
      </c>
      <c r="CD127">
        <v>1.1800000000000006</v>
      </c>
      <c r="CE127">
        <f t="shared" si="5"/>
        <v>31.265000000000004</v>
      </c>
      <c r="CG127">
        <v>1.1800000000000006</v>
      </c>
      <c r="CH127">
        <f t="shared" si="6"/>
        <v>55.444900000000004</v>
      </c>
      <c r="CY127">
        <v>1.0661</v>
      </c>
      <c r="CZ127">
        <f t="shared" si="7"/>
        <v>35.659408355205599</v>
      </c>
      <c r="DA127">
        <f t="shared" si="8"/>
        <v>54.523436406386708</v>
      </c>
    </row>
    <row r="128" spans="2:105" ht="15.6" x14ac:dyDescent="0.3">
      <c r="B128" s="41" t="s">
        <v>11</v>
      </c>
      <c r="C128" s="9">
        <v>2.6749999999999998</v>
      </c>
      <c r="D128" s="9">
        <v>3.6499999999999998E-2</v>
      </c>
      <c r="E128" s="42">
        <v>8</v>
      </c>
      <c r="P128" s="66" t="s">
        <v>397</v>
      </c>
      <c r="Q128" s="66" t="s">
        <v>376</v>
      </c>
      <c r="R128" s="66" t="s">
        <v>377</v>
      </c>
      <c r="S128" s="66" t="s">
        <v>454</v>
      </c>
      <c r="W128" s="70">
        <v>19.05</v>
      </c>
      <c r="X128" s="69">
        <v>1.3125</v>
      </c>
      <c r="Y128" s="71">
        <v>29</v>
      </c>
      <c r="Z128" s="69">
        <v>594</v>
      </c>
      <c r="AA128" s="80">
        <v>8</v>
      </c>
      <c r="AC128" s="87">
        <v>19.05</v>
      </c>
      <c r="AD128" s="80">
        <v>1</v>
      </c>
      <c r="AE128" s="75">
        <v>29</v>
      </c>
      <c r="AF128" s="34">
        <v>508</v>
      </c>
      <c r="AG128" s="80">
        <v>8</v>
      </c>
      <c r="AI128" s="93">
        <v>25.4</v>
      </c>
      <c r="AJ128" s="91">
        <v>1.25</v>
      </c>
      <c r="AK128" s="91">
        <v>29</v>
      </c>
      <c r="AL128" s="34">
        <v>316</v>
      </c>
      <c r="AM128" s="94">
        <v>8</v>
      </c>
      <c r="AO128" s="93">
        <v>31.75</v>
      </c>
      <c r="AP128" s="91">
        <v>1.5625</v>
      </c>
      <c r="AQ128" s="91">
        <v>29</v>
      </c>
      <c r="AR128" s="14">
        <v>202</v>
      </c>
      <c r="AS128" s="94">
        <v>8</v>
      </c>
      <c r="AU128" s="93">
        <v>38.1</v>
      </c>
      <c r="AV128" s="91">
        <v>1.875</v>
      </c>
      <c r="AW128" s="91">
        <v>29</v>
      </c>
      <c r="AX128" s="14">
        <v>136</v>
      </c>
      <c r="AY128" s="94">
        <v>8</v>
      </c>
      <c r="BA128" s="104" t="s">
        <v>11</v>
      </c>
      <c r="BB128" s="70">
        <v>19.05</v>
      </c>
      <c r="BC128" s="69">
        <v>1.3125</v>
      </c>
      <c r="BD128" s="71">
        <v>27</v>
      </c>
      <c r="BE128" s="69">
        <v>524</v>
      </c>
      <c r="BF128" s="80">
        <v>8</v>
      </c>
      <c r="BO128">
        <v>666</v>
      </c>
      <c r="BQ128">
        <v>1.2000000000000006</v>
      </c>
      <c r="BR128">
        <f t="shared" si="3"/>
        <v>31.390000000000004</v>
      </c>
      <c r="BS128">
        <f t="shared" si="4"/>
        <v>64.444000000000003</v>
      </c>
      <c r="CD128">
        <v>1.2000000000000006</v>
      </c>
      <c r="CE128">
        <f t="shared" si="5"/>
        <v>31.390000000000004</v>
      </c>
      <c r="CG128">
        <v>1.2000000000000006</v>
      </c>
      <c r="CH128">
        <f t="shared" si="6"/>
        <v>55.556000000000004</v>
      </c>
      <c r="CY128">
        <v>1.0845</v>
      </c>
      <c r="CZ128">
        <f t="shared" si="7"/>
        <v>35.718769685039369</v>
      </c>
      <c r="DA128">
        <f t="shared" si="8"/>
        <v>54.641203248031502</v>
      </c>
    </row>
    <row r="129" spans="2:105" ht="15.6" x14ac:dyDescent="0.3">
      <c r="B129" s="41" t="s">
        <v>12</v>
      </c>
      <c r="C129" s="9">
        <v>2.2069999999999999</v>
      </c>
      <c r="D129" s="9">
        <v>0.215</v>
      </c>
      <c r="E129" s="42">
        <v>1</v>
      </c>
      <c r="P129" s="66" t="s">
        <v>397</v>
      </c>
      <c r="Q129" s="66" t="s">
        <v>371</v>
      </c>
      <c r="R129" s="66" t="s">
        <v>372</v>
      </c>
      <c r="S129" s="66" t="s">
        <v>455</v>
      </c>
      <c r="W129" s="70">
        <v>19.05</v>
      </c>
      <c r="X129" s="69">
        <v>1.3125</v>
      </c>
      <c r="Y129" s="71">
        <v>31</v>
      </c>
      <c r="Z129" s="69">
        <v>720</v>
      </c>
      <c r="AA129" s="80">
        <v>8</v>
      </c>
      <c r="AC129" s="87">
        <v>19.05</v>
      </c>
      <c r="AD129" s="80">
        <v>1</v>
      </c>
      <c r="AE129" s="75">
        <v>31</v>
      </c>
      <c r="AF129" s="34">
        <v>640</v>
      </c>
      <c r="AG129" s="80">
        <v>8</v>
      </c>
      <c r="AI129" s="93">
        <v>25.4</v>
      </c>
      <c r="AJ129" s="91">
        <v>1.25</v>
      </c>
      <c r="AK129" s="91">
        <v>31</v>
      </c>
      <c r="AL129" s="34">
        <v>400</v>
      </c>
      <c r="AM129" s="94">
        <v>8</v>
      </c>
      <c r="AO129" s="93">
        <v>31.75</v>
      </c>
      <c r="AP129" s="91">
        <v>1.5625</v>
      </c>
      <c r="AQ129" s="91">
        <v>31</v>
      </c>
      <c r="AR129" s="14">
        <v>235</v>
      </c>
      <c r="AS129" s="94">
        <v>8</v>
      </c>
      <c r="AU129" s="93">
        <v>38.1</v>
      </c>
      <c r="AV129" s="91">
        <v>1.875</v>
      </c>
      <c r="AW129" s="91">
        <v>31</v>
      </c>
      <c r="AX129" s="14">
        <v>160</v>
      </c>
      <c r="AY129" s="94">
        <v>8</v>
      </c>
      <c r="BA129" s="104" t="s">
        <v>11</v>
      </c>
      <c r="BB129" s="70">
        <v>19.05</v>
      </c>
      <c r="BC129" s="69">
        <v>1.3125</v>
      </c>
      <c r="BD129" s="71">
        <v>29</v>
      </c>
      <c r="BE129" s="69">
        <v>594</v>
      </c>
      <c r="BF129" s="80">
        <v>8</v>
      </c>
      <c r="BO129">
        <v>760</v>
      </c>
      <c r="BQ129">
        <v>1.2200000000000006</v>
      </c>
      <c r="BR129">
        <f t="shared" si="3"/>
        <v>31.515000000000004</v>
      </c>
      <c r="BS129">
        <f t="shared" si="4"/>
        <v>64.332899999999995</v>
      </c>
      <c r="CD129">
        <v>1.2200000000000006</v>
      </c>
      <c r="CE129">
        <f t="shared" si="5"/>
        <v>31.515000000000004</v>
      </c>
      <c r="CG129">
        <v>1.2200000000000006</v>
      </c>
      <c r="CH129">
        <f t="shared" si="6"/>
        <v>55.667100000000005</v>
      </c>
      <c r="CY129">
        <v>1.1028</v>
      </c>
      <c r="CZ129">
        <f t="shared" si="7"/>
        <v>35.777808398950128</v>
      </c>
      <c r="DA129">
        <f t="shared" si="8"/>
        <v>54.758330052493442</v>
      </c>
    </row>
    <row r="130" spans="2:105" ht="15.6" x14ac:dyDescent="0.3">
      <c r="B130" s="41" t="s">
        <v>12</v>
      </c>
      <c r="C130" s="113">
        <v>2291</v>
      </c>
      <c r="D130" s="9">
        <v>0.156</v>
      </c>
      <c r="E130" s="42">
        <v>2</v>
      </c>
      <c r="P130" s="66" t="s">
        <v>397</v>
      </c>
      <c r="Q130" s="66" t="s">
        <v>373</v>
      </c>
      <c r="R130" s="66" t="s">
        <v>374</v>
      </c>
      <c r="S130" s="66" t="s">
        <v>456</v>
      </c>
      <c r="W130" s="70">
        <v>19.05</v>
      </c>
      <c r="X130" s="69">
        <v>1.3125</v>
      </c>
      <c r="Y130" s="71">
        <v>33</v>
      </c>
      <c r="Z130" s="69">
        <v>826</v>
      </c>
      <c r="AA130" s="80">
        <v>8</v>
      </c>
      <c r="AC130" s="87">
        <v>19.05</v>
      </c>
      <c r="AD130" s="80">
        <v>1</v>
      </c>
      <c r="AE130" s="75">
        <v>33</v>
      </c>
      <c r="AF130" s="34">
        <v>732</v>
      </c>
      <c r="AG130" s="80">
        <v>8</v>
      </c>
      <c r="AI130" s="93">
        <v>25.4</v>
      </c>
      <c r="AJ130" s="91">
        <v>1.25</v>
      </c>
      <c r="AK130" s="91">
        <v>33</v>
      </c>
      <c r="AL130" s="34">
        <v>454</v>
      </c>
      <c r="AM130" s="94">
        <v>8</v>
      </c>
      <c r="AO130" s="93">
        <v>31.75</v>
      </c>
      <c r="AP130" s="91">
        <v>1.5625</v>
      </c>
      <c r="AQ130" s="91">
        <v>33</v>
      </c>
      <c r="AR130" s="14">
        <v>275</v>
      </c>
      <c r="AS130" s="94">
        <v>8</v>
      </c>
      <c r="AU130" s="93">
        <v>38.1</v>
      </c>
      <c r="AV130" s="91">
        <v>1.875</v>
      </c>
      <c r="AW130" s="91">
        <v>33</v>
      </c>
      <c r="AX130" s="14">
        <v>184</v>
      </c>
      <c r="AY130" s="94">
        <v>8</v>
      </c>
      <c r="BA130" s="104" t="s">
        <v>11</v>
      </c>
      <c r="BB130" s="70">
        <v>19.05</v>
      </c>
      <c r="BC130" s="69">
        <v>1.3125</v>
      </c>
      <c r="BD130" s="71">
        <v>31</v>
      </c>
      <c r="BE130" s="69">
        <v>720</v>
      </c>
      <c r="BF130" s="80">
        <v>8</v>
      </c>
      <c r="BO130">
        <v>864</v>
      </c>
      <c r="BQ130">
        <v>1.2400000000000007</v>
      </c>
      <c r="BR130">
        <f t="shared" si="3"/>
        <v>31.640000000000004</v>
      </c>
      <c r="BS130">
        <f t="shared" si="4"/>
        <v>64.221800000000002</v>
      </c>
      <c r="CD130">
        <v>1.2400000000000007</v>
      </c>
      <c r="CE130">
        <f t="shared" si="5"/>
        <v>31.640000000000004</v>
      </c>
      <c r="CG130">
        <v>1.2400000000000007</v>
      </c>
      <c r="CH130">
        <f t="shared" si="6"/>
        <v>55.778200000000005</v>
      </c>
      <c r="CY130">
        <v>1.1212</v>
      </c>
      <c r="CZ130">
        <f t="shared" si="7"/>
        <v>35.837169728783905</v>
      </c>
      <c r="DA130">
        <f t="shared" si="8"/>
        <v>54.876096894138236</v>
      </c>
    </row>
    <row r="131" spans="2:105" ht="15.6" x14ac:dyDescent="0.3">
      <c r="B131" s="41" t="s">
        <v>12</v>
      </c>
      <c r="C131" s="9">
        <v>2.2629999999999999</v>
      </c>
      <c r="D131" s="9">
        <v>0.158</v>
      </c>
      <c r="E131" s="42">
        <v>4</v>
      </c>
      <c r="P131" s="66" t="s">
        <v>400</v>
      </c>
      <c r="Q131" s="66" t="s">
        <v>401</v>
      </c>
      <c r="R131" s="66" t="s">
        <v>402</v>
      </c>
      <c r="S131" s="66" t="s">
        <v>457</v>
      </c>
      <c r="W131" s="70">
        <v>19.05</v>
      </c>
      <c r="X131" s="69">
        <v>1.3125</v>
      </c>
      <c r="Y131" s="71">
        <v>35</v>
      </c>
      <c r="Z131" s="69">
        <v>958</v>
      </c>
      <c r="AA131" s="80">
        <v>8</v>
      </c>
      <c r="AC131" s="87">
        <v>19.05</v>
      </c>
      <c r="AD131" s="80">
        <v>1</v>
      </c>
      <c r="AE131" s="75">
        <v>35</v>
      </c>
      <c r="AF131" s="34">
        <v>848</v>
      </c>
      <c r="AG131" s="80">
        <v>8</v>
      </c>
      <c r="AI131" s="93">
        <v>25.4</v>
      </c>
      <c r="AJ131" s="91">
        <v>1.25</v>
      </c>
      <c r="AK131" s="91">
        <v>35</v>
      </c>
      <c r="AL131" s="34">
        <v>532</v>
      </c>
      <c r="AM131" s="94">
        <v>8</v>
      </c>
      <c r="AO131" s="93">
        <v>31.75</v>
      </c>
      <c r="AP131" s="91">
        <v>1.5625</v>
      </c>
      <c r="AQ131" s="91">
        <v>35</v>
      </c>
      <c r="AR131" s="14">
        <v>315</v>
      </c>
      <c r="AS131" s="94">
        <v>8</v>
      </c>
      <c r="AU131" s="93">
        <v>38.1</v>
      </c>
      <c r="AV131" s="91">
        <v>1.875</v>
      </c>
      <c r="AW131" s="91">
        <v>35</v>
      </c>
      <c r="AX131" s="14">
        <v>215</v>
      </c>
      <c r="AY131" s="94">
        <v>8</v>
      </c>
      <c r="BA131" s="104" t="s">
        <v>11</v>
      </c>
      <c r="BB131" s="70">
        <v>19.05</v>
      </c>
      <c r="BC131" s="69">
        <v>1.3125</v>
      </c>
      <c r="BD131" s="71">
        <v>33</v>
      </c>
      <c r="BE131" s="69">
        <v>826</v>
      </c>
      <c r="BF131" s="80">
        <v>8</v>
      </c>
      <c r="BO131">
        <v>986</v>
      </c>
      <c r="BQ131">
        <v>1.2600000000000007</v>
      </c>
      <c r="BR131">
        <f t="shared" si="3"/>
        <v>31.765000000000004</v>
      </c>
      <c r="BS131">
        <f t="shared" si="4"/>
        <v>64.110699999999994</v>
      </c>
      <c r="CD131">
        <v>1.2600000000000007</v>
      </c>
      <c r="CE131">
        <f t="shared" si="5"/>
        <v>31.765000000000004</v>
      </c>
      <c r="CG131">
        <v>1.2600000000000007</v>
      </c>
      <c r="CH131">
        <f t="shared" si="6"/>
        <v>55.889300000000006</v>
      </c>
      <c r="CY131">
        <v>1.1395999999999999</v>
      </c>
      <c r="CZ131">
        <f t="shared" si="7"/>
        <v>35.896531058617676</v>
      </c>
      <c r="DA131">
        <f t="shared" si="8"/>
        <v>54.99386373578303</v>
      </c>
    </row>
    <row r="132" spans="2:105" ht="15.6" x14ac:dyDescent="0.3">
      <c r="B132" s="41" t="s">
        <v>12</v>
      </c>
      <c r="C132" s="9">
        <v>2.617</v>
      </c>
      <c r="D132" s="9">
        <v>4.02E-2</v>
      </c>
      <c r="E132" s="42">
        <v>6</v>
      </c>
      <c r="P132" s="66" t="s">
        <v>400</v>
      </c>
      <c r="Q132" s="66" t="s">
        <v>398</v>
      </c>
      <c r="R132" s="66" t="s">
        <v>399</v>
      </c>
      <c r="S132" s="66" t="s">
        <v>458</v>
      </c>
      <c r="W132" s="70">
        <v>19.05</v>
      </c>
      <c r="X132" s="69">
        <v>1.3125</v>
      </c>
      <c r="Y132" s="71">
        <v>37</v>
      </c>
      <c r="Z132" s="69">
        <v>1072</v>
      </c>
      <c r="AA132" s="80">
        <v>8</v>
      </c>
      <c r="AC132" s="87">
        <v>19.05</v>
      </c>
      <c r="AD132" s="80">
        <v>1</v>
      </c>
      <c r="AE132" s="75">
        <v>37</v>
      </c>
      <c r="AF132" s="34">
        <v>870</v>
      </c>
      <c r="AG132" s="80">
        <v>8</v>
      </c>
      <c r="AI132" s="93">
        <v>25.4</v>
      </c>
      <c r="AJ132" s="91">
        <v>1.25</v>
      </c>
      <c r="AK132" s="91">
        <v>37</v>
      </c>
      <c r="AL132" s="34">
        <v>598</v>
      </c>
      <c r="AM132" s="94">
        <v>8</v>
      </c>
      <c r="AO132" s="93">
        <v>31.75</v>
      </c>
      <c r="AP132" s="91">
        <v>1.5625</v>
      </c>
      <c r="AQ132" s="91">
        <v>37</v>
      </c>
      <c r="AR132" s="14">
        <v>357</v>
      </c>
      <c r="AS132" s="94">
        <v>8</v>
      </c>
      <c r="AU132" s="93">
        <v>38.1</v>
      </c>
      <c r="AV132" s="91">
        <v>1.875</v>
      </c>
      <c r="AW132" s="91">
        <v>37</v>
      </c>
      <c r="AX132" s="14">
        <v>246</v>
      </c>
      <c r="AY132" s="94">
        <v>8</v>
      </c>
      <c r="BA132" s="104" t="s">
        <v>11</v>
      </c>
      <c r="BB132" s="70">
        <v>19.05</v>
      </c>
      <c r="BC132" s="69">
        <v>1.3125</v>
      </c>
      <c r="BD132" s="71">
        <v>35</v>
      </c>
      <c r="BE132" s="69">
        <v>958</v>
      </c>
      <c r="BF132" s="80">
        <v>8</v>
      </c>
      <c r="BO132">
        <v>1100</v>
      </c>
      <c r="BQ132">
        <v>1.2800000000000007</v>
      </c>
      <c r="BR132">
        <f t="shared" si="3"/>
        <v>31.890000000000004</v>
      </c>
      <c r="BS132">
        <f t="shared" si="4"/>
        <v>63.999599999999994</v>
      </c>
      <c r="CD132">
        <v>1.2800000000000007</v>
      </c>
      <c r="CE132">
        <f t="shared" si="5"/>
        <v>31.890000000000004</v>
      </c>
      <c r="CG132">
        <v>1.2800000000000007</v>
      </c>
      <c r="CH132">
        <f t="shared" si="6"/>
        <v>56.000400000000006</v>
      </c>
      <c r="CY132">
        <v>1.1579999999999999</v>
      </c>
      <c r="CZ132">
        <f t="shared" si="7"/>
        <v>35.955892388451446</v>
      </c>
      <c r="DA132">
        <f t="shared" si="8"/>
        <v>55.111630577427825</v>
      </c>
    </row>
    <row r="133" spans="2:105" ht="16.2" thickBot="1" x14ac:dyDescent="0.35">
      <c r="B133" s="44" t="s">
        <v>12</v>
      </c>
      <c r="C133" s="49">
        <v>2.6429999999999998</v>
      </c>
      <c r="D133" s="49">
        <v>3.3099999999999997E-2</v>
      </c>
      <c r="E133" s="46">
        <v>8</v>
      </c>
      <c r="P133" s="66" t="s">
        <v>400</v>
      </c>
      <c r="Q133" s="66" t="s">
        <v>392</v>
      </c>
      <c r="R133" s="66" t="s">
        <v>393</v>
      </c>
      <c r="S133" s="66" t="s">
        <v>459</v>
      </c>
      <c r="W133" s="72">
        <v>19.05</v>
      </c>
      <c r="X133" s="73">
        <v>1.3125</v>
      </c>
      <c r="Y133" s="74">
        <v>39</v>
      </c>
      <c r="Z133" s="73">
        <v>1212</v>
      </c>
      <c r="AA133" s="81">
        <v>8</v>
      </c>
      <c r="AC133" s="85">
        <v>19.05</v>
      </c>
      <c r="AD133" s="81">
        <v>1</v>
      </c>
      <c r="AE133" s="77">
        <v>39</v>
      </c>
      <c r="AF133" s="12">
        <v>1078</v>
      </c>
      <c r="AG133" s="81">
        <v>8</v>
      </c>
      <c r="AI133" s="97">
        <v>25.4</v>
      </c>
      <c r="AJ133" s="98">
        <v>1.25</v>
      </c>
      <c r="AK133" s="98">
        <v>39</v>
      </c>
      <c r="AL133" s="88">
        <v>672</v>
      </c>
      <c r="AM133" s="96">
        <v>8</v>
      </c>
      <c r="AO133" s="97">
        <v>31.75</v>
      </c>
      <c r="AP133" s="98">
        <v>1.5625</v>
      </c>
      <c r="AQ133" s="98">
        <v>39</v>
      </c>
      <c r="AR133" s="76">
        <v>407</v>
      </c>
      <c r="AS133" s="96">
        <v>8</v>
      </c>
      <c r="AU133" s="97">
        <v>38.1</v>
      </c>
      <c r="AV133" s="98">
        <v>1.875</v>
      </c>
      <c r="AW133" s="98">
        <v>39</v>
      </c>
      <c r="AX133" s="76">
        <v>275</v>
      </c>
      <c r="AY133" s="96">
        <v>8</v>
      </c>
      <c r="BA133" s="104" t="s">
        <v>11</v>
      </c>
      <c r="BB133" s="70">
        <v>19.05</v>
      </c>
      <c r="BC133" s="69">
        <v>1.3125</v>
      </c>
      <c r="BD133" s="71">
        <v>37</v>
      </c>
      <c r="BE133" s="69">
        <v>1072</v>
      </c>
      <c r="BF133" s="80">
        <v>8</v>
      </c>
      <c r="BQ133">
        <v>1.3000000000000007</v>
      </c>
      <c r="BR133">
        <f t="shared" ref="BR133:BR196" si="9">$BK$64 + (BQ133/4) *($BK$65-$BK$64)</f>
        <v>32.015000000000001</v>
      </c>
      <c r="BS133">
        <f t="shared" ref="BS133:BS196" si="10">$BK$67 + (BQ133/4) *($BK$68-$BK$67)</f>
        <v>63.888499999999993</v>
      </c>
      <c r="CD133">
        <v>1.3000000000000007</v>
      </c>
      <c r="CE133">
        <f t="shared" ref="CE133:CE196" si="11">$BK$64 + (BQ133/4) *($BK$65-$BK$64)</f>
        <v>32.015000000000001</v>
      </c>
      <c r="CG133">
        <v>1.3000000000000007</v>
      </c>
      <c r="CH133">
        <f t="shared" ref="CH133:CH196" si="12">$BK$68 + (CG133/4) *($BK$67-$BK$68)</f>
        <v>56.111500000000007</v>
      </c>
      <c r="CY133">
        <v>1.1763999999999999</v>
      </c>
      <c r="CZ133">
        <f t="shared" si="7"/>
        <v>36.015253718285216</v>
      </c>
      <c r="DA133">
        <f t="shared" si="8"/>
        <v>55.229397419072619</v>
      </c>
    </row>
    <row r="134" spans="2:105" ht="16.2" thickBot="1" x14ac:dyDescent="0.35">
      <c r="P134" s="66" t="s">
        <v>400</v>
      </c>
      <c r="Q134" s="66" t="s">
        <v>394</v>
      </c>
      <c r="R134" s="66" t="s">
        <v>395</v>
      </c>
      <c r="S134" s="66" t="s">
        <v>460</v>
      </c>
      <c r="W134" s="69"/>
      <c r="X134" s="69"/>
      <c r="BA134" s="104" t="s">
        <v>11</v>
      </c>
      <c r="BB134" s="72">
        <v>19.05</v>
      </c>
      <c r="BC134" s="73">
        <v>1.3125</v>
      </c>
      <c r="BD134" s="74">
        <v>39</v>
      </c>
      <c r="BE134" s="73">
        <v>1212</v>
      </c>
      <c r="BF134" s="81">
        <v>8</v>
      </c>
      <c r="BQ134">
        <v>1.3200000000000007</v>
      </c>
      <c r="BR134">
        <f t="shared" si="9"/>
        <v>32.140000000000008</v>
      </c>
      <c r="BS134">
        <f t="shared" si="10"/>
        <v>63.777399999999993</v>
      </c>
      <c r="CD134">
        <v>1.3200000000000007</v>
      </c>
      <c r="CE134">
        <f t="shared" si="11"/>
        <v>32.140000000000008</v>
      </c>
      <c r="CG134">
        <v>1.3200000000000007</v>
      </c>
      <c r="CH134">
        <f t="shared" si="12"/>
        <v>56.222600000000007</v>
      </c>
      <c r="CY134">
        <v>1.1947000000000001</v>
      </c>
      <c r="CZ134">
        <f t="shared" ref="CZ134:CZ197" si="13">$CV$69 + (CY134/$CV$67) *($CV$70-$CV$69)</f>
        <v>36.074292432195975</v>
      </c>
      <c r="DA134">
        <f t="shared" ref="DA134:DA197" si="14">$CV$73 + (CY134/$CV$67) *($CV$72-$CV$73)</f>
        <v>55.346524223534558</v>
      </c>
    </row>
    <row r="135" spans="2:105" ht="15.6" x14ac:dyDescent="0.3">
      <c r="P135" s="66" t="s">
        <v>400</v>
      </c>
      <c r="Q135" s="66" t="s">
        <v>379</v>
      </c>
      <c r="R135" s="66" t="s">
        <v>380</v>
      </c>
      <c r="S135" s="66" t="s">
        <v>461</v>
      </c>
      <c r="BA135" s="103" t="s">
        <v>11</v>
      </c>
      <c r="BB135" s="83">
        <v>19.05</v>
      </c>
      <c r="BC135" s="84">
        <v>1</v>
      </c>
      <c r="BD135" s="75">
        <v>8</v>
      </c>
      <c r="BE135" s="34">
        <v>37</v>
      </c>
      <c r="BF135" s="79">
        <v>1</v>
      </c>
      <c r="BQ135">
        <v>1.3400000000000007</v>
      </c>
      <c r="BR135">
        <f t="shared" si="9"/>
        <v>32.265000000000008</v>
      </c>
      <c r="BS135">
        <f t="shared" si="10"/>
        <v>63.666299999999993</v>
      </c>
      <c r="CD135">
        <v>1.3400000000000007</v>
      </c>
      <c r="CE135">
        <f t="shared" si="11"/>
        <v>32.265000000000008</v>
      </c>
      <c r="CG135">
        <v>1.3400000000000007</v>
      </c>
      <c r="CH135">
        <f t="shared" si="12"/>
        <v>56.333700000000007</v>
      </c>
      <c r="CY135">
        <v>1.2131000000000001</v>
      </c>
      <c r="CZ135">
        <f t="shared" si="13"/>
        <v>36.133653762029745</v>
      </c>
      <c r="DA135">
        <f t="shared" si="14"/>
        <v>55.464291065179353</v>
      </c>
    </row>
    <row r="136" spans="2:105" ht="15.6" x14ac:dyDescent="0.3">
      <c r="P136" s="66" t="s">
        <v>400</v>
      </c>
      <c r="Q136" s="66" t="s">
        <v>381</v>
      </c>
      <c r="R136" s="66" t="s">
        <v>382</v>
      </c>
      <c r="S136" s="66" t="s">
        <v>462</v>
      </c>
      <c r="BA136" s="104" t="s">
        <v>11</v>
      </c>
      <c r="BB136" s="70">
        <v>19.05</v>
      </c>
      <c r="BC136" s="75">
        <v>1</v>
      </c>
      <c r="BD136" s="75">
        <v>10</v>
      </c>
      <c r="BE136" s="34">
        <v>61</v>
      </c>
      <c r="BF136" s="80">
        <v>1</v>
      </c>
      <c r="BQ136">
        <v>1.3600000000000008</v>
      </c>
      <c r="BR136">
        <f t="shared" si="9"/>
        <v>32.390000000000008</v>
      </c>
      <c r="BS136">
        <f t="shared" si="10"/>
        <v>63.555199999999999</v>
      </c>
      <c r="CD136">
        <v>1.3600000000000008</v>
      </c>
      <c r="CE136">
        <f t="shared" si="11"/>
        <v>32.390000000000008</v>
      </c>
      <c r="CG136">
        <v>1.3600000000000008</v>
      </c>
      <c r="CH136">
        <f t="shared" si="12"/>
        <v>56.444800000000001</v>
      </c>
      <c r="CY136">
        <v>1.2315</v>
      </c>
      <c r="CZ136">
        <f t="shared" si="13"/>
        <v>36.193015091863515</v>
      </c>
      <c r="DA136">
        <f t="shared" si="14"/>
        <v>55.582057906824147</v>
      </c>
    </row>
    <row r="137" spans="2:105" ht="15.6" x14ac:dyDescent="0.3">
      <c r="P137" s="66" t="s">
        <v>400</v>
      </c>
      <c r="Q137" s="66" t="s">
        <v>383</v>
      </c>
      <c r="R137" s="66" t="s">
        <v>384</v>
      </c>
      <c r="S137" s="66" t="s">
        <v>463</v>
      </c>
      <c r="BA137" s="104" t="s">
        <v>11</v>
      </c>
      <c r="BB137" s="70">
        <v>19.05</v>
      </c>
      <c r="BC137" s="75">
        <v>1</v>
      </c>
      <c r="BD137" s="75">
        <v>12</v>
      </c>
      <c r="BE137" s="34">
        <v>92</v>
      </c>
      <c r="BF137" s="80">
        <v>1</v>
      </c>
      <c r="BQ137">
        <v>1.3800000000000008</v>
      </c>
      <c r="BR137">
        <f t="shared" si="9"/>
        <v>32.515000000000008</v>
      </c>
      <c r="BS137">
        <f t="shared" si="10"/>
        <v>63.444099999999992</v>
      </c>
      <c r="CD137">
        <v>1.3800000000000008</v>
      </c>
      <c r="CE137">
        <f t="shared" si="11"/>
        <v>32.515000000000008</v>
      </c>
      <c r="CG137">
        <v>1.3800000000000008</v>
      </c>
      <c r="CH137">
        <f t="shared" si="12"/>
        <v>56.555900000000008</v>
      </c>
      <c r="CY137">
        <v>1.2499</v>
      </c>
      <c r="CZ137">
        <f t="shared" si="13"/>
        <v>36.252376421697292</v>
      </c>
      <c r="DA137">
        <f t="shared" si="14"/>
        <v>55.699824748468941</v>
      </c>
    </row>
    <row r="138" spans="2:105" ht="15.6" x14ac:dyDescent="0.3">
      <c r="P138" s="66" t="s">
        <v>400</v>
      </c>
      <c r="Q138" s="66" t="s">
        <v>376</v>
      </c>
      <c r="R138" s="66" t="s">
        <v>377</v>
      </c>
      <c r="S138" s="66" t="s">
        <v>464</v>
      </c>
      <c r="BA138" s="104" t="s">
        <v>11</v>
      </c>
      <c r="BB138" s="70">
        <v>19.05</v>
      </c>
      <c r="BC138" s="75">
        <v>1</v>
      </c>
      <c r="BD138" s="75">
        <v>13.25</v>
      </c>
      <c r="BE138" s="34">
        <v>109</v>
      </c>
      <c r="BF138" s="80">
        <v>1</v>
      </c>
      <c r="BQ138">
        <v>1.4000000000000008</v>
      </c>
      <c r="BR138">
        <f t="shared" si="9"/>
        <v>32.640000000000008</v>
      </c>
      <c r="BS138">
        <f t="shared" si="10"/>
        <v>63.332999999999998</v>
      </c>
      <c r="CD138">
        <v>1.4000000000000008</v>
      </c>
      <c r="CE138">
        <f t="shared" si="11"/>
        <v>32.640000000000008</v>
      </c>
      <c r="CG138">
        <v>1.4000000000000008</v>
      </c>
      <c r="CH138">
        <f t="shared" si="12"/>
        <v>56.667000000000002</v>
      </c>
      <c r="CY138">
        <v>1.2683</v>
      </c>
      <c r="CZ138">
        <f t="shared" si="13"/>
        <v>36.311737751531055</v>
      </c>
      <c r="DA138">
        <f t="shared" si="14"/>
        <v>55.817591590113736</v>
      </c>
    </row>
    <row r="139" spans="2:105" ht="15.6" x14ac:dyDescent="0.3">
      <c r="P139" s="66" t="s">
        <v>400</v>
      </c>
      <c r="Q139" s="66" t="s">
        <v>371</v>
      </c>
      <c r="R139" s="66" t="s">
        <v>372</v>
      </c>
      <c r="S139" s="66" t="s">
        <v>465</v>
      </c>
      <c r="BA139" s="104" t="s">
        <v>11</v>
      </c>
      <c r="BB139" s="70">
        <v>19.05</v>
      </c>
      <c r="BC139" s="75">
        <v>1</v>
      </c>
      <c r="BD139" s="75">
        <v>15.25</v>
      </c>
      <c r="BE139" s="34">
        <v>151</v>
      </c>
      <c r="BF139" s="80">
        <v>1</v>
      </c>
      <c r="BQ139">
        <v>1.4200000000000008</v>
      </c>
      <c r="BR139">
        <f t="shared" si="9"/>
        <v>32.765000000000008</v>
      </c>
      <c r="BS139">
        <f t="shared" si="10"/>
        <v>63.221899999999998</v>
      </c>
      <c r="CD139">
        <v>1.4200000000000008</v>
      </c>
      <c r="CE139">
        <f t="shared" si="11"/>
        <v>32.765000000000008</v>
      </c>
      <c r="CG139">
        <v>1.4200000000000008</v>
      </c>
      <c r="CH139">
        <f t="shared" si="12"/>
        <v>56.778100000000002</v>
      </c>
      <c r="CY139">
        <v>1.2866</v>
      </c>
      <c r="CZ139">
        <f t="shared" si="13"/>
        <v>36.370776465441821</v>
      </c>
      <c r="DA139">
        <f t="shared" si="14"/>
        <v>55.934718394575683</v>
      </c>
    </row>
    <row r="140" spans="2:105" ht="15.6" x14ac:dyDescent="0.3">
      <c r="P140" s="66" t="s">
        <v>400</v>
      </c>
      <c r="Q140" s="66" t="s">
        <v>373</v>
      </c>
      <c r="R140" s="66" t="s">
        <v>374</v>
      </c>
      <c r="S140" s="66" t="s">
        <v>466</v>
      </c>
      <c r="BA140" s="104" t="s">
        <v>11</v>
      </c>
      <c r="BB140" s="70">
        <v>19.05</v>
      </c>
      <c r="BC140" s="75">
        <v>1</v>
      </c>
      <c r="BD140" s="75">
        <v>17.25</v>
      </c>
      <c r="BE140" s="34">
        <v>203</v>
      </c>
      <c r="BF140" s="80">
        <v>1</v>
      </c>
      <c r="BQ140">
        <v>1.4400000000000008</v>
      </c>
      <c r="BR140">
        <f t="shared" si="9"/>
        <v>32.890000000000008</v>
      </c>
      <c r="BS140">
        <f t="shared" si="10"/>
        <v>63.110799999999998</v>
      </c>
      <c r="CD140">
        <v>1.4400000000000008</v>
      </c>
      <c r="CE140">
        <f t="shared" si="11"/>
        <v>32.890000000000008</v>
      </c>
      <c r="CG140">
        <v>1.4400000000000008</v>
      </c>
      <c r="CH140">
        <f t="shared" si="12"/>
        <v>56.889200000000002</v>
      </c>
      <c r="CY140">
        <v>1.3049999999999999</v>
      </c>
      <c r="CZ140">
        <f t="shared" si="13"/>
        <v>36.430137795275591</v>
      </c>
      <c r="DA140">
        <f t="shared" si="14"/>
        <v>56.052485236220477</v>
      </c>
    </row>
    <row r="141" spans="2:105" ht="15.6" x14ac:dyDescent="0.3">
      <c r="P141" s="66" t="s">
        <v>403</v>
      </c>
      <c r="Q141" s="66" t="s">
        <v>392</v>
      </c>
      <c r="R141" s="66" t="s">
        <v>393</v>
      </c>
      <c r="S141" s="66" t="s">
        <v>467</v>
      </c>
      <c r="BA141" s="104" t="s">
        <v>11</v>
      </c>
      <c r="BB141" s="70">
        <v>19.05</v>
      </c>
      <c r="BC141" s="75">
        <v>1</v>
      </c>
      <c r="BD141" s="75">
        <v>19.25</v>
      </c>
      <c r="BE141" s="34">
        <v>262</v>
      </c>
      <c r="BF141" s="80">
        <v>1</v>
      </c>
      <c r="BQ141">
        <v>1.4600000000000009</v>
      </c>
      <c r="BR141">
        <f t="shared" si="9"/>
        <v>33.015000000000008</v>
      </c>
      <c r="BS141">
        <f t="shared" si="10"/>
        <v>62.999699999999997</v>
      </c>
      <c r="CD141">
        <v>1.4600000000000009</v>
      </c>
      <c r="CE141">
        <f t="shared" si="11"/>
        <v>33.015000000000008</v>
      </c>
      <c r="CG141">
        <v>1.4600000000000009</v>
      </c>
      <c r="CH141">
        <f t="shared" si="12"/>
        <v>57.000300000000003</v>
      </c>
      <c r="CY141">
        <v>1.3233999999999999</v>
      </c>
      <c r="CZ141">
        <f t="shared" si="13"/>
        <v>36.489499125109361</v>
      </c>
      <c r="DA141">
        <f t="shared" si="14"/>
        <v>56.170252077865271</v>
      </c>
    </row>
    <row r="142" spans="2:105" ht="15.6" x14ac:dyDescent="0.3">
      <c r="P142" s="66" t="s">
        <v>403</v>
      </c>
      <c r="Q142" s="66" t="s">
        <v>379</v>
      </c>
      <c r="R142" s="66" t="s">
        <v>380</v>
      </c>
      <c r="S142" s="66" t="s">
        <v>468</v>
      </c>
      <c r="BA142" s="104" t="s">
        <v>11</v>
      </c>
      <c r="BB142" s="70">
        <v>19.05</v>
      </c>
      <c r="BC142" s="75">
        <v>1</v>
      </c>
      <c r="BD142" s="75">
        <v>21.25</v>
      </c>
      <c r="BE142" s="34">
        <v>316</v>
      </c>
      <c r="BF142" s="80">
        <v>1</v>
      </c>
      <c r="BQ142">
        <v>1.4800000000000009</v>
      </c>
      <c r="BR142">
        <f t="shared" si="9"/>
        <v>33.140000000000008</v>
      </c>
      <c r="BS142">
        <f t="shared" si="10"/>
        <v>62.888599999999997</v>
      </c>
      <c r="CD142">
        <v>1.4800000000000009</v>
      </c>
      <c r="CE142">
        <f t="shared" si="11"/>
        <v>33.140000000000008</v>
      </c>
      <c r="CG142">
        <v>1.4800000000000009</v>
      </c>
      <c r="CH142">
        <f t="shared" si="12"/>
        <v>57.111400000000003</v>
      </c>
      <c r="CY142">
        <v>1.3417999999999999</v>
      </c>
      <c r="CZ142">
        <f t="shared" si="13"/>
        <v>36.548860454943132</v>
      </c>
      <c r="DA142">
        <f t="shared" si="14"/>
        <v>56.288018919510066</v>
      </c>
    </row>
    <row r="143" spans="2:105" ht="15.6" x14ac:dyDescent="0.3">
      <c r="P143" s="66" t="s">
        <v>403</v>
      </c>
      <c r="Q143" s="66" t="s">
        <v>383</v>
      </c>
      <c r="R143" s="66" t="s">
        <v>384</v>
      </c>
      <c r="S143" s="66" t="s">
        <v>469</v>
      </c>
      <c r="BA143" s="104" t="s">
        <v>11</v>
      </c>
      <c r="BB143" s="70">
        <v>19.05</v>
      </c>
      <c r="BC143" s="75">
        <v>1</v>
      </c>
      <c r="BD143" s="75">
        <v>23.25</v>
      </c>
      <c r="BE143" s="34">
        <v>384</v>
      </c>
      <c r="BF143" s="80">
        <v>1</v>
      </c>
      <c r="BQ143">
        <v>1.5000000000000009</v>
      </c>
      <c r="BR143">
        <f t="shared" si="9"/>
        <v>33.265000000000008</v>
      </c>
      <c r="BS143">
        <f t="shared" si="10"/>
        <v>62.777499999999996</v>
      </c>
      <c r="CD143">
        <v>1.5000000000000009</v>
      </c>
      <c r="CE143">
        <f t="shared" si="11"/>
        <v>33.265000000000008</v>
      </c>
      <c r="CG143">
        <v>1.5000000000000009</v>
      </c>
      <c r="CH143">
        <f t="shared" si="12"/>
        <v>57.222500000000004</v>
      </c>
      <c r="CY143">
        <v>1.3602000000000001</v>
      </c>
      <c r="CZ143">
        <f t="shared" si="13"/>
        <v>36.608221784776902</v>
      </c>
      <c r="DA143">
        <f t="shared" si="14"/>
        <v>56.40578576115486</v>
      </c>
    </row>
    <row r="144" spans="2:105" ht="15.6" x14ac:dyDescent="0.3">
      <c r="P144" s="66" t="s">
        <v>403</v>
      </c>
      <c r="Q144" s="66" t="s">
        <v>376</v>
      </c>
      <c r="R144" s="66" t="s">
        <v>377</v>
      </c>
      <c r="S144" s="66" t="s">
        <v>470</v>
      </c>
      <c r="BA144" s="104" t="s">
        <v>11</v>
      </c>
      <c r="BB144" s="70">
        <v>19.05</v>
      </c>
      <c r="BC144" s="75">
        <v>1</v>
      </c>
      <c r="BD144" s="75">
        <v>25</v>
      </c>
      <c r="BE144" s="34">
        <v>470</v>
      </c>
      <c r="BF144" s="80">
        <v>1</v>
      </c>
      <c r="BQ144">
        <v>1.5200000000000009</v>
      </c>
      <c r="BR144">
        <f t="shared" si="9"/>
        <v>33.390000000000008</v>
      </c>
      <c r="BS144">
        <f t="shared" si="10"/>
        <v>62.666399999999996</v>
      </c>
      <c r="CD144">
        <v>1.5200000000000009</v>
      </c>
      <c r="CE144">
        <f t="shared" si="11"/>
        <v>33.390000000000008</v>
      </c>
      <c r="CG144">
        <v>1.5200000000000009</v>
      </c>
      <c r="CH144">
        <f t="shared" si="12"/>
        <v>57.333600000000004</v>
      </c>
      <c r="CY144">
        <v>1.3785000000000001</v>
      </c>
      <c r="CZ144">
        <f t="shared" si="13"/>
        <v>36.667260498687668</v>
      </c>
      <c r="DA144">
        <f t="shared" si="14"/>
        <v>56.522912565616799</v>
      </c>
    </row>
    <row r="145" spans="16:105" ht="15.6" x14ac:dyDescent="0.3">
      <c r="P145" s="66" t="s">
        <v>404</v>
      </c>
      <c r="Q145" s="66" t="s">
        <v>394</v>
      </c>
      <c r="R145" s="66" t="s">
        <v>395</v>
      </c>
      <c r="S145" s="66" t="s">
        <v>471</v>
      </c>
      <c r="BA145" s="104" t="s">
        <v>11</v>
      </c>
      <c r="BB145" s="70">
        <v>19.05</v>
      </c>
      <c r="BC145" s="75">
        <v>1</v>
      </c>
      <c r="BD145" s="75">
        <v>27</v>
      </c>
      <c r="BE145" s="34">
        <v>559</v>
      </c>
      <c r="BF145" s="80">
        <v>1</v>
      </c>
      <c r="BQ145">
        <v>1.5400000000000009</v>
      </c>
      <c r="BR145">
        <f t="shared" si="9"/>
        <v>33.515000000000008</v>
      </c>
      <c r="BS145">
        <f t="shared" si="10"/>
        <v>62.555299999999995</v>
      </c>
      <c r="CD145">
        <v>1.5400000000000009</v>
      </c>
      <c r="CE145">
        <f t="shared" si="11"/>
        <v>33.515000000000008</v>
      </c>
      <c r="CG145">
        <v>1.5400000000000009</v>
      </c>
      <c r="CH145">
        <f t="shared" si="12"/>
        <v>57.444700000000005</v>
      </c>
      <c r="CY145">
        <v>1.3969</v>
      </c>
      <c r="CZ145">
        <f t="shared" si="13"/>
        <v>36.726621828521438</v>
      </c>
      <c r="DA145">
        <f t="shared" si="14"/>
        <v>56.640679407261594</v>
      </c>
    </row>
    <row r="146" spans="16:105" ht="15.6" x14ac:dyDescent="0.3">
      <c r="P146" s="66" t="s">
        <v>404</v>
      </c>
      <c r="Q146" s="66" t="s">
        <v>379</v>
      </c>
      <c r="R146" s="66" t="s">
        <v>380</v>
      </c>
      <c r="S146" s="66" t="s">
        <v>472</v>
      </c>
      <c r="BA146" s="104" t="s">
        <v>11</v>
      </c>
      <c r="BB146" s="70">
        <v>19.05</v>
      </c>
      <c r="BC146" s="75">
        <v>1</v>
      </c>
      <c r="BD146" s="75">
        <v>29</v>
      </c>
      <c r="BE146" s="34">
        <v>630</v>
      </c>
      <c r="BF146" s="80">
        <v>1</v>
      </c>
      <c r="BQ146">
        <v>1.5600000000000009</v>
      </c>
      <c r="BR146">
        <f t="shared" si="9"/>
        <v>33.640000000000008</v>
      </c>
      <c r="BS146">
        <f t="shared" si="10"/>
        <v>62.444199999999995</v>
      </c>
      <c r="CD146">
        <v>1.5600000000000009</v>
      </c>
      <c r="CE146">
        <f t="shared" si="11"/>
        <v>33.640000000000008</v>
      </c>
      <c r="CG146">
        <v>1.5600000000000009</v>
      </c>
      <c r="CH146">
        <f t="shared" si="12"/>
        <v>57.555800000000005</v>
      </c>
      <c r="CY146">
        <v>1.4153</v>
      </c>
      <c r="CZ146">
        <f t="shared" si="13"/>
        <v>36.785983158355208</v>
      </c>
      <c r="DA146">
        <f t="shared" si="14"/>
        <v>56.758446248906388</v>
      </c>
    </row>
    <row r="147" spans="16:105" ht="15.6" x14ac:dyDescent="0.3">
      <c r="P147" s="66" t="s">
        <v>404</v>
      </c>
      <c r="Q147" s="66" t="s">
        <v>381</v>
      </c>
      <c r="R147" s="66" t="s">
        <v>382</v>
      </c>
      <c r="S147" s="66" t="s">
        <v>473</v>
      </c>
      <c r="BA147" s="104" t="s">
        <v>11</v>
      </c>
      <c r="BB147" s="70">
        <v>19.05</v>
      </c>
      <c r="BC147" s="75">
        <v>1</v>
      </c>
      <c r="BD147" s="75">
        <v>31</v>
      </c>
      <c r="BE147" s="34">
        <v>745</v>
      </c>
      <c r="BF147" s="80">
        <v>1</v>
      </c>
      <c r="BQ147">
        <v>1.580000000000001</v>
      </c>
      <c r="BR147">
        <f t="shared" si="9"/>
        <v>33.765000000000008</v>
      </c>
      <c r="BS147">
        <f t="shared" si="10"/>
        <v>62.333099999999995</v>
      </c>
      <c r="CD147">
        <v>1.580000000000001</v>
      </c>
      <c r="CE147">
        <f t="shared" si="11"/>
        <v>33.765000000000008</v>
      </c>
      <c r="CG147">
        <v>1.580000000000001</v>
      </c>
      <c r="CH147">
        <f t="shared" si="12"/>
        <v>57.666900000000005</v>
      </c>
      <c r="CY147">
        <v>1.4337</v>
      </c>
      <c r="CZ147">
        <f t="shared" si="13"/>
        <v>36.845344488188978</v>
      </c>
      <c r="DA147">
        <f t="shared" si="14"/>
        <v>56.876213090551182</v>
      </c>
    </row>
    <row r="148" spans="16:105" ht="15.6" x14ac:dyDescent="0.3">
      <c r="P148" s="66" t="s">
        <v>404</v>
      </c>
      <c r="Q148" s="66" t="s">
        <v>383</v>
      </c>
      <c r="R148" s="66" t="s">
        <v>384</v>
      </c>
      <c r="S148" s="66" t="s">
        <v>474</v>
      </c>
      <c r="BA148" s="104" t="s">
        <v>11</v>
      </c>
      <c r="BB148" s="70">
        <v>19.05</v>
      </c>
      <c r="BC148" s="75">
        <v>1</v>
      </c>
      <c r="BD148" s="75">
        <v>33</v>
      </c>
      <c r="BE148" s="34">
        <v>856</v>
      </c>
      <c r="BF148" s="80">
        <v>1</v>
      </c>
      <c r="BQ148">
        <v>1.600000000000001</v>
      </c>
      <c r="BR148">
        <f t="shared" si="9"/>
        <v>33.890000000000008</v>
      </c>
      <c r="BS148">
        <f t="shared" si="10"/>
        <v>62.221999999999994</v>
      </c>
      <c r="CD148">
        <v>1.600000000000001</v>
      </c>
      <c r="CE148">
        <f t="shared" si="11"/>
        <v>33.890000000000008</v>
      </c>
      <c r="CG148">
        <v>1.600000000000001</v>
      </c>
      <c r="CH148">
        <f t="shared" si="12"/>
        <v>57.778000000000006</v>
      </c>
      <c r="CY148">
        <v>1.4520999999999999</v>
      </c>
      <c r="CZ148">
        <f t="shared" si="13"/>
        <v>36.904705818022748</v>
      </c>
      <c r="DA148">
        <f t="shared" si="14"/>
        <v>56.993979932195977</v>
      </c>
    </row>
    <row r="149" spans="16:105" x14ac:dyDescent="0.3">
      <c r="BA149" s="104" t="s">
        <v>11</v>
      </c>
      <c r="BB149" s="70">
        <v>19.05</v>
      </c>
      <c r="BC149" s="75">
        <v>1</v>
      </c>
      <c r="BD149" s="75">
        <v>35</v>
      </c>
      <c r="BE149" s="34">
        <v>970</v>
      </c>
      <c r="BF149" s="80">
        <v>1</v>
      </c>
      <c r="BQ149">
        <v>1.620000000000001</v>
      </c>
      <c r="BR149">
        <f t="shared" si="9"/>
        <v>34.015000000000008</v>
      </c>
      <c r="BS149">
        <f t="shared" si="10"/>
        <v>62.110899999999994</v>
      </c>
      <c r="CD149">
        <v>1.620000000000001</v>
      </c>
      <c r="CE149">
        <f t="shared" si="11"/>
        <v>34.015000000000008</v>
      </c>
      <c r="CG149">
        <v>1.620000000000001</v>
      </c>
      <c r="CH149">
        <f t="shared" si="12"/>
        <v>57.889100000000006</v>
      </c>
      <c r="CY149">
        <v>1.4703999999999999</v>
      </c>
      <c r="CZ149">
        <f t="shared" si="13"/>
        <v>36.963744531933507</v>
      </c>
      <c r="DA149">
        <f t="shared" si="14"/>
        <v>57.111106736657916</v>
      </c>
    </row>
    <row r="150" spans="16:105" x14ac:dyDescent="0.3">
      <c r="BA150" s="104" t="s">
        <v>11</v>
      </c>
      <c r="BB150" s="70">
        <v>19.05</v>
      </c>
      <c r="BC150" s="75">
        <v>1</v>
      </c>
      <c r="BD150" s="75">
        <v>37</v>
      </c>
      <c r="BE150" s="34">
        <v>1074</v>
      </c>
      <c r="BF150" s="80">
        <v>1</v>
      </c>
      <c r="BQ150">
        <v>1.640000000000001</v>
      </c>
      <c r="BR150">
        <f t="shared" si="9"/>
        <v>34.140000000000008</v>
      </c>
      <c r="BS150">
        <f t="shared" si="10"/>
        <v>61.999799999999993</v>
      </c>
      <c r="CD150">
        <v>1.640000000000001</v>
      </c>
      <c r="CE150">
        <f t="shared" si="11"/>
        <v>34.140000000000008</v>
      </c>
      <c r="CG150">
        <v>1.640000000000001</v>
      </c>
      <c r="CH150">
        <f t="shared" si="12"/>
        <v>58.000200000000007</v>
      </c>
      <c r="CY150">
        <v>1.4887999999999999</v>
      </c>
      <c r="CZ150">
        <f t="shared" si="13"/>
        <v>37.023105861767277</v>
      </c>
      <c r="DA150">
        <f t="shared" si="14"/>
        <v>57.228873578302711</v>
      </c>
    </row>
    <row r="151" spans="16:105" ht="15" thickBot="1" x14ac:dyDescent="0.35">
      <c r="BA151" s="105" t="s">
        <v>11</v>
      </c>
      <c r="BB151" s="72">
        <v>19.05</v>
      </c>
      <c r="BC151" s="75">
        <v>1</v>
      </c>
      <c r="BD151" s="82">
        <v>39</v>
      </c>
      <c r="BE151" s="12">
        <v>1206</v>
      </c>
      <c r="BF151" s="81">
        <v>1</v>
      </c>
      <c r="BQ151">
        <v>1.660000000000001</v>
      </c>
      <c r="BR151">
        <f t="shared" si="9"/>
        <v>34.265000000000008</v>
      </c>
      <c r="BS151">
        <f t="shared" si="10"/>
        <v>61.888699999999993</v>
      </c>
      <c r="CD151">
        <v>1.660000000000001</v>
      </c>
      <c r="CE151">
        <f t="shared" si="11"/>
        <v>34.265000000000008</v>
      </c>
      <c r="CG151">
        <v>1.660000000000001</v>
      </c>
      <c r="CH151">
        <f t="shared" si="12"/>
        <v>58.111300000000007</v>
      </c>
      <c r="CY151">
        <v>1.5072000000000001</v>
      </c>
      <c r="CZ151">
        <f t="shared" si="13"/>
        <v>37.082467191601054</v>
      </c>
      <c r="DA151">
        <f t="shared" si="14"/>
        <v>57.346640419947505</v>
      </c>
    </row>
    <row r="152" spans="16:105" x14ac:dyDescent="0.3">
      <c r="BA152" s="103" t="s">
        <v>11</v>
      </c>
      <c r="BB152" s="86">
        <v>19.05</v>
      </c>
      <c r="BC152" s="79">
        <v>1</v>
      </c>
      <c r="BD152" s="75">
        <v>8</v>
      </c>
      <c r="BE152" s="34">
        <v>30</v>
      </c>
      <c r="BF152" s="79">
        <v>2</v>
      </c>
      <c r="BQ152">
        <v>1.680000000000001</v>
      </c>
      <c r="BR152">
        <f t="shared" si="9"/>
        <v>34.390000000000008</v>
      </c>
      <c r="BS152">
        <f t="shared" si="10"/>
        <v>61.777599999999993</v>
      </c>
      <c r="CD152">
        <v>1.680000000000001</v>
      </c>
      <c r="CE152">
        <f t="shared" si="11"/>
        <v>34.390000000000008</v>
      </c>
      <c r="CG152">
        <v>1.680000000000001</v>
      </c>
      <c r="CH152">
        <f t="shared" si="12"/>
        <v>58.222400000000007</v>
      </c>
      <c r="CY152">
        <v>1.5256000000000001</v>
      </c>
      <c r="CZ152">
        <f t="shared" si="13"/>
        <v>37.141828521434824</v>
      </c>
      <c r="DA152">
        <f t="shared" si="14"/>
        <v>57.464407261592299</v>
      </c>
    </row>
    <row r="153" spans="16:105" x14ac:dyDescent="0.3">
      <c r="BA153" s="104" t="s">
        <v>11</v>
      </c>
      <c r="BB153" s="87">
        <v>19.05</v>
      </c>
      <c r="BC153" s="80">
        <v>1</v>
      </c>
      <c r="BD153" s="75">
        <v>10</v>
      </c>
      <c r="BE153" s="34">
        <v>52</v>
      </c>
      <c r="BF153" s="80">
        <v>2</v>
      </c>
      <c r="BQ153">
        <v>1.7000000000000011</v>
      </c>
      <c r="BR153">
        <f t="shared" si="9"/>
        <v>34.515000000000008</v>
      </c>
      <c r="BS153">
        <f t="shared" si="10"/>
        <v>61.666499999999992</v>
      </c>
      <c r="CD153">
        <v>1.7000000000000011</v>
      </c>
      <c r="CE153">
        <f t="shared" si="11"/>
        <v>34.515000000000008</v>
      </c>
      <c r="CG153">
        <v>1.7000000000000011</v>
      </c>
      <c r="CH153">
        <f t="shared" si="12"/>
        <v>58.333500000000008</v>
      </c>
      <c r="CY153">
        <v>1.544</v>
      </c>
      <c r="CZ153">
        <f t="shared" si="13"/>
        <v>37.201189851268595</v>
      </c>
      <c r="DA153">
        <f t="shared" si="14"/>
        <v>57.582174103237094</v>
      </c>
    </row>
    <row r="154" spans="16:105" x14ac:dyDescent="0.3">
      <c r="BA154" s="104" t="s">
        <v>11</v>
      </c>
      <c r="BB154" s="87">
        <v>19.05</v>
      </c>
      <c r="BC154" s="80">
        <v>1</v>
      </c>
      <c r="BD154" s="75">
        <v>12</v>
      </c>
      <c r="BE154" s="34">
        <v>92</v>
      </c>
      <c r="BF154" s="80">
        <v>2</v>
      </c>
      <c r="BQ154">
        <v>1.7200000000000011</v>
      </c>
      <c r="BR154">
        <f t="shared" si="9"/>
        <v>34.640000000000008</v>
      </c>
      <c r="BS154">
        <f t="shared" si="10"/>
        <v>61.555399999999992</v>
      </c>
      <c r="CD154">
        <v>1.7200000000000011</v>
      </c>
      <c r="CE154">
        <f t="shared" si="11"/>
        <v>34.640000000000008</v>
      </c>
      <c r="CG154">
        <v>1.7200000000000011</v>
      </c>
      <c r="CH154">
        <f t="shared" si="12"/>
        <v>58.444600000000008</v>
      </c>
      <c r="CY154">
        <v>1.5623</v>
      </c>
      <c r="CZ154">
        <f t="shared" si="13"/>
        <v>37.260228565179354</v>
      </c>
      <c r="DA154">
        <f t="shared" si="14"/>
        <v>57.69930090769904</v>
      </c>
    </row>
    <row r="155" spans="16:105" x14ac:dyDescent="0.3">
      <c r="BA155" s="104" t="s">
        <v>11</v>
      </c>
      <c r="BB155" s="87">
        <v>19.05</v>
      </c>
      <c r="BC155" s="80">
        <v>1</v>
      </c>
      <c r="BD155" s="75">
        <v>13.25</v>
      </c>
      <c r="BE155" s="34">
        <v>108</v>
      </c>
      <c r="BF155" s="80">
        <v>2</v>
      </c>
      <c r="BQ155">
        <v>1.7400000000000011</v>
      </c>
      <c r="BR155">
        <f t="shared" si="9"/>
        <v>34.765000000000008</v>
      </c>
      <c r="BS155">
        <f t="shared" si="10"/>
        <v>61.444299999999991</v>
      </c>
      <c r="CD155">
        <v>1.7400000000000011</v>
      </c>
      <c r="CE155">
        <f t="shared" si="11"/>
        <v>34.765000000000008</v>
      </c>
      <c r="CG155">
        <v>1.7400000000000011</v>
      </c>
      <c r="CH155">
        <f t="shared" si="12"/>
        <v>58.555700000000009</v>
      </c>
      <c r="CY155">
        <v>1.5807</v>
      </c>
      <c r="CZ155">
        <f t="shared" si="13"/>
        <v>37.319589895013124</v>
      </c>
      <c r="DA155">
        <f t="shared" si="14"/>
        <v>57.817067749343835</v>
      </c>
    </row>
    <row r="156" spans="16:105" x14ac:dyDescent="0.3">
      <c r="BA156" s="104" t="s">
        <v>11</v>
      </c>
      <c r="BB156" s="87">
        <v>19.05</v>
      </c>
      <c r="BC156" s="80">
        <v>1</v>
      </c>
      <c r="BD156" s="75">
        <v>15.25</v>
      </c>
      <c r="BE156" s="34">
        <v>138</v>
      </c>
      <c r="BF156" s="80">
        <v>2</v>
      </c>
      <c r="BQ156">
        <v>1.7600000000000011</v>
      </c>
      <c r="BR156">
        <f t="shared" si="9"/>
        <v>34.890000000000008</v>
      </c>
      <c r="BS156">
        <f t="shared" si="10"/>
        <v>61.333199999999991</v>
      </c>
      <c r="CD156">
        <v>1.7600000000000011</v>
      </c>
      <c r="CE156">
        <f t="shared" si="11"/>
        <v>34.890000000000008</v>
      </c>
      <c r="CG156">
        <v>1.7600000000000011</v>
      </c>
      <c r="CH156">
        <f t="shared" si="12"/>
        <v>58.666800000000009</v>
      </c>
      <c r="CY156">
        <v>1.5991</v>
      </c>
      <c r="CZ156">
        <f t="shared" si="13"/>
        <v>37.378951224846894</v>
      </c>
      <c r="DA156">
        <f t="shared" si="14"/>
        <v>57.934834590988629</v>
      </c>
    </row>
    <row r="157" spans="16:105" x14ac:dyDescent="0.3">
      <c r="BA157" s="104" t="s">
        <v>11</v>
      </c>
      <c r="BB157" s="87">
        <v>19.05</v>
      </c>
      <c r="BC157" s="80">
        <v>1</v>
      </c>
      <c r="BD157" s="75">
        <v>17.25</v>
      </c>
      <c r="BE157" s="34">
        <v>196</v>
      </c>
      <c r="BF157" s="80">
        <v>2</v>
      </c>
      <c r="BQ157">
        <v>1.7800000000000011</v>
      </c>
      <c r="BR157">
        <f t="shared" si="9"/>
        <v>35.015000000000008</v>
      </c>
      <c r="BS157">
        <f t="shared" si="10"/>
        <v>61.222099999999998</v>
      </c>
      <c r="CD157">
        <v>1.7800000000000011</v>
      </c>
      <c r="CE157">
        <f t="shared" si="11"/>
        <v>35.015000000000008</v>
      </c>
      <c r="CG157">
        <v>1.7800000000000011</v>
      </c>
      <c r="CH157">
        <f t="shared" si="12"/>
        <v>58.777900000000002</v>
      </c>
      <c r="CY157">
        <v>1.6174999999999999</v>
      </c>
      <c r="CZ157">
        <f t="shared" si="13"/>
        <v>37.438312554680664</v>
      </c>
      <c r="DA157">
        <f t="shared" si="14"/>
        <v>58.052601432633423</v>
      </c>
    </row>
    <row r="158" spans="16:105" x14ac:dyDescent="0.3">
      <c r="BA158" s="104" t="s">
        <v>11</v>
      </c>
      <c r="BB158" s="87">
        <v>19.05</v>
      </c>
      <c r="BC158" s="80">
        <v>1</v>
      </c>
      <c r="BD158" s="75">
        <v>19.25</v>
      </c>
      <c r="BE158" s="34">
        <v>250</v>
      </c>
      <c r="BF158" s="80">
        <v>2</v>
      </c>
      <c r="BQ158">
        <v>1.8000000000000012</v>
      </c>
      <c r="BR158">
        <f t="shared" si="9"/>
        <v>35.140000000000008</v>
      </c>
      <c r="BS158">
        <f t="shared" si="10"/>
        <v>61.11099999999999</v>
      </c>
      <c r="CD158">
        <v>1.8000000000000012</v>
      </c>
      <c r="CE158">
        <f t="shared" si="11"/>
        <v>35.140000000000008</v>
      </c>
      <c r="CG158">
        <v>1.8000000000000012</v>
      </c>
      <c r="CH158">
        <f t="shared" si="12"/>
        <v>58.88900000000001</v>
      </c>
      <c r="CY158">
        <v>1.6358999999999999</v>
      </c>
      <c r="CZ158">
        <f t="shared" si="13"/>
        <v>37.497673884514434</v>
      </c>
      <c r="DA158">
        <f t="shared" si="14"/>
        <v>58.170368274278218</v>
      </c>
    </row>
    <row r="159" spans="16:105" x14ac:dyDescent="0.3">
      <c r="BA159" s="104" t="s">
        <v>11</v>
      </c>
      <c r="BB159" s="87">
        <v>19.05</v>
      </c>
      <c r="BC159" s="80">
        <v>1</v>
      </c>
      <c r="BD159" s="75">
        <v>21.25</v>
      </c>
      <c r="BE159" s="34">
        <v>302</v>
      </c>
      <c r="BF159" s="80">
        <v>2</v>
      </c>
      <c r="BQ159">
        <v>1.8200000000000012</v>
      </c>
      <c r="BR159">
        <f t="shared" si="9"/>
        <v>35.265000000000008</v>
      </c>
      <c r="BS159">
        <f t="shared" si="10"/>
        <v>60.999899999999997</v>
      </c>
      <c r="CD159">
        <v>1.8200000000000012</v>
      </c>
      <c r="CE159">
        <f t="shared" si="11"/>
        <v>35.265000000000008</v>
      </c>
      <c r="CG159">
        <v>1.8200000000000012</v>
      </c>
      <c r="CH159">
        <f t="shared" si="12"/>
        <v>59.000100000000003</v>
      </c>
      <c r="CY159">
        <v>1.6541999999999999</v>
      </c>
      <c r="CZ159">
        <f t="shared" si="13"/>
        <v>37.5567125984252</v>
      </c>
      <c r="DA159">
        <f t="shared" si="14"/>
        <v>58.287495078740157</v>
      </c>
    </row>
    <row r="160" spans="16:105" x14ac:dyDescent="0.3">
      <c r="BA160" s="104" t="s">
        <v>11</v>
      </c>
      <c r="BB160" s="87">
        <v>19.05</v>
      </c>
      <c r="BC160" s="80">
        <v>1</v>
      </c>
      <c r="BD160" s="75">
        <v>23.25</v>
      </c>
      <c r="BE160" s="34">
        <v>376</v>
      </c>
      <c r="BF160" s="80">
        <v>2</v>
      </c>
      <c r="BQ160">
        <v>1.8400000000000012</v>
      </c>
      <c r="BR160">
        <f t="shared" si="9"/>
        <v>35.390000000000008</v>
      </c>
      <c r="BS160">
        <f t="shared" si="10"/>
        <v>60.888799999999989</v>
      </c>
      <c r="CD160">
        <v>1.8400000000000012</v>
      </c>
      <c r="CE160">
        <f t="shared" si="11"/>
        <v>35.390000000000008</v>
      </c>
      <c r="CG160">
        <v>1.8400000000000012</v>
      </c>
      <c r="CH160">
        <f t="shared" si="12"/>
        <v>59.111200000000011</v>
      </c>
      <c r="CY160">
        <v>1.6726000000000001</v>
      </c>
      <c r="CZ160">
        <f t="shared" si="13"/>
        <v>37.61607392825897</v>
      </c>
      <c r="DA160">
        <f t="shared" si="14"/>
        <v>58.405261920384959</v>
      </c>
    </row>
    <row r="161" spans="53:105" x14ac:dyDescent="0.3">
      <c r="BA161" s="104" t="s">
        <v>11</v>
      </c>
      <c r="BB161" s="87">
        <v>19.05</v>
      </c>
      <c r="BC161" s="80">
        <v>1</v>
      </c>
      <c r="BD161" s="75">
        <v>25</v>
      </c>
      <c r="BE161" s="34">
        <v>452</v>
      </c>
      <c r="BF161" s="80">
        <v>2</v>
      </c>
      <c r="BQ161">
        <v>1.8600000000000012</v>
      </c>
      <c r="BR161">
        <f t="shared" si="9"/>
        <v>35.515000000000008</v>
      </c>
      <c r="BS161">
        <f t="shared" si="10"/>
        <v>60.777699999999996</v>
      </c>
      <c r="CD161">
        <v>1.8600000000000012</v>
      </c>
      <c r="CE161">
        <f t="shared" si="11"/>
        <v>35.515000000000008</v>
      </c>
      <c r="CG161">
        <v>1.8600000000000012</v>
      </c>
      <c r="CH161">
        <f t="shared" si="12"/>
        <v>59.222300000000004</v>
      </c>
      <c r="CY161">
        <v>1.6910000000000001</v>
      </c>
      <c r="CZ161">
        <f t="shared" si="13"/>
        <v>37.67543525809274</v>
      </c>
      <c r="DA161">
        <f t="shared" si="14"/>
        <v>58.523028762029746</v>
      </c>
    </row>
    <row r="162" spans="53:105" x14ac:dyDescent="0.3">
      <c r="BA162" s="104" t="s">
        <v>11</v>
      </c>
      <c r="BB162" s="87">
        <v>19.05</v>
      </c>
      <c r="BC162" s="80">
        <v>1</v>
      </c>
      <c r="BD162" s="75">
        <v>27</v>
      </c>
      <c r="BE162" s="34">
        <v>534</v>
      </c>
      <c r="BF162" s="80">
        <v>2</v>
      </c>
      <c r="BQ162">
        <v>1.8800000000000012</v>
      </c>
      <c r="BR162">
        <f t="shared" si="9"/>
        <v>35.640000000000008</v>
      </c>
      <c r="BS162">
        <f t="shared" si="10"/>
        <v>60.666599999999995</v>
      </c>
      <c r="CD162">
        <v>1.8800000000000012</v>
      </c>
      <c r="CE162">
        <f t="shared" si="11"/>
        <v>35.640000000000008</v>
      </c>
      <c r="CG162">
        <v>1.8800000000000012</v>
      </c>
      <c r="CH162">
        <f t="shared" si="12"/>
        <v>59.333400000000005</v>
      </c>
      <c r="CY162">
        <v>1.7094</v>
      </c>
      <c r="CZ162">
        <f t="shared" si="13"/>
        <v>37.73479658792651</v>
      </c>
      <c r="DA162">
        <f t="shared" si="14"/>
        <v>58.64079560367454</v>
      </c>
    </row>
    <row r="163" spans="53:105" x14ac:dyDescent="0.3">
      <c r="BA163" s="104" t="s">
        <v>11</v>
      </c>
      <c r="BB163" s="87">
        <v>19.05</v>
      </c>
      <c r="BC163" s="80">
        <v>1</v>
      </c>
      <c r="BD163" s="75">
        <v>29</v>
      </c>
      <c r="BE163" s="34">
        <v>604</v>
      </c>
      <c r="BF163" s="80">
        <v>2</v>
      </c>
      <c r="BQ163">
        <v>1.9000000000000012</v>
      </c>
      <c r="BR163">
        <f t="shared" si="9"/>
        <v>35.765000000000008</v>
      </c>
      <c r="BS163">
        <f t="shared" si="10"/>
        <v>60.555499999999995</v>
      </c>
      <c r="CD163">
        <v>1.9000000000000012</v>
      </c>
      <c r="CE163">
        <f t="shared" si="11"/>
        <v>35.765000000000008</v>
      </c>
      <c r="CG163">
        <v>1.9000000000000012</v>
      </c>
      <c r="CH163">
        <f t="shared" si="12"/>
        <v>59.444500000000005</v>
      </c>
      <c r="CY163">
        <v>1.7278</v>
      </c>
      <c r="CZ163">
        <f t="shared" si="13"/>
        <v>37.79415791776028</v>
      </c>
      <c r="DA163">
        <f t="shared" si="14"/>
        <v>58.758562445319335</v>
      </c>
    </row>
    <row r="164" spans="53:105" x14ac:dyDescent="0.3">
      <c r="BA164" s="104" t="s">
        <v>11</v>
      </c>
      <c r="BB164" s="87">
        <v>19.05</v>
      </c>
      <c r="BC164" s="80">
        <v>1</v>
      </c>
      <c r="BD164" s="75">
        <v>31</v>
      </c>
      <c r="BE164" s="34">
        <v>728</v>
      </c>
      <c r="BF164" s="80">
        <v>2</v>
      </c>
      <c r="BQ164">
        <v>1.9200000000000013</v>
      </c>
      <c r="BR164">
        <f t="shared" si="9"/>
        <v>35.890000000000008</v>
      </c>
      <c r="BS164">
        <f t="shared" si="10"/>
        <v>60.444399999999995</v>
      </c>
      <c r="CD164">
        <v>1.9200000000000013</v>
      </c>
      <c r="CE164">
        <f t="shared" si="11"/>
        <v>35.890000000000008</v>
      </c>
      <c r="CG164">
        <v>1.9200000000000013</v>
      </c>
      <c r="CH164">
        <f t="shared" si="12"/>
        <v>59.555600000000005</v>
      </c>
      <c r="CY164">
        <v>1.7461</v>
      </c>
      <c r="CZ164">
        <f t="shared" si="13"/>
        <v>37.85319663167104</v>
      </c>
      <c r="DA164">
        <f t="shared" si="14"/>
        <v>58.875689249781274</v>
      </c>
    </row>
    <row r="165" spans="53:105" x14ac:dyDescent="0.3">
      <c r="BA165" s="104" t="s">
        <v>11</v>
      </c>
      <c r="BB165" s="87">
        <v>19.05</v>
      </c>
      <c r="BC165" s="80">
        <v>1</v>
      </c>
      <c r="BD165" s="75">
        <v>33</v>
      </c>
      <c r="BE165" s="34">
        <v>830</v>
      </c>
      <c r="BF165" s="80">
        <v>2</v>
      </c>
      <c r="BQ165">
        <v>1.9400000000000013</v>
      </c>
      <c r="BR165">
        <f t="shared" si="9"/>
        <v>36.015000000000008</v>
      </c>
      <c r="BS165">
        <f t="shared" si="10"/>
        <v>60.333299999999994</v>
      </c>
      <c r="CD165">
        <v>1.9400000000000013</v>
      </c>
      <c r="CE165">
        <f t="shared" si="11"/>
        <v>36.015000000000008</v>
      </c>
      <c r="CG165">
        <v>1.9400000000000013</v>
      </c>
      <c r="CH165">
        <f t="shared" si="12"/>
        <v>59.666700000000006</v>
      </c>
      <c r="CY165">
        <v>1.7645</v>
      </c>
      <c r="CZ165">
        <f t="shared" si="13"/>
        <v>37.912557961504817</v>
      </c>
      <c r="DA165">
        <f t="shared" si="14"/>
        <v>58.993456091426069</v>
      </c>
    </row>
    <row r="166" spans="53:105" x14ac:dyDescent="0.3">
      <c r="BA166" s="104" t="s">
        <v>11</v>
      </c>
      <c r="BB166" s="87">
        <v>19.05</v>
      </c>
      <c r="BC166" s="80">
        <v>1</v>
      </c>
      <c r="BD166" s="75">
        <v>35</v>
      </c>
      <c r="BE166" s="34">
        <v>938</v>
      </c>
      <c r="BF166" s="80">
        <v>2</v>
      </c>
      <c r="BQ166">
        <v>1.9600000000000013</v>
      </c>
      <c r="BR166">
        <f t="shared" si="9"/>
        <v>36.140000000000008</v>
      </c>
      <c r="BS166">
        <f t="shared" si="10"/>
        <v>60.222199999999994</v>
      </c>
      <c r="CD166">
        <v>1.9600000000000013</v>
      </c>
      <c r="CE166">
        <f t="shared" si="11"/>
        <v>36.140000000000008</v>
      </c>
      <c r="CG166">
        <v>1.9600000000000013</v>
      </c>
      <c r="CH166">
        <f t="shared" si="12"/>
        <v>59.777800000000006</v>
      </c>
      <c r="CY166">
        <v>1.7828999999999999</v>
      </c>
      <c r="CZ166">
        <f t="shared" si="13"/>
        <v>37.97191929133858</v>
      </c>
      <c r="DA166">
        <f t="shared" si="14"/>
        <v>59.111222933070863</v>
      </c>
    </row>
    <row r="167" spans="53:105" x14ac:dyDescent="0.3">
      <c r="BA167" s="104" t="s">
        <v>11</v>
      </c>
      <c r="BB167" s="87">
        <v>19.05</v>
      </c>
      <c r="BC167" s="80">
        <v>1</v>
      </c>
      <c r="BD167" s="75">
        <v>37</v>
      </c>
      <c r="BE167" s="34">
        <v>1044</v>
      </c>
      <c r="BF167" s="80">
        <v>2</v>
      </c>
      <c r="BQ167">
        <v>1.9800000000000013</v>
      </c>
      <c r="BR167">
        <f t="shared" si="9"/>
        <v>36.265000000000008</v>
      </c>
      <c r="BS167">
        <f t="shared" si="10"/>
        <v>60.111099999999993</v>
      </c>
      <c r="CD167">
        <v>1.9800000000000013</v>
      </c>
      <c r="CE167">
        <f t="shared" si="11"/>
        <v>36.265000000000008</v>
      </c>
      <c r="CG167">
        <v>1.9800000000000013</v>
      </c>
      <c r="CH167">
        <f t="shared" si="12"/>
        <v>59.888900000000007</v>
      </c>
      <c r="CY167">
        <v>1.8012999999999999</v>
      </c>
      <c r="CZ167">
        <f t="shared" si="13"/>
        <v>38.031280621172357</v>
      </c>
      <c r="DA167">
        <f t="shared" si="14"/>
        <v>59.228989774715657</v>
      </c>
    </row>
    <row r="168" spans="53:105" ht="15" thickBot="1" x14ac:dyDescent="0.35">
      <c r="BA168" s="105" t="s">
        <v>11</v>
      </c>
      <c r="BB168" s="85">
        <v>19.05</v>
      </c>
      <c r="BC168" s="81">
        <v>1</v>
      </c>
      <c r="BD168" s="82">
        <v>39</v>
      </c>
      <c r="BE168" s="12">
        <v>1176</v>
      </c>
      <c r="BF168" s="81">
        <v>2</v>
      </c>
      <c r="BQ168">
        <v>2.0000000000000013</v>
      </c>
      <c r="BR168">
        <f t="shared" si="9"/>
        <v>36.390000000000008</v>
      </c>
      <c r="BS168">
        <f t="shared" si="10"/>
        <v>59.999999999999993</v>
      </c>
      <c r="CD168">
        <v>2.0000000000000013</v>
      </c>
      <c r="CE168">
        <f t="shared" si="11"/>
        <v>36.390000000000008</v>
      </c>
      <c r="CG168">
        <v>2.0000000000000013</v>
      </c>
      <c r="CH168">
        <f t="shared" si="12"/>
        <v>60.000000000000007</v>
      </c>
      <c r="CY168">
        <v>1.8197000000000001</v>
      </c>
      <c r="CZ168">
        <f t="shared" si="13"/>
        <v>38.090641951006127</v>
      </c>
      <c r="DA168">
        <f t="shared" si="14"/>
        <v>59.346756616360459</v>
      </c>
    </row>
    <row r="169" spans="53:105" x14ac:dyDescent="0.3">
      <c r="BA169" s="103" t="s">
        <v>11</v>
      </c>
      <c r="BB169" s="86">
        <v>19.05</v>
      </c>
      <c r="BC169" s="79">
        <v>1</v>
      </c>
      <c r="BD169" s="75">
        <v>8</v>
      </c>
      <c r="BE169" s="34">
        <v>24</v>
      </c>
      <c r="BF169" s="79">
        <v>4</v>
      </c>
      <c r="BQ169">
        <v>2.0200000000000014</v>
      </c>
      <c r="BR169">
        <f t="shared" si="9"/>
        <v>36.515000000000008</v>
      </c>
      <c r="BS169">
        <f t="shared" si="10"/>
        <v>59.888899999999992</v>
      </c>
      <c r="CD169">
        <v>2.0200000000000014</v>
      </c>
      <c r="CE169">
        <f t="shared" si="11"/>
        <v>36.515000000000008</v>
      </c>
      <c r="CG169">
        <v>2.0200000000000014</v>
      </c>
      <c r="CH169">
        <f t="shared" si="12"/>
        <v>60.111100000000008</v>
      </c>
      <c r="CY169">
        <v>1.8380000000000001</v>
      </c>
      <c r="CZ169">
        <f t="shared" si="13"/>
        <v>38.149680664916886</v>
      </c>
      <c r="DA169">
        <f t="shared" si="14"/>
        <v>59.463883420822398</v>
      </c>
    </row>
    <row r="170" spans="53:105" x14ac:dyDescent="0.3">
      <c r="BA170" s="104" t="s">
        <v>11</v>
      </c>
      <c r="BB170" s="87">
        <v>19.05</v>
      </c>
      <c r="BC170" s="80">
        <v>1</v>
      </c>
      <c r="BD170" s="75">
        <v>10</v>
      </c>
      <c r="BE170" s="34">
        <v>40</v>
      </c>
      <c r="BF170" s="80">
        <v>4</v>
      </c>
      <c r="BQ170">
        <v>2.0400000000000014</v>
      </c>
      <c r="BR170">
        <f t="shared" si="9"/>
        <v>36.640000000000008</v>
      </c>
      <c r="BS170">
        <f t="shared" si="10"/>
        <v>59.777799999999992</v>
      </c>
      <c r="CD170">
        <v>2.0400000000000014</v>
      </c>
      <c r="CE170">
        <f t="shared" si="11"/>
        <v>36.640000000000008</v>
      </c>
      <c r="CG170">
        <v>2.0400000000000014</v>
      </c>
      <c r="CH170">
        <f t="shared" si="12"/>
        <v>60.222200000000008</v>
      </c>
      <c r="CY170">
        <v>1.8564000000000001</v>
      </c>
      <c r="CZ170">
        <f t="shared" si="13"/>
        <v>38.209041994750656</v>
      </c>
      <c r="DA170">
        <f t="shared" si="14"/>
        <v>59.581650262467193</v>
      </c>
    </row>
    <row r="171" spans="53:105" x14ac:dyDescent="0.3">
      <c r="BA171" s="104" t="s">
        <v>11</v>
      </c>
      <c r="BB171" s="87">
        <v>19.05</v>
      </c>
      <c r="BC171" s="80">
        <v>1</v>
      </c>
      <c r="BD171" s="75">
        <v>12</v>
      </c>
      <c r="BE171" s="34">
        <v>76</v>
      </c>
      <c r="BF171" s="80">
        <v>4</v>
      </c>
      <c r="BQ171">
        <v>2.0600000000000014</v>
      </c>
      <c r="BR171">
        <f t="shared" si="9"/>
        <v>36.765000000000008</v>
      </c>
      <c r="BS171">
        <f t="shared" si="10"/>
        <v>59.666699999999992</v>
      </c>
      <c r="CD171">
        <v>2.0600000000000014</v>
      </c>
      <c r="CE171">
        <f t="shared" si="11"/>
        <v>36.765000000000008</v>
      </c>
      <c r="CG171">
        <v>2.0600000000000014</v>
      </c>
      <c r="CH171">
        <f t="shared" si="12"/>
        <v>60.333300000000008</v>
      </c>
      <c r="CY171">
        <v>1.8748</v>
      </c>
      <c r="CZ171">
        <f t="shared" si="13"/>
        <v>38.268403324584426</v>
      </c>
      <c r="DA171">
        <f t="shared" si="14"/>
        <v>59.699417104111987</v>
      </c>
    </row>
    <row r="172" spans="53:105" x14ac:dyDescent="0.3">
      <c r="BA172" s="104" t="s">
        <v>11</v>
      </c>
      <c r="BB172" s="87">
        <v>19.05</v>
      </c>
      <c r="BC172" s="80">
        <v>1</v>
      </c>
      <c r="BD172" s="75">
        <v>13.25</v>
      </c>
      <c r="BE172" s="34">
        <v>86</v>
      </c>
      <c r="BF172" s="80">
        <v>4</v>
      </c>
      <c r="BQ172">
        <v>2.0800000000000014</v>
      </c>
      <c r="BR172">
        <f t="shared" si="9"/>
        <v>36.890000000000008</v>
      </c>
      <c r="BS172">
        <f t="shared" si="10"/>
        <v>59.555599999999991</v>
      </c>
      <c r="CD172">
        <v>2.0800000000000014</v>
      </c>
      <c r="CE172">
        <f t="shared" si="11"/>
        <v>36.890000000000008</v>
      </c>
      <c r="CG172">
        <v>2.0800000000000014</v>
      </c>
      <c r="CH172">
        <f t="shared" si="12"/>
        <v>60.444400000000009</v>
      </c>
      <c r="CY172">
        <v>1.8932</v>
      </c>
      <c r="CZ172">
        <f t="shared" si="13"/>
        <v>38.327764654418196</v>
      </c>
      <c r="DA172">
        <f t="shared" si="14"/>
        <v>59.817183945756781</v>
      </c>
    </row>
    <row r="173" spans="53:105" x14ac:dyDescent="0.3">
      <c r="BA173" s="104" t="s">
        <v>11</v>
      </c>
      <c r="BB173" s="87">
        <v>19.05</v>
      </c>
      <c r="BC173" s="80">
        <v>1</v>
      </c>
      <c r="BD173" s="75">
        <v>15.25</v>
      </c>
      <c r="BE173" s="34">
        <v>122</v>
      </c>
      <c r="BF173" s="80">
        <v>4</v>
      </c>
      <c r="BQ173">
        <v>2.1000000000000014</v>
      </c>
      <c r="BR173">
        <f t="shared" si="9"/>
        <v>37.015000000000008</v>
      </c>
      <c r="BS173">
        <f t="shared" si="10"/>
        <v>59.444499999999991</v>
      </c>
      <c r="CD173">
        <v>2.1000000000000014</v>
      </c>
      <c r="CE173">
        <f t="shared" si="11"/>
        <v>37.015000000000008</v>
      </c>
      <c r="CG173">
        <v>2.1000000000000014</v>
      </c>
      <c r="CH173">
        <f t="shared" si="12"/>
        <v>60.555500000000009</v>
      </c>
      <c r="CY173">
        <v>1.9116</v>
      </c>
      <c r="CZ173">
        <f t="shared" si="13"/>
        <v>38.387125984251966</v>
      </c>
      <c r="DA173">
        <f t="shared" si="14"/>
        <v>59.934950787401576</v>
      </c>
    </row>
    <row r="174" spans="53:105" x14ac:dyDescent="0.3">
      <c r="BA174" s="104" t="s">
        <v>11</v>
      </c>
      <c r="BB174" s="87">
        <v>19.05</v>
      </c>
      <c r="BC174" s="80">
        <v>1</v>
      </c>
      <c r="BD174" s="75">
        <v>17.25</v>
      </c>
      <c r="BE174" s="34">
        <v>173</v>
      </c>
      <c r="BF174" s="80">
        <v>4</v>
      </c>
      <c r="BQ174">
        <v>2.1200000000000014</v>
      </c>
      <c r="BR174">
        <f t="shared" si="9"/>
        <v>37.140000000000008</v>
      </c>
      <c r="BS174">
        <f t="shared" si="10"/>
        <v>59.33339999999999</v>
      </c>
      <c r="CD174">
        <v>2.1200000000000014</v>
      </c>
      <c r="CE174">
        <f t="shared" si="11"/>
        <v>37.140000000000008</v>
      </c>
      <c r="CG174">
        <v>2.1200000000000014</v>
      </c>
      <c r="CH174">
        <f t="shared" si="12"/>
        <v>60.66660000000001</v>
      </c>
      <c r="CY174">
        <v>1.9298999999999999</v>
      </c>
      <c r="CZ174">
        <f t="shared" si="13"/>
        <v>38.446164698162733</v>
      </c>
      <c r="DA174">
        <f t="shared" si="14"/>
        <v>60.052077591863522</v>
      </c>
    </row>
    <row r="175" spans="53:105" x14ac:dyDescent="0.3">
      <c r="BA175" s="104" t="s">
        <v>11</v>
      </c>
      <c r="BB175" s="87">
        <v>19.05</v>
      </c>
      <c r="BC175" s="80">
        <v>1</v>
      </c>
      <c r="BD175" s="75">
        <v>19.25</v>
      </c>
      <c r="BE175" s="34">
        <v>226</v>
      </c>
      <c r="BF175" s="80">
        <v>4</v>
      </c>
      <c r="BQ175">
        <v>2.1400000000000015</v>
      </c>
      <c r="BR175">
        <f t="shared" si="9"/>
        <v>37.265000000000008</v>
      </c>
      <c r="BS175">
        <f t="shared" si="10"/>
        <v>59.22229999999999</v>
      </c>
      <c r="CD175">
        <v>2.1400000000000015</v>
      </c>
      <c r="CE175">
        <f t="shared" si="11"/>
        <v>37.265000000000008</v>
      </c>
      <c r="CG175">
        <v>2.1400000000000015</v>
      </c>
      <c r="CH175">
        <f t="shared" si="12"/>
        <v>60.77770000000001</v>
      </c>
      <c r="CY175">
        <v>1.9482999999999999</v>
      </c>
      <c r="CZ175">
        <f t="shared" si="13"/>
        <v>38.505526027996503</v>
      </c>
      <c r="DA175">
        <f t="shared" si="14"/>
        <v>60.169844433508317</v>
      </c>
    </row>
    <row r="176" spans="53:105" x14ac:dyDescent="0.3">
      <c r="BA176" s="104" t="s">
        <v>11</v>
      </c>
      <c r="BB176" s="87">
        <v>19.05</v>
      </c>
      <c r="BC176" s="80">
        <v>1</v>
      </c>
      <c r="BD176" s="75">
        <v>21.25</v>
      </c>
      <c r="BE176" s="34">
        <v>278</v>
      </c>
      <c r="BF176" s="80">
        <v>4</v>
      </c>
      <c r="BQ176">
        <v>2.1600000000000015</v>
      </c>
      <c r="BR176">
        <f t="shared" si="9"/>
        <v>37.390000000000008</v>
      </c>
      <c r="BS176">
        <f t="shared" si="10"/>
        <v>59.11119999999999</v>
      </c>
      <c r="CD176">
        <v>2.1600000000000015</v>
      </c>
      <c r="CE176">
        <f t="shared" si="11"/>
        <v>37.390000000000008</v>
      </c>
      <c r="CG176">
        <v>2.1600000000000015</v>
      </c>
      <c r="CH176">
        <f t="shared" si="12"/>
        <v>60.88880000000001</v>
      </c>
      <c r="CY176">
        <v>1.9666999999999999</v>
      </c>
      <c r="CZ176">
        <f t="shared" si="13"/>
        <v>38.564887357830273</v>
      </c>
      <c r="DA176">
        <f t="shared" si="14"/>
        <v>60.287611275153104</v>
      </c>
    </row>
    <row r="177" spans="53:105" x14ac:dyDescent="0.3">
      <c r="BA177" s="104" t="s">
        <v>11</v>
      </c>
      <c r="BB177" s="87">
        <v>19.05</v>
      </c>
      <c r="BC177" s="80">
        <v>1</v>
      </c>
      <c r="BD177" s="75">
        <v>23.25</v>
      </c>
      <c r="BE177" s="34">
        <v>352</v>
      </c>
      <c r="BF177" s="80">
        <v>4</v>
      </c>
      <c r="BQ177">
        <v>2.1800000000000015</v>
      </c>
      <c r="BR177">
        <f t="shared" si="9"/>
        <v>37.515000000000008</v>
      </c>
      <c r="BS177">
        <f t="shared" si="10"/>
        <v>59.000099999999989</v>
      </c>
      <c r="CD177">
        <v>2.1800000000000015</v>
      </c>
      <c r="CE177">
        <f t="shared" si="11"/>
        <v>37.515000000000008</v>
      </c>
      <c r="CG177">
        <v>2.1800000000000015</v>
      </c>
      <c r="CH177">
        <f t="shared" si="12"/>
        <v>60.999900000000011</v>
      </c>
      <c r="CY177">
        <v>1.9851000000000001</v>
      </c>
      <c r="CZ177">
        <f t="shared" si="13"/>
        <v>38.624248687664043</v>
      </c>
      <c r="DA177">
        <f t="shared" si="14"/>
        <v>60.405378116797905</v>
      </c>
    </row>
    <row r="178" spans="53:105" x14ac:dyDescent="0.3">
      <c r="BA178" s="104" t="s">
        <v>11</v>
      </c>
      <c r="BB178" s="87">
        <v>19.05</v>
      </c>
      <c r="BC178" s="80">
        <v>1</v>
      </c>
      <c r="BD178" s="75">
        <v>25</v>
      </c>
      <c r="BE178" s="34">
        <v>422</v>
      </c>
      <c r="BF178" s="80">
        <v>4</v>
      </c>
      <c r="BQ178">
        <v>2.2000000000000015</v>
      </c>
      <c r="BR178">
        <f t="shared" si="9"/>
        <v>37.640000000000008</v>
      </c>
      <c r="BS178">
        <f t="shared" si="10"/>
        <v>58.888999999999996</v>
      </c>
      <c r="CD178">
        <v>2.2000000000000015</v>
      </c>
      <c r="CE178">
        <f t="shared" si="11"/>
        <v>37.640000000000008</v>
      </c>
      <c r="CG178">
        <v>2.2000000000000015</v>
      </c>
      <c r="CH178">
        <f t="shared" si="12"/>
        <v>61.111000000000004</v>
      </c>
      <c r="CY178">
        <v>2.0035000000000003</v>
      </c>
      <c r="CZ178">
        <f t="shared" si="13"/>
        <v>38.683610017497813</v>
      </c>
      <c r="DA178">
        <f t="shared" si="14"/>
        <v>60.5231449584427</v>
      </c>
    </row>
    <row r="179" spans="53:105" x14ac:dyDescent="0.3">
      <c r="BA179" s="104" t="s">
        <v>11</v>
      </c>
      <c r="BB179" s="87">
        <v>19.05</v>
      </c>
      <c r="BC179" s="80">
        <v>1</v>
      </c>
      <c r="BD179" s="75">
        <v>27</v>
      </c>
      <c r="BE179" s="34">
        <v>488</v>
      </c>
      <c r="BF179" s="80">
        <v>4</v>
      </c>
      <c r="BQ179">
        <v>2.2200000000000015</v>
      </c>
      <c r="BR179">
        <f t="shared" si="9"/>
        <v>37.765000000000008</v>
      </c>
      <c r="BS179">
        <f t="shared" si="10"/>
        <v>58.777899999999988</v>
      </c>
      <c r="CD179">
        <v>2.2200000000000015</v>
      </c>
      <c r="CE179">
        <f t="shared" si="11"/>
        <v>37.765000000000008</v>
      </c>
      <c r="CG179">
        <v>2.2200000000000015</v>
      </c>
      <c r="CH179">
        <f t="shared" si="12"/>
        <v>61.222100000000012</v>
      </c>
      <c r="CY179">
        <v>2.0218000000000003</v>
      </c>
      <c r="CZ179">
        <f t="shared" si="13"/>
        <v>38.742648731408579</v>
      </c>
      <c r="DA179">
        <f t="shared" si="14"/>
        <v>60.640271762904639</v>
      </c>
    </row>
    <row r="180" spans="53:105" x14ac:dyDescent="0.3">
      <c r="BA180" s="104" t="s">
        <v>11</v>
      </c>
      <c r="BB180" s="87">
        <v>19.05</v>
      </c>
      <c r="BC180" s="80">
        <v>1</v>
      </c>
      <c r="BD180" s="75">
        <v>29</v>
      </c>
      <c r="BE180" s="34">
        <v>556</v>
      </c>
      <c r="BF180" s="80">
        <v>4</v>
      </c>
      <c r="BQ180">
        <v>2.2400000000000015</v>
      </c>
      <c r="BR180">
        <f t="shared" si="9"/>
        <v>37.890000000000008</v>
      </c>
      <c r="BS180">
        <f t="shared" si="10"/>
        <v>58.666799999999995</v>
      </c>
      <c r="CD180">
        <v>2.2400000000000015</v>
      </c>
      <c r="CE180">
        <f t="shared" si="11"/>
        <v>37.890000000000008</v>
      </c>
      <c r="CG180">
        <v>2.2400000000000015</v>
      </c>
      <c r="CH180">
        <f t="shared" si="12"/>
        <v>61.333200000000005</v>
      </c>
      <c r="CY180">
        <v>2.0402</v>
      </c>
      <c r="CZ180">
        <f t="shared" si="13"/>
        <v>38.802010061242342</v>
      </c>
      <c r="DA180">
        <f t="shared" si="14"/>
        <v>60.758038604549434</v>
      </c>
    </row>
    <row r="181" spans="53:105" x14ac:dyDescent="0.3">
      <c r="BA181" s="104" t="s">
        <v>11</v>
      </c>
      <c r="BB181" s="87">
        <v>19.05</v>
      </c>
      <c r="BC181" s="80">
        <v>1</v>
      </c>
      <c r="BD181" s="75">
        <v>31</v>
      </c>
      <c r="BE181" s="34">
        <v>678</v>
      </c>
      <c r="BF181" s="80">
        <v>4</v>
      </c>
      <c r="BQ181">
        <v>2.2600000000000016</v>
      </c>
      <c r="BR181">
        <f t="shared" si="9"/>
        <v>38.015000000000015</v>
      </c>
      <c r="BS181">
        <f t="shared" si="10"/>
        <v>58.555699999999987</v>
      </c>
      <c r="CD181">
        <v>2.2600000000000016</v>
      </c>
      <c r="CE181">
        <f t="shared" si="11"/>
        <v>38.015000000000015</v>
      </c>
      <c r="CG181">
        <v>2.2600000000000016</v>
      </c>
      <c r="CH181">
        <f t="shared" si="12"/>
        <v>61.444300000000013</v>
      </c>
      <c r="CY181">
        <v>2.0586000000000002</v>
      </c>
      <c r="CZ181">
        <f t="shared" si="13"/>
        <v>38.861371391076119</v>
      </c>
      <c r="DA181">
        <f t="shared" si="14"/>
        <v>60.875805446194228</v>
      </c>
    </row>
    <row r="182" spans="53:105" x14ac:dyDescent="0.3">
      <c r="BA182" s="104" t="s">
        <v>11</v>
      </c>
      <c r="BB182" s="87">
        <v>19.05</v>
      </c>
      <c r="BC182" s="80">
        <v>1</v>
      </c>
      <c r="BD182" s="75">
        <v>33</v>
      </c>
      <c r="BE182" s="34">
        <v>774</v>
      </c>
      <c r="BF182" s="80">
        <v>4</v>
      </c>
      <c r="BQ182">
        <v>2.2800000000000016</v>
      </c>
      <c r="BR182">
        <f t="shared" si="9"/>
        <v>38.140000000000015</v>
      </c>
      <c r="BS182">
        <f t="shared" si="10"/>
        <v>58.444599999999994</v>
      </c>
      <c r="CD182">
        <v>2.2800000000000016</v>
      </c>
      <c r="CE182">
        <f t="shared" si="11"/>
        <v>38.140000000000015</v>
      </c>
      <c r="CG182">
        <v>2.2800000000000016</v>
      </c>
      <c r="CH182">
        <f t="shared" si="12"/>
        <v>61.555400000000006</v>
      </c>
      <c r="CY182">
        <v>2.0770000000000004</v>
      </c>
      <c r="CZ182">
        <f t="shared" si="13"/>
        <v>38.920732720909889</v>
      </c>
      <c r="DA182">
        <f t="shared" si="14"/>
        <v>60.993572287839022</v>
      </c>
    </row>
    <row r="183" spans="53:105" x14ac:dyDescent="0.3">
      <c r="BA183" s="104" t="s">
        <v>11</v>
      </c>
      <c r="BB183" s="87">
        <v>19.05</v>
      </c>
      <c r="BC183" s="80">
        <v>1</v>
      </c>
      <c r="BD183" s="75">
        <v>35</v>
      </c>
      <c r="BE183" s="34">
        <v>882</v>
      </c>
      <c r="BF183" s="80">
        <v>4</v>
      </c>
      <c r="BQ183">
        <v>2.3000000000000016</v>
      </c>
      <c r="BR183">
        <f t="shared" si="9"/>
        <v>38.265000000000015</v>
      </c>
      <c r="BS183">
        <f t="shared" si="10"/>
        <v>58.333499999999994</v>
      </c>
      <c r="CD183">
        <v>2.3000000000000016</v>
      </c>
      <c r="CE183">
        <f t="shared" si="11"/>
        <v>38.265000000000015</v>
      </c>
      <c r="CG183">
        <v>2.3000000000000016</v>
      </c>
      <c r="CH183">
        <f t="shared" si="12"/>
        <v>61.666500000000006</v>
      </c>
      <c r="CY183">
        <v>2.0954000000000002</v>
      </c>
      <c r="CZ183">
        <f t="shared" si="13"/>
        <v>38.980094050743659</v>
      </c>
      <c r="DA183">
        <f t="shared" si="14"/>
        <v>61.111339129483817</v>
      </c>
    </row>
    <row r="184" spans="53:105" x14ac:dyDescent="0.3">
      <c r="BA184" s="104" t="s">
        <v>11</v>
      </c>
      <c r="BB184" s="87">
        <v>19.05</v>
      </c>
      <c r="BC184" s="80">
        <v>1</v>
      </c>
      <c r="BD184" s="75">
        <v>37</v>
      </c>
      <c r="BE184" s="34">
        <v>1012</v>
      </c>
      <c r="BF184" s="80">
        <v>4</v>
      </c>
      <c r="BQ184">
        <v>2.3200000000000016</v>
      </c>
      <c r="BR184">
        <f t="shared" si="9"/>
        <v>38.390000000000015</v>
      </c>
      <c r="BS184">
        <f t="shared" si="10"/>
        <v>58.222399999999993</v>
      </c>
      <c r="CD184">
        <v>2.3200000000000016</v>
      </c>
      <c r="CE184">
        <f t="shared" si="11"/>
        <v>38.390000000000015</v>
      </c>
      <c r="CG184">
        <v>2.3200000000000016</v>
      </c>
      <c r="CH184">
        <f t="shared" si="12"/>
        <v>61.777600000000007</v>
      </c>
      <c r="CY184">
        <v>2.1137000000000001</v>
      </c>
      <c r="CZ184">
        <f t="shared" si="13"/>
        <v>39.039132764654418</v>
      </c>
      <c r="DA184">
        <f t="shared" si="14"/>
        <v>61.228465933945756</v>
      </c>
    </row>
    <row r="185" spans="53:105" ht="15" thickBot="1" x14ac:dyDescent="0.35">
      <c r="BA185" s="105" t="s">
        <v>11</v>
      </c>
      <c r="BB185" s="85">
        <v>19.05</v>
      </c>
      <c r="BC185" s="81">
        <v>1</v>
      </c>
      <c r="BD185" s="82">
        <v>39</v>
      </c>
      <c r="BE185" s="12">
        <v>1128</v>
      </c>
      <c r="BF185" s="81">
        <v>4</v>
      </c>
      <c r="BQ185">
        <v>2.3400000000000016</v>
      </c>
      <c r="BR185">
        <f t="shared" si="9"/>
        <v>38.515000000000015</v>
      </c>
      <c r="BS185">
        <f t="shared" si="10"/>
        <v>58.111299999999993</v>
      </c>
      <c r="CD185">
        <v>2.3400000000000016</v>
      </c>
      <c r="CE185">
        <f t="shared" si="11"/>
        <v>38.515000000000015</v>
      </c>
      <c r="CG185">
        <v>2.3400000000000016</v>
      </c>
      <c r="CH185">
        <f t="shared" si="12"/>
        <v>61.888700000000007</v>
      </c>
      <c r="CY185">
        <v>2.1321000000000003</v>
      </c>
      <c r="CZ185">
        <f t="shared" si="13"/>
        <v>39.098494094488188</v>
      </c>
      <c r="DA185">
        <f t="shared" si="14"/>
        <v>61.346232775590558</v>
      </c>
    </row>
    <row r="186" spans="53:105" x14ac:dyDescent="0.3">
      <c r="BA186" s="103" t="s">
        <v>11</v>
      </c>
      <c r="BB186" s="86">
        <v>19.05</v>
      </c>
      <c r="BC186" s="79">
        <v>1</v>
      </c>
      <c r="BD186" s="75">
        <v>8</v>
      </c>
      <c r="BE186" s="34">
        <v>24</v>
      </c>
      <c r="BF186" s="79">
        <v>6</v>
      </c>
      <c r="BQ186">
        <v>2.3600000000000017</v>
      </c>
      <c r="BR186">
        <f t="shared" si="9"/>
        <v>38.640000000000015</v>
      </c>
      <c r="BS186">
        <f t="shared" si="10"/>
        <v>58.000199999999992</v>
      </c>
      <c r="CD186">
        <v>2.3600000000000017</v>
      </c>
      <c r="CE186">
        <f t="shared" si="11"/>
        <v>38.640000000000015</v>
      </c>
      <c r="CG186">
        <v>2.3600000000000017</v>
      </c>
      <c r="CH186">
        <f t="shared" si="12"/>
        <v>61.999800000000008</v>
      </c>
      <c r="CY186">
        <v>2.1505000000000001</v>
      </c>
      <c r="CZ186">
        <f t="shared" si="13"/>
        <v>39.157855424321959</v>
      </c>
      <c r="DA186">
        <f t="shared" si="14"/>
        <v>61.463999617235345</v>
      </c>
    </row>
    <row r="187" spans="53:105" x14ac:dyDescent="0.3">
      <c r="BA187" s="104" t="s">
        <v>11</v>
      </c>
      <c r="BB187" s="87">
        <v>19.05</v>
      </c>
      <c r="BC187" s="80">
        <v>1</v>
      </c>
      <c r="BD187" s="75">
        <v>10</v>
      </c>
      <c r="BE187" s="34">
        <v>36</v>
      </c>
      <c r="BF187" s="80">
        <v>6</v>
      </c>
      <c r="BQ187">
        <v>2.3800000000000017</v>
      </c>
      <c r="BR187">
        <f t="shared" si="9"/>
        <v>38.765000000000015</v>
      </c>
      <c r="BS187">
        <f t="shared" si="10"/>
        <v>57.889099999999992</v>
      </c>
      <c r="CD187">
        <v>2.3800000000000017</v>
      </c>
      <c r="CE187">
        <f t="shared" si="11"/>
        <v>38.765000000000015</v>
      </c>
      <c r="CG187">
        <v>2.3800000000000017</v>
      </c>
      <c r="CH187">
        <f t="shared" si="12"/>
        <v>62.110900000000008</v>
      </c>
      <c r="CY187">
        <v>2.1689000000000003</v>
      </c>
      <c r="CZ187">
        <f t="shared" si="13"/>
        <v>39.217216754155736</v>
      </c>
      <c r="DA187">
        <f t="shared" si="14"/>
        <v>61.581766458880139</v>
      </c>
    </row>
    <row r="188" spans="53:105" x14ac:dyDescent="0.3">
      <c r="BA188" s="104" t="s">
        <v>11</v>
      </c>
      <c r="BB188" s="87">
        <v>19.05</v>
      </c>
      <c r="BC188" s="80">
        <v>1</v>
      </c>
      <c r="BD188" s="75">
        <v>12</v>
      </c>
      <c r="BE188" s="34">
        <v>74</v>
      </c>
      <c r="BF188" s="80">
        <v>6</v>
      </c>
      <c r="BQ188">
        <v>2.4000000000000017</v>
      </c>
      <c r="BR188">
        <f t="shared" si="9"/>
        <v>38.890000000000015</v>
      </c>
      <c r="BS188">
        <f t="shared" si="10"/>
        <v>57.777999999999992</v>
      </c>
      <c r="CD188">
        <v>2.4000000000000017</v>
      </c>
      <c r="CE188">
        <f t="shared" si="11"/>
        <v>38.890000000000015</v>
      </c>
      <c r="CG188">
        <v>2.4000000000000017</v>
      </c>
      <c r="CH188">
        <f t="shared" si="12"/>
        <v>62.222000000000008</v>
      </c>
      <c r="CY188">
        <v>2.1873</v>
      </c>
      <c r="CZ188">
        <f t="shared" si="13"/>
        <v>39.276578083989506</v>
      </c>
      <c r="DA188">
        <f t="shared" si="14"/>
        <v>61.699533300524934</v>
      </c>
    </row>
    <row r="189" spans="53:105" x14ac:dyDescent="0.3">
      <c r="BA189" s="104" t="s">
        <v>11</v>
      </c>
      <c r="BB189" s="87">
        <v>19.05</v>
      </c>
      <c r="BC189" s="80">
        <v>1</v>
      </c>
      <c r="BD189" s="75">
        <v>13.25</v>
      </c>
      <c r="BE189" s="34">
        <v>82</v>
      </c>
      <c r="BF189" s="80">
        <v>6</v>
      </c>
      <c r="BQ189">
        <v>2.4200000000000017</v>
      </c>
      <c r="BR189">
        <f t="shared" si="9"/>
        <v>39.015000000000015</v>
      </c>
      <c r="BS189">
        <f t="shared" si="10"/>
        <v>57.666899999999991</v>
      </c>
      <c r="CD189">
        <v>2.4200000000000017</v>
      </c>
      <c r="CE189">
        <f t="shared" si="11"/>
        <v>39.015000000000015</v>
      </c>
      <c r="CG189">
        <v>2.4200000000000017</v>
      </c>
      <c r="CH189">
        <f t="shared" si="12"/>
        <v>62.333100000000009</v>
      </c>
      <c r="CY189">
        <v>2.2056</v>
      </c>
      <c r="CZ189">
        <f t="shared" si="13"/>
        <v>39.335616797900265</v>
      </c>
      <c r="DA189">
        <f t="shared" si="14"/>
        <v>61.81666010498688</v>
      </c>
    </row>
    <row r="190" spans="53:105" x14ac:dyDescent="0.3">
      <c r="BA190" s="104" t="s">
        <v>11</v>
      </c>
      <c r="BB190" s="87">
        <v>19.05</v>
      </c>
      <c r="BC190" s="80">
        <v>1</v>
      </c>
      <c r="BD190" s="75">
        <v>15.25</v>
      </c>
      <c r="BE190" s="34">
        <v>118</v>
      </c>
      <c r="BF190" s="80">
        <v>6</v>
      </c>
      <c r="BQ190">
        <v>2.4400000000000017</v>
      </c>
      <c r="BR190">
        <f t="shared" si="9"/>
        <v>39.140000000000015</v>
      </c>
      <c r="BS190">
        <f t="shared" si="10"/>
        <v>57.555799999999991</v>
      </c>
      <c r="CD190">
        <v>2.4400000000000017</v>
      </c>
      <c r="CE190">
        <f t="shared" si="11"/>
        <v>39.140000000000015</v>
      </c>
      <c r="CG190">
        <v>2.4400000000000017</v>
      </c>
      <c r="CH190">
        <f t="shared" si="12"/>
        <v>62.444200000000009</v>
      </c>
      <c r="CY190">
        <v>2.2240000000000002</v>
      </c>
      <c r="CZ190">
        <f t="shared" si="13"/>
        <v>39.394978127734035</v>
      </c>
      <c r="DA190">
        <f t="shared" si="14"/>
        <v>61.934426946631675</v>
      </c>
    </row>
    <row r="191" spans="53:105" x14ac:dyDescent="0.3">
      <c r="BA191" s="104" t="s">
        <v>11</v>
      </c>
      <c r="BB191" s="87">
        <v>19.05</v>
      </c>
      <c r="BC191" s="80">
        <v>1</v>
      </c>
      <c r="BD191" s="75">
        <v>17.25</v>
      </c>
      <c r="BE191" s="34">
        <v>172</v>
      </c>
      <c r="BF191" s="80">
        <v>6</v>
      </c>
      <c r="BQ191">
        <v>2.4600000000000017</v>
      </c>
      <c r="BR191">
        <f t="shared" si="9"/>
        <v>39.265000000000015</v>
      </c>
      <c r="BS191">
        <f t="shared" si="10"/>
        <v>57.44469999999999</v>
      </c>
      <c r="CD191">
        <v>2.4600000000000017</v>
      </c>
      <c r="CE191">
        <f t="shared" si="11"/>
        <v>39.265000000000015</v>
      </c>
      <c r="CG191">
        <v>2.4600000000000017</v>
      </c>
      <c r="CH191">
        <f t="shared" si="12"/>
        <v>62.55530000000001</v>
      </c>
      <c r="CY191">
        <v>2.2424000000000004</v>
      </c>
      <c r="CZ191">
        <f t="shared" si="13"/>
        <v>39.454339457567805</v>
      </c>
      <c r="DA191">
        <f t="shared" si="14"/>
        <v>62.052193788276469</v>
      </c>
    </row>
    <row r="192" spans="53:105" x14ac:dyDescent="0.3">
      <c r="BA192" s="104" t="s">
        <v>11</v>
      </c>
      <c r="BB192" s="87">
        <v>19.05</v>
      </c>
      <c r="BC192" s="80">
        <v>1</v>
      </c>
      <c r="BD192" s="75">
        <v>19.25</v>
      </c>
      <c r="BE192" s="34">
        <v>216</v>
      </c>
      <c r="BF192" s="80">
        <v>6</v>
      </c>
      <c r="BQ192">
        <v>2.4800000000000018</v>
      </c>
      <c r="BR192">
        <f t="shared" si="9"/>
        <v>39.390000000000015</v>
      </c>
      <c r="BS192">
        <f t="shared" si="10"/>
        <v>57.33359999999999</v>
      </c>
      <c r="CD192">
        <v>2.4800000000000018</v>
      </c>
      <c r="CE192">
        <f t="shared" si="11"/>
        <v>39.390000000000015</v>
      </c>
      <c r="CG192">
        <v>2.4800000000000018</v>
      </c>
      <c r="CH192">
        <f t="shared" si="12"/>
        <v>62.66640000000001</v>
      </c>
      <c r="CY192">
        <v>2.2608000000000001</v>
      </c>
      <c r="CZ192">
        <f t="shared" si="13"/>
        <v>39.513700787401575</v>
      </c>
      <c r="DA192">
        <f t="shared" si="14"/>
        <v>62.169960629921263</v>
      </c>
    </row>
    <row r="193" spans="53:105" x14ac:dyDescent="0.3">
      <c r="BA193" s="104" t="s">
        <v>11</v>
      </c>
      <c r="BB193" s="87">
        <v>19.05</v>
      </c>
      <c r="BC193" s="80">
        <v>1</v>
      </c>
      <c r="BD193" s="75">
        <v>21.25</v>
      </c>
      <c r="BE193" s="34">
        <v>272</v>
      </c>
      <c r="BF193" s="80">
        <v>6</v>
      </c>
      <c r="BQ193">
        <v>2.5000000000000018</v>
      </c>
      <c r="BR193">
        <f t="shared" si="9"/>
        <v>39.515000000000015</v>
      </c>
      <c r="BS193">
        <f t="shared" si="10"/>
        <v>57.222499999999989</v>
      </c>
      <c r="CD193">
        <v>2.5000000000000018</v>
      </c>
      <c r="CE193">
        <f t="shared" si="11"/>
        <v>39.515000000000015</v>
      </c>
      <c r="CG193">
        <v>2.5000000000000018</v>
      </c>
      <c r="CH193">
        <f t="shared" si="12"/>
        <v>62.777500000000011</v>
      </c>
      <c r="CY193">
        <v>2.2792000000000003</v>
      </c>
      <c r="CZ193">
        <f t="shared" si="13"/>
        <v>39.573062117235345</v>
      </c>
      <c r="DA193">
        <f t="shared" si="14"/>
        <v>62.287727471566058</v>
      </c>
    </row>
    <row r="194" spans="53:105" x14ac:dyDescent="0.3">
      <c r="BA194" s="104" t="s">
        <v>11</v>
      </c>
      <c r="BB194" s="87">
        <v>19.05</v>
      </c>
      <c r="BC194" s="80">
        <v>1</v>
      </c>
      <c r="BD194" s="75">
        <v>23.25</v>
      </c>
      <c r="BE194" s="34">
        <v>342</v>
      </c>
      <c r="BF194" s="80">
        <v>6</v>
      </c>
      <c r="BQ194">
        <v>2.5200000000000018</v>
      </c>
      <c r="BR194">
        <f t="shared" si="9"/>
        <v>39.640000000000015</v>
      </c>
      <c r="BS194">
        <f t="shared" si="10"/>
        <v>57.111399999999989</v>
      </c>
      <c r="CD194">
        <v>2.5200000000000018</v>
      </c>
      <c r="CE194">
        <f t="shared" si="11"/>
        <v>39.640000000000015</v>
      </c>
      <c r="CG194">
        <v>2.5200000000000018</v>
      </c>
      <c r="CH194">
        <f t="shared" si="12"/>
        <v>62.888600000000011</v>
      </c>
      <c r="CY194">
        <v>2.2975000000000003</v>
      </c>
      <c r="CZ194">
        <f t="shared" si="13"/>
        <v>39.632100831146111</v>
      </c>
      <c r="DA194">
        <f t="shared" si="14"/>
        <v>62.404854276027997</v>
      </c>
    </row>
    <row r="195" spans="53:105" x14ac:dyDescent="0.3">
      <c r="BA195" s="104" t="s">
        <v>11</v>
      </c>
      <c r="BB195" s="87">
        <v>19.05</v>
      </c>
      <c r="BC195" s="80">
        <v>1</v>
      </c>
      <c r="BD195" s="75">
        <v>25</v>
      </c>
      <c r="BE195" s="34">
        <v>394</v>
      </c>
      <c r="BF195" s="80">
        <v>6</v>
      </c>
      <c r="BQ195">
        <v>2.5400000000000018</v>
      </c>
      <c r="BR195">
        <f t="shared" si="9"/>
        <v>39.765000000000015</v>
      </c>
      <c r="BS195">
        <f t="shared" si="10"/>
        <v>57.000299999999989</v>
      </c>
      <c r="CD195">
        <v>2.5400000000000018</v>
      </c>
      <c r="CE195">
        <f t="shared" si="11"/>
        <v>39.765000000000015</v>
      </c>
      <c r="CG195">
        <v>2.5400000000000018</v>
      </c>
      <c r="CH195">
        <f t="shared" si="12"/>
        <v>62.999700000000011</v>
      </c>
      <c r="CY195">
        <v>2.3159000000000001</v>
      </c>
      <c r="CZ195">
        <f t="shared" si="13"/>
        <v>39.691462160979881</v>
      </c>
      <c r="DA195">
        <f t="shared" si="14"/>
        <v>62.522621117672792</v>
      </c>
    </row>
    <row r="196" spans="53:105" x14ac:dyDescent="0.3">
      <c r="BA196" s="104" t="s">
        <v>11</v>
      </c>
      <c r="BB196" s="87">
        <v>19.05</v>
      </c>
      <c r="BC196" s="80">
        <v>1</v>
      </c>
      <c r="BD196" s="75">
        <v>27</v>
      </c>
      <c r="BE196" s="34">
        <v>474</v>
      </c>
      <c r="BF196" s="80">
        <v>6</v>
      </c>
      <c r="BQ196">
        <v>2.5600000000000018</v>
      </c>
      <c r="BR196">
        <f t="shared" si="9"/>
        <v>39.890000000000015</v>
      </c>
      <c r="BS196">
        <f t="shared" si="10"/>
        <v>56.889199999999988</v>
      </c>
      <c r="CD196">
        <v>2.5600000000000018</v>
      </c>
      <c r="CE196">
        <f t="shared" si="11"/>
        <v>39.890000000000015</v>
      </c>
      <c r="CG196">
        <v>2.5600000000000018</v>
      </c>
      <c r="CH196">
        <f t="shared" si="12"/>
        <v>63.110800000000012</v>
      </c>
      <c r="CY196">
        <v>2.3343000000000003</v>
      </c>
      <c r="CZ196">
        <f t="shared" si="13"/>
        <v>39.750823490813652</v>
      </c>
      <c r="DA196">
        <f t="shared" si="14"/>
        <v>62.640387959317586</v>
      </c>
    </row>
    <row r="197" spans="53:105" x14ac:dyDescent="0.3">
      <c r="BA197" s="104" t="s">
        <v>11</v>
      </c>
      <c r="BB197" s="87">
        <v>19.05</v>
      </c>
      <c r="BC197" s="80">
        <v>1</v>
      </c>
      <c r="BD197" s="75">
        <v>29</v>
      </c>
      <c r="BE197" s="34">
        <v>538</v>
      </c>
      <c r="BF197" s="80">
        <v>6</v>
      </c>
      <c r="BQ197">
        <v>2.5800000000000018</v>
      </c>
      <c r="BR197">
        <f t="shared" ref="BR197:BR260" si="15">$BK$64 + (BQ197/4) *($BK$65-$BK$64)</f>
        <v>40.015000000000015</v>
      </c>
      <c r="BS197">
        <f t="shared" ref="BS197:BS260" si="16">$BK$67 + (BQ197/4) *($BK$68-$BK$67)</f>
        <v>56.778099999999988</v>
      </c>
      <c r="CD197">
        <v>2.5800000000000018</v>
      </c>
      <c r="CE197">
        <f t="shared" ref="CE197:CE260" si="17">$BK$64 + (BQ197/4) *($BK$65-$BK$64)</f>
        <v>40.015000000000015</v>
      </c>
      <c r="CG197">
        <v>2.5800000000000018</v>
      </c>
      <c r="CH197">
        <f t="shared" ref="CH197:CH260" si="18">$BK$68 + (CG197/4) *($BK$67-$BK$68)</f>
        <v>63.221900000000012</v>
      </c>
      <c r="CY197">
        <v>2.3527</v>
      </c>
      <c r="CZ197">
        <f t="shared" si="13"/>
        <v>39.810184820647422</v>
      </c>
      <c r="DA197">
        <f t="shared" si="14"/>
        <v>62.75815480096238</v>
      </c>
    </row>
    <row r="198" spans="53:105" x14ac:dyDescent="0.3">
      <c r="BA198" s="104" t="s">
        <v>11</v>
      </c>
      <c r="BB198" s="87">
        <v>19.05</v>
      </c>
      <c r="BC198" s="80">
        <v>1</v>
      </c>
      <c r="BD198" s="75">
        <v>31</v>
      </c>
      <c r="BE198" s="34">
        <v>666</v>
      </c>
      <c r="BF198" s="80">
        <v>6</v>
      </c>
      <c r="BQ198">
        <v>2.6000000000000019</v>
      </c>
      <c r="BR198">
        <f t="shared" si="15"/>
        <v>40.140000000000015</v>
      </c>
      <c r="BS198">
        <f t="shared" si="16"/>
        <v>56.666999999999987</v>
      </c>
      <c r="CD198">
        <v>2.6000000000000019</v>
      </c>
      <c r="CE198">
        <f t="shared" si="17"/>
        <v>40.140000000000015</v>
      </c>
      <c r="CG198">
        <v>2.6000000000000019</v>
      </c>
      <c r="CH198">
        <f t="shared" si="18"/>
        <v>63.333000000000013</v>
      </c>
      <c r="CY198">
        <v>2.3711000000000002</v>
      </c>
      <c r="CZ198">
        <f t="shared" ref="CZ198:CZ261" si="19">$CV$69 + (CY198/$CV$67) *($CV$70-$CV$69)</f>
        <v>39.869546150481192</v>
      </c>
      <c r="DA198">
        <f t="shared" ref="DA198:DA261" si="20">$CV$73 + (CY198/$CV$67) *($CV$72-$CV$73)</f>
        <v>62.875921642607175</v>
      </c>
    </row>
    <row r="199" spans="53:105" x14ac:dyDescent="0.3">
      <c r="BA199" s="104" t="s">
        <v>11</v>
      </c>
      <c r="BB199" s="87">
        <v>19.05</v>
      </c>
      <c r="BC199" s="80">
        <v>1</v>
      </c>
      <c r="BD199" s="75">
        <v>33</v>
      </c>
      <c r="BE199" s="34">
        <v>760</v>
      </c>
      <c r="BF199" s="80">
        <v>6</v>
      </c>
      <c r="BQ199">
        <v>2.6200000000000019</v>
      </c>
      <c r="BR199">
        <f t="shared" si="15"/>
        <v>40.265000000000015</v>
      </c>
      <c r="BS199">
        <f t="shared" si="16"/>
        <v>56.555899999999994</v>
      </c>
      <c r="CD199">
        <v>2.6200000000000019</v>
      </c>
      <c r="CE199">
        <f t="shared" si="17"/>
        <v>40.265000000000015</v>
      </c>
      <c r="CG199">
        <v>2.6200000000000019</v>
      </c>
      <c r="CH199">
        <f t="shared" si="18"/>
        <v>63.444100000000006</v>
      </c>
      <c r="CY199">
        <v>2.3894000000000002</v>
      </c>
      <c r="CZ199">
        <f t="shared" si="19"/>
        <v>39.928584864391951</v>
      </c>
      <c r="DA199">
        <f t="shared" si="20"/>
        <v>62.993048447069114</v>
      </c>
    </row>
    <row r="200" spans="53:105" x14ac:dyDescent="0.3">
      <c r="BA200" s="104" t="s">
        <v>11</v>
      </c>
      <c r="BB200" s="87">
        <v>19.05</v>
      </c>
      <c r="BC200" s="80">
        <v>1</v>
      </c>
      <c r="BD200" s="75">
        <v>35</v>
      </c>
      <c r="BE200" s="34">
        <v>864</v>
      </c>
      <c r="BF200" s="80">
        <v>6</v>
      </c>
      <c r="BQ200">
        <v>2.6400000000000019</v>
      </c>
      <c r="BR200">
        <f t="shared" si="15"/>
        <v>40.390000000000015</v>
      </c>
      <c r="BS200">
        <f t="shared" si="16"/>
        <v>56.444799999999987</v>
      </c>
      <c r="CD200">
        <v>2.6400000000000019</v>
      </c>
      <c r="CE200">
        <f t="shared" si="17"/>
        <v>40.390000000000015</v>
      </c>
      <c r="CG200">
        <v>2.6400000000000019</v>
      </c>
      <c r="CH200">
        <f t="shared" si="18"/>
        <v>63.555200000000013</v>
      </c>
      <c r="CY200">
        <v>2.4078000000000004</v>
      </c>
      <c r="CZ200">
        <f t="shared" si="19"/>
        <v>39.987946194225728</v>
      </c>
      <c r="DA200">
        <f t="shared" si="20"/>
        <v>63.110815288713916</v>
      </c>
    </row>
    <row r="201" spans="53:105" x14ac:dyDescent="0.3">
      <c r="BA201" s="104" t="s">
        <v>11</v>
      </c>
      <c r="BB201" s="87">
        <v>19.05</v>
      </c>
      <c r="BC201" s="80">
        <v>1</v>
      </c>
      <c r="BD201" s="75">
        <v>37</v>
      </c>
      <c r="BE201" s="34">
        <v>986</v>
      </c>
      <c r="BF201" s="80">
        <v>6</v>
      </c>
      <c r="BQ201">
        <v>2.6600000000000019</v>
      </c>
      <c r="BR201">
        <f t="shared" si="15"/>
        <v>40.515000000000015</v>
      </c>
      <c r="BS201">
        <f t="shared" si="16"/>
        <v>56.333699999999993</v>
      </c>
      <c r="CD201">
        <v>2.6600000000000019</v>
      </c>
      <c r="CE201">
        <f t="shared" si="17"/>
        <v>40.515000000000015</v>
      </c>
      <c r="CG201">
        <v>2.6600000000000019</v>
      </c>
      <c r="CH201">
        <f t="shared" si="18"/>
        <v>63.666300000000007</v>
      </c>
      <c r="CY201">
        <v>2.4262000000000001</v>
      </c>
      <c r="CZ201">
        <f t="shared" si="19"/>
        <v>40.047307524059498</v>
      </c>
      <c r="DA201">
        <f t="shared" si="20"/>
        <v>63.228582130358703</v>
      </c>
    </row>
    <row r="202" spans="53:105" ht="15" thickBot="1" x14ac:dyDescent="0.35">
      <c r="BA202" s="105" t="s">
        <v>11</v>
      </c>
      <c r="BB202" s="85">
        <v>19.05</v>
      </c>
      <c r="BC202" s="81">
        <v>1</v>
      </c>
      <c r="BD202" s="82">
        <v>39</v>
      </c>
      <c r="BE202" s="12">
        <v>1100</v>
      </c>
      <c r="BF202" s="81">
        <v>6</v>
      </c>
      <c r="BQ202">
        <v>2.6800000000000019</v>
      </c>
      <c r="BR202">
        <f t="shared" si="15"/>
        <v>40.640000000000015</v>
      </c>
      <c r="BS202">
        <f t="shared" si="16"/>
        <v>56.222599999999986</v>
      </c>
      <c r="CD202">
        <v>2.6800000000000019</v>
      </c>
      <c r="CE202">
        <f t="shared" si="17"/>
        <v>40.640000000000015</v>
      </c>
      <c r="CG202">
        <v>2.6800000000000019</v>
      </c>
      <c r="CH202">
        <f t="shared" si="18"/>
        <v>63.777400000000014</v>
      </c>
      <c r="CY202">
        <v>2.4446000000000003</v>
      </c>
      <c r="CZ202">
        <f t="shared" si="19"/>
        <v>40.106668853893268</v>
      </c>
      <c r="DA202">
        <f t="shared" si="20"/>
        <v>63.346348972003504</v>
      </c>
    </row>
    <row r="203" spans="53:105" x14ac:dyDescent="0.3">
      <c r="BA203" s="103" t="s">
        <v>11</v>
      </c>
      <c r="BB203" s="87">
        <v>19.05</v>
      </c>
      <c r="BC203" s="79">
        <v>1</v>
      </c>
      <c r="BD203" s="75">
        <v>8</v>
      </c>
      <c r="BE203" s="34" t="s">
        <v>179</v>
      </c>
      <c r="BF203" s="79">
        <v>8</v>
      </c>
      <c r="BQ203">
        <v>2.700000000000002</v>
      </c>
      <c r="BR203">
        <f t="shared" si="15"/>
        <v>40.765000000000015</v>
      </c>
      <c r="BS203">
        <f t="shared" si="16"/>
        <v>56.111499999999992</v>
      </c>
      <c r="CD203">
        <v>2.700000000000002</v>
      </c>
      <c r="CE203">
        <f t="shared" si="17"/>
        <v>40.765000000000015</v>
      </c>
      <c r="CG203">
        <v>2.700000000000002</v>
      </c>
      <c r="CH203">
        <f t="shared" si="18"/>
        <v>63.888500000000008</v>
      </c>
      <c r="CY203">
        <v>2.4630000000000001</v>
      </c>
      <c r="CZ203">
        <f t="shared" si="19"/>
        <v>40.166030183727038</v>
      </c>
      <c r="DA203">
        <f t="shared" si="20"/>
        <v>63.464115813648291</v>
      </c>
    </row>
    <row r="204" spans="53:105" x14ac:dyDescent="0.3">
      <c r="BA204" s="104" t="s">
        <v>11</v>
      </c>
      <c r="BB204" s="87">
        <v>19.05</v>
      </c>
      <c r="BC204" s="80">
        <v>1</v>
      </c>
      <c r="BD204" s="75">
        <v>10</v>
      </c>
      <c r="BE204" s="34" t="s">
        <v>179</v>
      </c>
      <c r="BF204" s="80">
        <v>8</v>
      </c>
      <c r="BQ204">
        <v>2.720000000000002</v>
      </c>
      <c r="BR204">
        <f t="shared" si="15"/>
        <v>40.890000000000015</v>
      </c>
      <c r="BS204">
        <f t="shared" si="16"/>
        <v>56.000399999999985</v>
      </c>
      <c r="CD204">
        <v>2.720000000000002</v>
      </c>
      <c r="CE204">
        <f t="shared" si="17"/>
        <v>40.890000000000015</v>
      </c>
      <c r="CG204">
        <v>2.720000000000002</v>
      </c>
      <c r="CH204">
        <f t="shared" si="18"/>
        <v>63.999600000000015</v>
      </c>
      <c r="CY204">
        <v>2.4813000000000001</v>
      </c>
      <c r="CZ204">
        <f t="shared" si="19"/>
        <v>40.225068897637797</v>
      </c>
      <c r="DA204">
        <f t="shared" si="20"/>
        <v>63.581242618110238</v>
      </c>
    </row>
    <row r="205" spans="53:105" x14ac:dyDescent="0.3">
      <c r="BA205" s="104" t="s">
        <v>11</v>
      </c>
      <c r="BB205" s="87">
        <v>19.05</v>
      </c>
      <c r="BC205" s="80">
        <v>1</v>
      </c>
      <c r="BD205" s="75">
        <v>12</v>
      </c>
      <c r="BE205" s="34">
        <v>70</v>
      </c>
      <c r="BF205" s="80">
        <v>8</v>
      </c>
      <c r="BQ205">
        <v>2.740000000000002</v>
      </c>
      <c r="BR205">
        <f t="shared" si="15"/>
        <v>41.015000000000015</v>
      </c>
      <c r="BS205">
        <f t="shared" si="16"/>
        <v>55.889299999999992</v>
      </c>
      <c r="CD205">
        <v>2.740000000000002</v>
      </c>
      <c r="CE205">
        <f t="shared" si="17"/>
        <v>41.015000000000015</v>
      </c>
      <c r="CG205">
        <v>2.740000000000002</v>
      </c>
      <c r="CH205">
        <f t="shared" si="18"/>
        <v>64.110700000000008</v>
      </c>
      <c r="CY205">
        <v>2.4997000000000003</v>
      </c>
      <c r="CZ205">
        <f t="shared" si="19"/>
        <v>40.284430227471567</v>
      </c>
      <c r="DA205">
        <f t="shared" si="20"/>
        <v>63.699009459755032</v>
      </c>
    </row>
    <row r="206" spans="53:105" x14ac:dyDescent="0.3">
      <c r="BA206" s="104" t="s">
        <v>11</v>
      </c>
      <c r="BB206" s="87">
        <v>19.05</v>
      </c>
      <c r="BC206" s="80">
        <v>1</v>
      </c>
      <c r="BD206" s="75">
        <v>13.25</v>
      </c>
      <c r="BE206" s="34">
        <v>71</v>
      </c>
      <c r="BF206" s="80">
        <v>8</v>
      </c>
      <c r="BQ206">
        <v>2.760000000000002</v>
      </c>
      <c r="BR206">
        <f t="shared" si="15"/>
        <v>41.140000000000015</v>
      </c>
      <c r="BS206">
        <f t="shared" si="16"/>
        <v>55.778199999999991</v>
      </c>
      <c r="CD206">
        <v>2.760000000000002</v>
      </c>
      <c r="CE206">
        <f t="shared" si="17"/>
        <v>41.140000000000015</v>
      </c>
      <c r="CG206">
        <v>2.760000000000002</v>
      </c>
      <c r="CH206">
        <f t="shared" si="18"/>
        <v>64.221800000000016</v>
      </c>
      <c r="CY206">
        <v>2.5181</v>
      </c>
      <c r="CZ206">
        <f t="shared" si="19"/>
        <v>40.343791557305337</v>
      </c>
      <c r="DA206">
        <f t="shared" si="20"/>
        <v>63.816776301399827</v>
      </c>
    </row>
    <row r="207" spans="53:105" x14ac:dyDescent="0.3">
      <c r="BA207" s="104" t="s">
        <v>11</v>
      </c>
      <c r="BB207" s="87">
        <v>19.05</v>
      </c>
      <c r="BC207" s="80">
        <v>1</v>
      </c>
      <c r="BD207" s="75">
        <v>15.25</v>
      </c>
      <c r="BE207" s="34">
        <v>110</v>
      </c>
      <c r="BF207" s="80">
        <v>8</v>
      </c>
      <c r="BQ207">
        <v>2.780000000000002</v>
      </c>
      <c r="BR207">
        <f t="shared" si="15"/>
        <v>41.265000000000015</v>
      </c>
      <c r="BS207">
        <f t="shared" si="16"/>
        <v>55.667099999999991</v>
      </c>
      <c r="CD207">
        <v>2.780000000000002</v>
      </c>
      <c r="CE207">
        <f t="shared" si="17"/>
        <v>41.265000000000015</v>
      </c>
      <c r="CG207">
        <v>2.780000000000002</v>
      </c>
      <c r="CH207">
        <f t="shared" si="18"/>
        <v>64.332900000000009</v>
      </c>
      <c r="CY207">
        <v>2.5365000000000002</v>
      </c>
      <c r="CZ207">
        <f t="shared" si="19"/>
        <v>40.403152887139115</v>
      </c>
      <c r="DA207">
        <f t="shared" si="20"/>
        <v>63.934543143044621</v>
      </c>
    </row>
    <row r="208" spans="53:105" x14ac:dyDescent="0.3">
      <c r="BA208" s="104" t="s">
        <v>11</v>
      </c>
      <c r="BB208" s="87">
        <v>19.05</v>
      </c>
      <c r="BC208" s="80">
        <v>1</v>
      </c>
      <c r="BD208" s="75">
        <v>17.25</v>
      </c>
      <c r="BE208" s="34">
        <v>166</v>
      </c>
      <c r="BF208" s="80">
        <v>8</v>
      </c>
      <c r="BQ208">
        <v>2.800000000000002</v>
      </c>
      <c r="BR208">
        <f t="shared" si="15"/>
        <v>41.390000000000015</v>
      </c>
      <c r="BS208">
        <f t="shared" si="16"/>
        <v>55.55599999999999</v>
      </c>
      <c r="CD208">
        <v>2.800000000000002</v>
      </c>
      <c r="CE208">
        <f t="shared" si="17"/>
        <v>41.390000000000015</v>
      </c>
      <c r="CG208">
        <v>2.800000000000002</v>
      </c>
      <c r="CH208">
        <f t="shared" si="18"/>
        <v>64.444000000000017</v>
      </c>
      <c r="CY208">
        <v>2.5549000000000004</v>
      </c>
      <c r="CZ208">
        <f t="shared" si="19"/>
        <v>40.462514216972885</v>
      </c>
      <c r="DA208">
        <f t="shared" si="20"/>
        <v>64.052309984689416</v>
      </c>
    </row>
    <row r="209" spans="53:105" x14ac:dyDescent="0.3">
      <c r="BA209" s="104" t="s">
        <v>11</v>
      </c>
      <c r="BB209" s="87">
        <v>19.05</v>
      </c>
      <c r="BC209" s="80">
        <v>1</v>
      </c>
      <c r="BD209" s="75">
        <v>19.25</v>
      </c>
      <c r="BE209" s="34">
        <v>210</v>
      </c>
      <c r="BF209" s="80">
        <v>8</v>
      </c>
      <c r="BQ209">
        <v>2.8200000000000021</v>
      </c>
      <c r="BR209">
        <f t="shared" si="15"/>
        <v>41.515000000000015</v>
      </c>
      <c r="BS209">
        <f t="shared" si="16"/>
        <v>55.44489999999999</v>
      </c>
      <c r="CD209">
        <v>2.8200000000000021</v>
      </c>
      <c r="CE209">
        <f t="shared" si="17"/>
        <v>41.515000000000015</v>
      </c>
      <c r="CG209">
        <v>2.8200000000000021</v>
      </c>
      <c r="CH209">
        <f t="shared" si="18"/>
        <v>64.55510000000001</v>
      </c>
      <c r="CY209">
        <v>2.5732000000000004</v>
      </c>
      <c r="CZ209">
        <f t="shared" si="19"/>
        <v>40.521552930883644</v>
      </c>
      <c r="DA209">
        <f t="shared" si="20"/>
        <v>64.169436789151362</v>
      </c>
    </row>
    <row r="210" spans="53:105" x14ac:dyDescent="0.3">
      <c r="BA210" s="104" t="s">
        <v>11</v>
      </c>
      <c r="BB210" s="87">
        <v>19.05</v>
      </c>
      <c r="BC210" s="80">
        <v>1</v>
      </c>
      <c r="BD210" s="75">
        <v>21.25</v>
      </c>
      <c r="BE210" s="34">
        <v>260</v>
      </c>
      <c r="BF210" s="80">
        <v>8</v>
      </c>
      <c r="BQ210">
        <v>2.8400000000000021</v>
      </c>
      <c r="BR210">
        <f t="shared" si="15"/>
        <v>41.640000000000015</v>
      </c>
      <c r="BS210">
        <f t="shared" si="16"/>
        <v>55.333799999999989</v>
      </c>
      <c r="CD210">
        <v>2.8400000000000021</v>
      </c>
      <c r="CE210">
        <f t="shared" si="17"/>
        <v>41.640000000000015</v>
      </c>
      <c r="CG210">
        <v>2.8400000000000021</v>
      </c>
      <c r="CH210">
        <f t="shared" si="18"/>
        <v>64.666200000000003</v>
      </c>
      <c r="CY210">
        <v>2.5916000000000001</v>
      </c>
      <c r="CZ210">
        <f t="shared" si="19"/>
        <v>40.580914260717414</v>
      </c>
      <c r="DA210">
        <f t="shared" si="20"/>
        <v>64.287203630796142</v>
      </c>
    </row>
    <row r="211" spans="53:105" x14ac:dyDescent="0.3">
      <c r="BA211" s="104" t="s">
        <v>11</v>
      </c>
      <c r="BB211" s="87">
        <v>19.05</v>
      </c>
      <c r="BC211" s="80">
        <v>1</v>
      </c>
      <c r="BD211" s="75">
        <v>23.25</v>
      </c>
      <c r="BE211" s="34">
        <v>328</v>
      </c>
      <c r="BF211" s="80">
        <v>8</v>
      </c>
      <c r="BQ211">
        <v>2.8600000000000021</v>
      </c>
      <c r="BR211">
        <f t="shared" si="15"/>
        <v>41.765000000000015</v>
      </c>
      <c r="BS211">
        <f t="shared" si="16"/>
        <v>55.222699999999989</v>
      </c>
      <c r="CD211">
        <v>2.8600000000000021</v>
      </c>
      <c r="CE211">
        <f t="shared" si="17"/>
        <v>41.765000000000015</v>
      </c>
      <c r="CG211">
        <v>2.8600000000000021</v>
      </c>
      <c r="CH211">
        <f t="shared" si="18"/>
        <v>64.777300000000011</v>
      </c>
      <c r="CY211">
        <v>2.6100000000000003</v>
      </c>
      <c r="CZ211">
        <f t="shared" si="19"/>
        <v>40.640275590551184</v>
      </c>
      <c r="DA211">
        <f t="shared" si="20"/>
        <v>64.404970472440951</v>
      </c>
    </row>
    <row r="212" spans="53:105" x14ac:dyDescent="0.3">
      <c r="BA212" s="104" t="s">
        <v>11</v>
      </c>
      <c r="BB212" s="87">
        <v>19.05</v>
      </c>
      <c r="BC212" s="80">
        <v>1</v>
      </c>
      <c r="BD212" s="75">
        <v>25</v>
      </c>
      <c r="BE212" s="34">
        <v>382</v>
      </c>
      <c r="BF212" s="80">
        <v>8</v>
      </c>
      <c r="BQ212">
        <v>2.8800000000000021</v>
      </c>
      <c r="BR212">
        <f t="shared" si="15"/>
        <v>41.890000000000015</v>
      </c>
      <c r="BS212">
        <f t="shared" si="16"/>
        <v>55.111599999999989</v>
      </c>
      <c r="CD212">
        <v>2.8800000000000021</v>
      </c>
      <c r="CE212">
        <f t="shared" si="17"/>
        <v>41.890000000000015</v>
      </c>
      <c r="CG212">
        <v>2.8800000000000021</v>
      </c>
      <c r="CH212">
        <f t="shared" si="18"/>
        <v>64.888400000000019</v>
      </c>
      <c r="CY212">
        <v>2.6284000000000001</v>
      </c>
      <c r="CZ212">
        <f t="shared" si="19"/>
        <v>40.699636920384954</v>
      </c>
      <c r="DA212">
        <f t="shared" si="20"/>
        <v>64.522737314085745</v>
      </c>
    </row>
    <row r="213" spans="53:105" x14ac:dyDescent="0.3">
      <c r="BA213" s="104" t="s">
        <v>11</v>
      </c>
      <c r="BB213" s="87">
        <v>19.05</v>
      </c>
      <c r="BC213" s="80">
        <v>1</v>
      </c>
      <c r="BD213" s="75">
        <v>27</v>
      </c>
      <c r="BE213" s="34">
        <v>464</v>
      </c>
      <c r="BF213" s="80">
        <v>8</v>
      </c>
      <c r="BQ213">
        <v>2.9000000000000021</v>
      </c>
      <c r="BR213">
        <f t="shared" si="15"/>
        <v>42.015000000000015</v>
      </c>
      <c r="BS213">
        <f t="shared" si="16"/>
        <v>55.000499999999988</v>
      </c>
      <c r="CD213">
        <v>2.9000000000000021</v>
      </c>
      <c r="CE213">
        <f t="shared" si="17"/>
        <v>42.015000000000015</v>
      </c>
      <c r="CG213">
        <v>2.9000000000000021</v>
      </c>
      <c r="CH213">
        <f t="shared" si="18"/>
        <v>64.999500000000012</v>
      </c>
      <c r="CY213">
        <v>2.6468000000000003</v>
      </c>
      <c r="CZ213">
        <f t="shared" si="19"/>
        <v>40.758998250218724</v>
      </c>
      <c r="DA213">
        <f t="shared" si="20"/>
        <v>64.64050415573054</v>
      </c>
    </row>
    <row r="214" spans="53:105" x14ac:dyDescent="0.3">
      <c r="BA214" s="104" t="s">
        <v>11</v>
      </c>
      <c r="BB214" s="87">
        <v>19.05</v>
      </c>
      <c r="BC214" s="80">
        <v>1</v>
      </c>
      <c r="BD214" s="75">
        <v>29</v>
      </c>
      <c r="BE214" s="34">
        <v>508</v>
      </c>
      <c r="BF214" s="80">
        <v>8</v>
      </c>
      <c r="BQ214">
        <v>2.9200000000000021</v>
      </c>
      <c r="BR214">
        <f t="shared" si="15"/>
        <v>42.140000000000015</v>
      </c>
      <c r="BS214">
        <f t="shared" si="16"/>
        <v>54.889399999999988</v>
      </c>
      <c r="CD214">
        <v>2.9200000000000021</v>
      </c>
      <c r="CE214">
        <f t="shared" si="17"/>
        <v>42.140000000000015</v>
      </c>
      <c r="CG214">
        <v>2.9200000000000021</v>
      </c>
      <c r="CH214">
        <f t="shared" si="18"/>
        <v>65.110600000000005</v>
      </c>
      <c r="CY214">
        <v>2.6651000000000002</v>
      </c>
      <c r="CZ214">
        <f t="shared" si="19"/>
        <v>40.81803696412949</v>
      </c>
      <c r="DA214">
        <f t="shared" si="20"/>
        <v>64.757630960192472</v>
      </c>
    </row>
    <row r="215" spans="53:105" x14ac:dyDescent="0.3">
      <c r="BA215" s="104" t="s">
        <v>11</v>
      </c>
      <c r="BB215" s="87">
        <v>19.05</v>
      </c>
      <c r="BC215" s="80">
        <v>1</v>
      </c>
      <c r="BD215" s="75">
        <v>31</v>
      </c>
      <c r="BE215" s="34">
        <v>640</v>
      </c>
      <c r="BF215" s="80">
        <v>8</v>
      </c>
      <c r="BQ215">
        <v>2.9400000000000022</v>
      </c>
      <c r="BR215">
        <f t="shared" si="15"/>
        <v>42.265000000000015</v>
      </c>
      <c r="BS215">
        <f t="shared" si="16"/>
        <v>54.778299999999987</v>
      </c>
      <c r="CD215">
        <v>2.9400000000000022</v>
      </c>
      <c r="CE215">
        <f t="shared" si="17"/>
        <v>42.265000000000015</v>
      </c>
      <c r="CG215">
        <v>2.9400000000000022</v>
      </c>
      <c r="CH215">
        <f t="shared" si="18"/>
        <v>65.221700000000013</v>
      </c>
      <c r="CY215">
        <v>2.6835</v>
      </c>
      <c r="CZ215">
        <f t="shared" si="19"/>
        <v>40.877398293963253</v>
      </c>
      <c r="DA215">
        <f t="shared" si="20"/>
        <v>64.875397801837266</v>
      </c>
    </row>
    <row r="216" spans="53:105" x14ac:dyDescent="0.3">
      <c r="BA216" s="104" t="s">
        <v>11</v>
      </c>
      <c r="BB216" s="87">
        <v>19.05</v>
      </c>
      <c r="BC216" s="80">
        <v>1</v>
      </c>
      <c r="BD216" s="75">
        <v>33</v>
      </c>
      <c r="BE216" s="34">
        <v>732</v>
      </c>
      <c r="BF216" s="80">
        <v>8</v>
      </c>
      <c r="BQ216">
        <v>2.9600000000000022</v>
      </c>
      <c r="BR216">
        <f t="shared" si="15"/>
        <v>42.390000000000015</v>
      </c>
      <c r="BS216">
        <f t="shared" si="16"/>
        <v>54.667199999999987</v>
      </c>
      <c r="CD216">
        <v>2.9600000000000022</v>
      </c>
      <c r="CE216">
        <f t="shared" si="17"/>
        <v>42.390000000000015</v>
      </c>
      <c r="CG216">
        <v>2.9600000000000022</v>
      </c>
      <c r="CH216">
        <f t="shared" si="18"/>
        <v>65.33280000000002</v>
      </c>
      <c r="CY216">
        <v>2.7019000000000002</v>
      </c>
      <c r="CZ216">
        <f t="shared" si="19"/>
        <v>40.93675962379703</v>
      </c>
      <c r="DA216">
        <f t="shared" si="20"/>
        <v>64.993164643482061</v>
      </c>
    </row>
    <row r="217" spans="53:105" x14ac:dyDescent="0.3">
      <c r="BA217" s="104" t="s">
        <v>11</v>
      </c>
      <c r="BB217" s="87">
        <v>19.05</v>
      </c>
      <c r="BC217" s="80">
        <v>1</v>
      </c>
      <c r="BD217" s="75">
        <v>35</v>
      </c>
      <c r="BE217" s="34">
        <v>848</v>
      </c>
      <c r="BF217" s="80">
        <v>8</v>
      </c>
      <c r="BQ217">
        <v>2.9800000000000022</v>
      </c>
      <c r="BR217">
        <f t="shared" si="15"/>
        <v>42.515000000000015</v>
      </c>
      <c r="BS217">
        <f t="shared" si="16"/>
        <v>54.556099999999986</v>
      </c>
      <c r="CD217">
        <v>2.9800000000000022</v>
      </c>
      <c r="CE217">
        <f t="shared" si="17"/>
        <v>42.515000000000015</v>
      </c>
      <c r="CG217">
        <v>2.9800000000000022</v>
      </c>
      <c r="CH217">
        <f t="shared" si="18"/>
        <v>65.443900000000014</v>
      </c>
      <c r="CY217">
        <v>2.7203000000000004</v>
      </c>
      <c r="CZ217">
        <f t="shared" si="19"/>
        <v>40.9961209536308</v>
      </c>
      <c r="DA217">
        <f t="shared" si="20"/>
        <v>65.110931485126855</v>
      </c>
    </row>
    <row r="218" spans="53:105" x14ac:dyDescent="0.3">
      <c r="BA218" s="104" t="s">
        <v>11</v>
      </c>
      <c r="BB218" s="87">
        <v>19.05</v>
      </c>
      <c r="BC218" s="80">
        <v>1</v>
      </c>
      <c r="BD218" s="75">
        <v>37</v>
      </c>
      <c r="BE218" s="34">
        <v>870</v>
      </c>
      <c r="BF218" s="80">
        <v>8</v>
      </c>
      <c r="BQ218">
        <v>3.0000000000000022</v>
      </c>
      <c r="BR218">
        <f t="shared" si="15"/>
        <v>42.640000000000015</v>
      </c>
      <c r="BS218">
        <f t="shared" si="16"/>
        <v>54.444999999999993</v>
      </c>
      <c r="CD218">
        <v>3.0000000000000022</v>
      </c>
      <c r="CE218">
        <f t="shared" si="17"/>
        <v>42.640000000000015</v>
      </c>
      <c r="CG218">
        <v>3.0000000000000022</v>
      </c>
      <c r="CH218">
        <f t="shared" si="18"/>
        <v>65.555000000000007</v>
      </c>
      <c r="CY218">
        <v>2.7387000000000001</v>
      </c>
      <c r="CZ218">
        <f t="shared" si="19"/>
        <v>41.055482283464571</v>
      </c>
      <c r="DA218">
        <f t="shared" si="20"/>
        <v>65.228698326771649</v>
      </c>
    </row>
    <row r="219" spans="53:105" ht="15" thickBot="1" x14ac:dyDescent="0.35">
      <c r="BA219" s="105" t="s">
        <v>11</v>
      </c>
      <c r="BB219" s="85">
        <v>19.05</v>
      </c>
      <c r="BC219" s="81">
        <v>1</v>
      </c>
      <c r="BD219" s="77">
        <v>39</v>
      </c>
      <c r="BE219" s="12">
        <v>1078</v>
      </c>
      <c r="BF219" s="81">
        <v>8</v>
      </c>
      <c r="BQ219">
        <v>3.0200000000000022</v>
      </c>
      <c r="BR219">
        <f t="shared" si="15"/>
        <v>42.765000000000015</v>
      </c>
      <c r="BS219">
        <f t="shared" si="16"/>
        <v>54.333899999999986</v>
      </c>
      <c r="CD219">
        <v>3.0200000000000022</v>
      </c>
      <c r="CE219">
        <f t="shared" si="17"/>
        <v>42.765000000000015</v>
      </c>
      <c r="CG219">
        <v>3.0200000000000022</v>
      </c>
      <c r="CH219">
        <f t="shared" si="18"/>
        <v>65.666100000000014</v>
      </c>
      <c r="CY219">
        <v>2.7570000000000001</v>
      </c>
      <c r="CZ219">
        <f t="shared" si="19"/>
        <v>41.11452099737533</v>
      </c>
      <c r="DA219">
        <f t="shared" si="20"/>
        <v>65.345825131233596</v>
      </c>
    </row>
    <row r="220" spans="53:105" x14ac:dyDescent="0.3">
      <c r="BA220" s="103" t="s">
        <v>11</v>
      </c>
      <c r="BB220" s="89">
        <v>25.4</v>
      </c>
      <c r="BC220" s="90">
        <v>1.25</v>
      </c>
      <c r="BD220" s="91">
        <v>8</v>
      </c>
      <c r="BE220" s="34">
        <v>21</v>
      </c>
      <c r="BF220" s="92">
        <v>1</v>
      </c>
      <c r="BQ220">
        <v>3.0400000000000023</v>
      </c>
      <c r="BR220">
        <f t="shared" si="15"/>
        <v>42.890000000000015</v>
      </c>
      <c r="BS220">
        <f t="shared" si="16"/>
        <v>54.222799999999992</v>
      </c>
      <c r="CD220">
        <v>3.0400000000000023</v>
      </c>
      <c r="CE220">
        <f t="shared" si="17"/>
        <v>42.890000000000015</v>
      </c>
      <c r="CG220">
        <v>3.0400000000000023</v>
      </c>
      <c r="CH220">
        <f t="shared" si="18"/>
        <v>65.777200000000008</v>
      </c>
      <c r="CY220">
        <v>2.7754000000000003</v>
      </c>
      <c r="CZ220">
        <f t="shared" si="19"/>
        <v>41.1738823272091</v>
      </c>
      <c r="DA220">
        <f t="shared" si="20"/>
        <v>65.46359197287839</v>
      </c>
    </row>
    <row r="221" spans="53:105" x14ac:dyDescent="0.3">
      <c r="BA221" s="104" t="s">
        <v>11</v>
      </c>
      <c r="BB221" s="93">
        <v>25.4</v>
      </c>
      <c r="BC221" s="91">
        <v>1.25</v>
      </c>
      <c r="BD221" s="91">
        <v>10</v>
      </c>
      <c r="BE221" s="34">
        <v>32</v>
      </c>
      <c r="BF221" s="94">
        <v>1</v>
      </c>
      <c r="BQ221">
        <v>3.0600000000000023</v>
      </c>
      <c r="BR221">
        <f t="shared" si="15"/>
        <v>43.015000000000015</v>
      </c>
      <c r="BS221">
        <f t="shared" si="16"/>
        <v>54.111699999999985</v>
      </c>
      <c r="CD221">
        <v>3.0600000000000023</v>
      </c>
      <c r="CE221">
        <f t="shared" si="17"/>
        <v>43.015000000000015</v>
      </c>
      <c r="CG221">
        <v>3.0600000000000023</v>
      </c>
      <c r="CH221">
        <f t="shared" si="18"/>
        <v>65.888300000000015</v>
      </c>
      <c r="CY221">
        <v>2.7938000000000001</v>
      </c>
      <c r="CZ221">
        <f t="shared" si="19"/>
        <v>41.233243657042877</v>
      </c>
      <c r="DA221">
        <f t="shared" si="20"/>
        <v>65.581358814523185</v>
      </c>
    </row>
    <row r="222" spans="53:105" x14ac:dyDescent="0.3">
      <c r="BA222" s="104" t="s">
        <v>11</v>
      </c>
      <c r="BB222" s="93">
        <v>25.4</v>
      </c>
      <c r="BC222" s="91">
        <v>1.25</v>
      </c>
      <c r="BD222" s="91">
        <v>12</v>
      </c>
      <c r="BE222" s="34">
        <v>55</v>
      </c>
      <c r="BF222" s="94">
        <v>1</v>
      </c>
      <c r="BQ222">
        <v>3.0800000000000023</v>
      </c>
      <c r="BR222">
        <f t="shared" si="15"/>
        <v>43.140000000000015</v>
      </c>
      <c r="BS222">
        <f t="shared" si="16"/>
        <v>54.000599999999991</v>
      </c>
      <c r="CD222">
        <v>3.0800000000000023</v>
      </c>
      <c r="CE222">
        <f t="shared" si="17"/>
        <v>43.140000000000015</v>
      </c>
      <c r="CG222">
        <v>3.0800000000000023</v>
      </c>
      <c r="CH222">
        <f t="shared" si="18"/>
        <v>65.999400000000009</v>
      </c>
      <c r="CY222">
        <v>2.8122000000000003</v>
      </c>
      <c r="CZ222">
        <f t="shared" si="19"/>
        <v>41.29260498687664</v>
      </c>
      <c r="DA222">
        <f t="shared" si="20"/>
        <v>65.699125656167979</v>
      </c>
    </row>
    <row r="223" spans="53:105" x14ac:dyDescent="0.3">
      <c r="BA223" s="104" t="s">
        <v>11</v>
      </c>
      <c r="BB223" s="93">
        <v>25.4</v>
      </c>
      <c r="BC223" s="91">
        <v>1.25</v>
      </c>
      <c r="BD223" s="91">
        <v>13.25</v>
      </c>
      <c r="BE223" s="34">
        <v>68</v>
      </c>
      <c r="BF223" s="94">
        <v>1</v>
      </c>
      <c r="BQ223">
        <v>3.1000000000000023</v>
      </c>
      <c r="BR223">
        <f t="shared" si="15"/>
        <v>43.265000000000015</v>
      </c>
      <c r="BS223">
        <f t="shared" si="16"/>
        <v>53.889499999999984</v>
      </c>
      <c r="CD223">
        <v>3.1000000000000023</v>
      </c>
      <c r="CE223">
        <f t="shared" si="17"/>
        <v>43.265000000000015</v>
      </c>
      <c r="CG223">
        <v>3.1000000000000023</v>
      </c>
      <c r="CH223">
        <f t="shared" si="18"/>
        <v>66.110500000000016</v>
      </c>
      <c r="CY223">
        <v>2.8306</v>
      </c>
      <c r="CZ223">
        <f t="shared" si="19"/>
        <v>41.351966316710417</v>
      </c>
      <c r="DA223">
        <f t="shared" si="20"/>
        <v>65.816892497812773</v>
      </c>
    </row>
    <row r="224" spans="53:105" x14ac:dyDescent="0.3">
      <c r="BA224" s="104" t="s">
        <v>11</v>
      </c>
      <c r="BB224" s="93">
        <v>25.4</v>
      </c>
      <c r="BC224" s="91">
        <v>1.25</v>
      </c>
      <c r="BD224" s="91">
        <v>15.25</v>
      </c>
      <c r="BE224" s="34">
        <v>91</v>
      </c>
      <c r="BF224" s="94">
        <v>1</v>
      </c>
      <c r="BQ224">
        <v>3.1200000000000023</v>
      </c>
      <c r="BR224">
        <f t="shared" si="15"/>
        <v>43.390000000000015</v>
      </c>
      <c r="BS224">
        <f t="shared" si="16"/>
        <v>53.778399999999991</v>
      </c>
      <c r="CD224">
        <v>3.1200000000000023</v>
      </c>
      <c r="CE224">
        <f t="shared" si="17"/>
        <v>43.390000000000015</v>
      </c>
      <c r="CG224">
        <v>3.1200000000000023</v>
      </c>
      <c r="CH224">
        <f t="shared" si="18"/>
        <v>66.221600000000009</v>
      </c>
      <c r="CY224">
        <v>2.8489000000000004</v>
      </c>
      <c r="CZ224">
        <f t="shared" si="19"/>
        <v>41.411005030621176</v>
      </c>
      <c r="DA224">
        <f t="shared" si="20"/>
        <v>65.93401930227472</v>
      </c>
    </row>
    <row r="225" spans="53:105" x14ac:dyDescent="0.3">
      <c r="BA225" s="104" t="s">
        <v>11</v>
      </c>
      <c r="BB225" s="93">
        <v>25.4</v>
      </c>
      <c r="BC225" s="91">
        <v>1.25</v>
      </c>
      <c r="BD225" s="91">
        <v>17.25</v>
      </c>
      <c r="BE225" s="34">
        <v>131</v>
      </c>
      <c r="BF225" s="94">
        <v>1</v>
      </c>
      <c r="BQ225">
        <v>3.1400000000000023</v>
      </c>
      <c r="BR225">
        <f t="shared" si="15"/>
        <v>43.515000000000015</v>
      </c>
      <c r="BS225">
        <f t="shared" si="16"/>
        <v>53.667299999999983</v>
      </c>
      <c r="CD225">
        <v>3.1400000000000023</v>
      </c>
      <c r="CE225">
        <f t="shared" si="17"/>
        <v>43.515000000000015</v>
      </c>
      <c r="CG225">
        <v>3.1400000000000023</v>
      </c>
      <c r="CH225">
        <f t="shared" si="18"/>
        <v>66.332700000000017</v>
      </c>
      <c r="CY225">
        <v>2.8673000000000002</v>
      </c>
      <c r="CZ225">
        <f t="shared" si="19"/>
        <v>41.470366360454946</v>
      </c>
      <c r="DA225">
        <f t="shared" si="20"/>
        <v>66.051786143919514</v>
      </c>
    </row>
    <row r="226" spans="53:105" x14ac:dyDescent="0.3">
      <c r="BA226" s="104" t="s">
        <v>11</v>
      </c>
      <c r="BB226" s="93">
        <v>25.4</v>
      </c>
      <c r="BC226" s="91">
        <v>1.25</v>
      </c>
      <c r="BD226" s="91">
        <v>19.25</v>
      </c>
      <c r="BE226" s="34">
        <v>163</v>
      </c>
      <c r="BF226" s="94">
        <v>1</v>
      </c>
      <c r="BQ226">
        <v>3.1600000000000024</v>
      </c>
      <c r="BR226">
        <f t="shared" si="15"/>
        <v>43.640000000000015</v>
      </c>
      <c r="BS226">
        <f t="shared" si="16"/>
        <v>53.55619999999999</v>
      </c>
      <c r="CD226">
        <v>3.1600000000000024</v>
      </c>
      <c r="CE226">
        <f t="shared" si="17"/>
        <v>43.640000000000015</v>
      </c>
      <c r="CG226">
        <v>3.1600000000000024</v>
      </c>
      <c r="CH226">
        <f t="shared" si="18"/>
        <v>66.44380000000001</v>
      </c>
      <c r="CY226">
        <v>2.8857000000000004</v>
      </c>
      <c r="CZ226">
        <f t="shared" si="19"/>
        <v>41.529727690288716</v>
      </c>
      <c r="DA226">
        <f t="shared" si="20"/>
        <v>66.169552985564309</v>
      </c>
    </row>
    <row r="227" spans="53:105" x14ac:dyDescent="0.3">
      <c r="BA227" s="104" t="s">
        <v>11</v>
      </c>
      <c r="BB227" s="93">
        <v>25.4</v>
      </c>
      <c r="BC227" s="91">
        <v>1.25</v>
      </c>
      <c r="BD227" s="91">
        <v>21.25</v>
      </c>
      <c r="BE227" s="34">
        <v>199</v>
      </c>
      <c r="BF227" s="94">
        <v>1</v>
      </c>
      <c r="BQ227">
        <v>3.1800000000000024</v>
      </c>
      <c r="BR227">
        <f t="shared" si="15"/>
        <v>43.765000000000015</v>
      </c>
      <c r="BS227">
        <f t="shared" si="16"/>
        <v>53.445099999999982</v>
      </c>
      <c r="CD227">
        <v>3.1800000000000024</v>
      </c>
      <c r="CE227">
        <f t="shared" si="17"/>
        <v>43.765000000000015</v>
      </c>
      <c r="CG227">
        <v>3.1800000000000024</v>
      </c>
      <c r="CH227">
        <f t="shared" si="18"/>
        <v>66.554900000000018</v>
      </c>
      <c r="CY227">
        <v>2.9041000000000001</v>
      </c>
      <c r="CZ227">
        <f t="shared" si="19"/>
        <v>41.589089020122486</v>
      </c>
      <c r="DA227">
        <f t="shared" si="20"/>
        <v>66.287319827209103</v>
      </c>
    </row>
    <row r="228" spans="53:105" x14ac:dyDescent="0.3">
      <c r="BA228" s="104" t="s">
        <v>11</v>
      </c>
      <c r="BB228" s="93">
        <v>25.4</v>
      </c>
      <c r="BC228" s="91">
        <v>1.25</v>
      </c>
      <c r="BD228" s="91">
        <v>23.25</v>
      </c>
      <c r="BE228" s="34">
        <v>241</v>
      </c>
      <c r="BF228" s="94">
        <v>1</v>
      </c>
      <c r="BQ228">
        <v>3.2000000000000024</v>
      </c>
      <c r="BR228">
        <f t="shared" si="15"/>
        <v>43.890000000000015</v>
      </c>
      <c r="BS228">
        <f t="shared" si="16"/>
        <v>53.333999999999989</v>
      </c>
      <c r="CD228">
        <v>3.2000000000000024</v>
      </c>
      <c r="CE228">
        <f t="shared" si="17"/>
        <v>43.890000000000015</v>
      </c>
      <c r="CG228">
        <v>3.2000000000000024</v>
      </c>
      <c r="CH228">
        <f t="shared" si="18"/>
        <v>66.666000000000011</v>
      </c>
      <c r="CY228">
        <v>2.9225000000000003</v>
      </c>
      <c r="CZ228">
        <f t="shared" si="19"/>
        <v>41.648450349956256</v>
      </c>
      <c r="DA228">
        <f t="shared" si="20"/>
        <v>66.405086668853897</v>
      </c>
    </row>
    <row r="229" spans="53:105" x14ac:dyDescent="0.3">
      <c r="BA229" s="104" t="s">
        <v>11</v>
      </c>
      <c r="BB229" s="93">
        <v>25.4</v>
      </c>
      <c r="BC229" s="91">
        <v>1.25</v>
      </c>
      <c r="BD229" s="91">
        <v>25</v>
      </c>
      <c r="BE229" s="34">
        <v>294</v>
      </c>
      <c r="BF229" s="94">
        <v>1</v>
      </c>
      <c r="BQ229">
        <v>3.2200000000000024</v>
      </c>
      <c r="BR229">
        <f t="shared" si="15"/>
        <v>44.015000000000015</v>
      </c>
      <c r="BS229">
        <f t="shared" si="16"/>
        <v>53.222899999999989</v>
      </c>
      <c r="CD229">
        <v>3.2200000000000024</v>
      </c>
      <c r="CE229">
        <f t="shared" si="17"/>
        <v>44.015000000000015</v>
      </c>
      <c r="CG229">
        <v>3.2200000000000024</v>
      </c>
      <c r="CH229">
        <f t="shared" si="18"/>
        <v>66.777100000000019</v>
      </c>
      <c r="CY229">
        <v>2.9408000000000003</v>
      </c>
      <c r="CZ229">
        <f t="shared" si="19"/>
        <v>41.707489063867015</v>
      </c>
      <c r="DA229">
        <f t="shared" si="20"/>
        <v>66.522213473315844</v>
      </c>
    </row>
    <row r="230" spans="53:105" x14ac:dyDescent="0.3">
      <c r="BA230" s="104" t="s">
        <v>11</v>
      </c>
      <c r="BB230" s="93">
        <v>25.4</v>
      </c>
      <c r="BC230" s="91">
        <v>1.25</v>
      </c>
      <c r="BD230" s="91">
        <v>27</v>
      </c>
      <c r="BE230" s="34">
        <v>349</v>
      </c>
      <c r="BF230" s="94">
        <v>1</v>
      </c>
      <c r="BQ230">
        <v>3.2400000000000024</v>
      </c>
      <c r="BR230">
        <f t="shared" si="15"/>
        <v>44.140000000000015</v>
      </c>
      <c r="BS230">
        <f t="shared" si="16"/>
        <v>53.111799999999988</v>
      </c>
      <c r="CD230">
        <v>3.2400000000000024</v>
      </c>
      <c r="CE230">
        <f t="shared" si="17"/>
        <v>44.140000000000015</v>
      </c>
      <c r="CG230">
        <v>3.2400000000000024</v>
      </c>
      <c r="CH230">
        <f t="shared" si="18"/>
        <v>66.888200000000012</v>
      </c>
      <c r="CY230">
        <v>2.9592000000000001</v>
      </c>
      <c r="CZ230">
        <f t="shared" si="19"/>
        <v>41.766850393700793</v>
      </c>
      <c r="DA230">
        <f t="shared" si="20"/>
        <v>66.639980314960638</v>
      </c>
    </row>
    <row r="231" spans="53:105" x14ac:dyDescent="0.3">
      <c r="BA231" s="104" t="s">
        <v>11</v>
      </c>
      <c r="BB231" s="93">
        <v>25.4</v>
      </c>
      <c r="BC231" s="91">
        <v>1.25</v>
      </c>
      <c r="BD231" s="91">
        <v>29</v>
      </c>
      <c r="BE231" s="34">
        <v>397</v>
      </c>
      <c r="BF231" s="94">
        <v>1</v>
      </c>
      <c r="BQ231">
        <v>3.2600000000000025</v>
      </c>
      <c r="BR231">
        <f t="shared" si="15"/>
        <v>44.265000000000015</v>
      </c>
      <c r="BS231">
        <f t="shared" si="16"/>
        <v>53.000699999999988</v>
      </c>
      <c r="CD231">
        <v>3.2600000000000025</v>
      </c>
      <c r="CE231">
        <f t="shared" si="17"/>
        <v>44.265000000000015</v>
      </c>
      <c r="CG231">
        <v>3.2600000000000025</v>
      </c>
      <c r="CH231">
        <f t="shared" si="18"/>
        <v>66.999300000000005</v>
      </c>
      <c r="CY231">
        <v>2.9776000000000002</v>
      </c>
      <c r="CZ231">
        <f t="shared" si="19"/>
        <v>41.826211723534563</v>
      </c>
      <c r="DA231">
        <f t="shared" si="20"/>
        <v>66.757747156605433</v>
      </c>
    </row>
    <row r="232" spans="53:105" x14ac:dyDescent="0.3">
      <c r="BA232" s="104" t="s">
        <v>11</v>
      </c>
      <c r="BB232" s="93">
        <v>25.4</v>
      </c>
      <c r="BC232" s="91">
        <v>1.25</v>
      </c>
      <c r="BD232" s="91">
        <v>31</v>
      </c>
      <c r="BE232" s="34">
        <v>472</v>
      </c>
      <c r="BF232" s="94">
        <v>1</v>
      </c>
      <c r="BQ232">
        <v>3.2800000000000025</v>
      </c>
      <c r="BR232">
        <f t="shared" si="15"/>
        <v>44.390000000000015</v>
      </c>
      <c r="BS232">
        <f t="shared" si="16"/>
        <v>52.889599999999987</v>
      </c>
      <c r="CD232">
        <v>3.2800000000000025</v>
      </c>
      <c r="CE232">
        <f t="shared" si="17"/>
        <v>44.390000000000015</v>
      </c>
      <c r="CG232">
        <v>3.2800000000000025</v>
      </c>
      <c r="CH232">
        <f t="shared" si="18"/>
        <v>67.110400000000013</v>
      </c>
      <c r="CY232">
        <v>2.996</v>
      </c>
      <c r="CZ232">
        <f t="shared" si="19"/>
        <v>41.885573053368333</v>
      </c>
      <c r="DA232">
        <f t="shared" si="20"/>
        <v>66.875513998250227</v>
      </c>
    </row>
    <row r="233" spans="53:105" x14ac:dyDescent="0.3">
      <c r="BA233" s="104" t="s">
        <v>11</v>
      </c>
      <c r="BB233" s="93">
        <v>25.4</v>
      </c>
      <c r="BC233" s="91">
        <v>1.25</v>
      </c>
      <c r="BD233" s="91">
        <v>33</v>
      </c>
      <c r="BE233" s="34">
        <v>538</v>
      </c>
      <c r="BF233" s="94">
        <v>1</v>
      </c>
      <c r="BQ233">
        <v>3.3000000000000025</v>
      </c>
      <c r="BR233">
        <f t="shared" si="15"/>
        <v>44.515000000000015</v>
      </c>
      <c r="BS233">
        <f t="shared" si="16"/>
        <v>52.778499999999987</v>
      </c>
      <c r="CD233">
        <v>3.3000000000000025</v>
      </c>
      <c r="CE233">
        <f t="shared" si="17"/>
        <v>44.515000000000015</v>
      </c>
      <c r="CG233">
        <v>3.3000000000000025</v>
      </c>
      <c r="CH233">
        <f t="shared" si="18"/>
        <v>67.22150000000002</v>
      </c>
      <c r="CY233">
        <v>3.0144000000000002</v>
      </c>
      <c r="CZ233">
        <f t="shared" si="19"/>
        <v>41.944934383202103</v>
      </c>
      <c r="DA233">
        <f t="shared" si="20"/>
        <v>66.993280839895021</v>
      </c>
    </row>
    <row r="234" spans="53:105" x14ac:dyDescent="0.3">
      <c r="BA234" s="104" t="s">
        <v>11</v>
      </c>
      <c r="BB234" s="93">
        <v>25.4</v>
      </c>
      <c r="BC234" s="91">
        <v>1.25</v>
      </c>
      <c r="BD234" s="91">
        <v>35</v>
      </c>
      <c r="BE234" s="34">
        <v>608</v>
      </c>
      <c r="BF234" s="94">
        <v>1</v>
      </c>
      <c r="BQ234">
        <v>3.3200000000000025</v>
      </c>
      <c r="BR234">
        <f t="shared" si="15"/>
        <v>44.640000000000015</v>
      </c>
      <c r="BS234">
        <f t="shared" si="16"/>
        <v>52.667399999999986</v>
      </c>
      <c r="CD234">
        <v>3.3200000000000025</v>
      </c>
      <c r="CE234">
        <f t="shared" si="17"/>
        <v>44.640000000000015</v>
      </c>
      <c r="CG234">
        <v>3.3200000000000025</v>
      </c>
      <c r="CH234">
        <f t="shared" si="18"/>
        <v>67.332600000000014</v>
      </c>
      <c r="CY234">
        <v>3.0327000000000002</v>
      </c>
      <c r="CZ234">
        <f t="shared" si="19"/>
        <v>42.003973097112862</v>
      </c>
      <c r="DA234">
        <f t="shared" si="20"/>
        <v>67.110407644356954</v>
      </c>
    </row>
    <row r="235" spans="53:105" x14ac:dyDescent="0.3">
      <c r="BA235" s="104" t="s">
        <v>11</v>
      </c>
      <c r="BB235" s="93">
        <v>25.4</v>
      </c>
      <c r="BC235" s="91">
        <v>1.25</v>
      </c>
      <c r="BD235" s="91">
        <v>37</v>
      </c>
      <c r="BE235" s="34">
        <v>674</v>
      </c>
      <c r="BF235" s="94">
        <v>1</v>
      </c>
      <c r="BQ235">
        <v>3.3400000000000025</v>
      </c>
      <c r="BR235">
        <f t="shared" si="15"/>
        <v>44.765000000000015</v>
      </c>
      <c r="BS235">
        <f t="shared" si="16"/>
        <v>52.556299999999986</v>
      </c>
      <c r="CD235">
        <v>3.3400000000000025</v>
      </c>
      <c r="CE235">
        <f t="shared" si="17"/>
        <v>44.765000000000015</v>
      </c>
      <c r="CG235">
        <v>3.3400000000000025</v>
      </c>
      <c r="CH235">
        <f t="shared" si="18"/>
        <v>67.443700000000007</v>
      </c>
      <c r="CY235">
        <v>3.0511000000000004</v>
      </c>
      <c r="CZ235">
        <f t="shared" si="19"/>
        <v>42.063334426946639</v>
      </c>
      <c r="DA235">
        <f t="shared" si="20"/>
        <v>67.228174486001748</v>
      </c>
    </row>
    <row r="236" spans="53:105" ht="15" thickBot="1" x14ac:dyDescent="0.35">
      <c r="BA236" s="105" t="s">
        <v>11</v>
      </c>
      <c r="BB236" s="93">
        <v>25.4</v>
      </c>
      <c r="BC236" s="91">
        <v>1.25</v>
      </c>
      <c r="BD236" s="95">
        <v>39</v>
      </c>
      <c r="BE236" s="12">
        <v>766</v>
      </c>
      <c r="BF236" s="96">
        <v>1</v>
      </c>
      <c r="BQ236">
        <v>3.3600000000000025</v>
      </c>
      <c r="BR236">
        <f t="shared" si="15"/>
        <v>44.890000000000015</v>
      </c>
      <c r="BS236">
        <f t="shared" si="16"/>
        <v>52.445199999999986</v>
      </c>
      <c r="CD236">
        <v>3.3600000000000025</v>
      </c>
      <c r="CE236">
        <f t="shared" si="17"/>
        <v>44.890000000000015</v>
      </c>
      <c r="CG236">
        <v>3.3600000000000025</v>
      </c>
      <c r="CH236">
        <f t="shared" si="18"/>
        <v>67.554800000000014</v>
      </c>
      <c r="CY236">
        <v>3.0695000000000001</v>
      </c>
      <c r="CZ236">
        <f t="shared" si="19"/>
        <v>42.122695756780402</v>
      </c>
      <c r="DA236">
        <f t="shared" si="20"/>
        <v>67.345941327646543</v>
      </c>
    </row>
    <row r="237" spans="53:105" x14ac:dyDescent="0.3">
      <c r="BA237" s="103" t="s">
        <v>11</v>
      </c>
      <c r="BB237" s="89">
        <v>25.4</v>
      </c>
      <c r="BC237" s="90">
        <v>1.25</v>
      </c>
      <c r="BD237" s="91">
        <v>8</v>
      </c>
      <c r="BE237" s="34">
        <v>21</v>
      </c>
      <c r="BF237" s="92">
        <v>2</v>
      </c>
      <c r="BQ237">
        <v>3.3800000000000026</v>
      </c>
      <c r="BR237">
        <f t="shared" si="15"/>
        <v>45.015000000000015</v>
      </c>
      <c r="BS237">
        <f t="shared" si="16"/>
        <v>52.334099999999985</v>
      </c>
      <c r="CD237">
        <v>3.3800000000000026</v>
      </c>
      <c r="CE237">
        <f t="shared" si="17"/>
        <v>45.015000000000015</v>
      </c>
      <c r="CG237">
        <v>3.3800000000000026</v>
      </c>
      <c r="CH237">
        <f t="shared" si="18"/>
        <v>67.665900000000022</v>
      </c>
      <c r="CY237">
        <v>3.0879000000000003</v>
      </c>
      <c r="CZ237">
        <f t="shared" si="19"/>
        <v>42.182057086614179</v>
      </c>
      <c r="DA237">
        <f t="shared" si="20"/>
        <v>67.463708169291337</v>
      </c>
    </row>
    <row r="238" spans="53:105" x14ac:dyDescent="0.3">
      <c r="BA238" s="104" t="s">
        <v>11</v>
      </c>
      <c r="BB238" s="93">
        <v>25.4</v>
      </c>
      <c r="BC238" s="91">
        <v>1.25</v>
      </c>
      <c r="BD238" s="91">
        <v>10</v>
      </c>
      <c r="BE238" s="34">
        <v>32</v>
      </c>
      <c r="BF238" s="94">
        <v>2</v>
      </c>
      <c r="BQ238">
        <v>3.4000000000000026</v>
      </c>
      <c r="BR238">
        <f t="shared" si="15"/>
        <v>45.140000000000015</v>
      </c>
      <c r="BS238">
        <f t="shared" si="16"/>
        <v>52.222999999999985</v>
      </c>
      <c r="CD238">
        <v>3.4000000000000026</v>
      </c>
      <c r="CE238">
        <f t="shared" si="17"/>
        <v>45.140000000000015</v>
      </c>
      <c r="CG238">
        <v>3.4000000000000026</v>
      </c>
      <c r="CH238">
        <f t="shared" si="18"/>
        <v>67.777000000000015</v>
      </c>
      <c r="CY238">
        <v>3.1063000000000001</v>
      </c>
      <c r="CZ238">
        <f t="shared" si="19"/>
        <v>42.241418416447949</v>
      </c>
      <c r="DA238">
        <f t="shared" si="20"/>
        <v>67.581475010936131</v>
      </c>
    </row>
    <row r="239" spans="53:105" x14ac:dyDescent="0.3">
      <c r="BA239" s="104" t="s">
        <v>11</v>
      </c>
      <c r="BB239" s="93">
        <v>25.4</v>
      </c>
      <c r="BC239" s="91">
        <v>1.25</v>
      </c>
      <c r="BD239" s="91">
        <v>12</v>
      </c>
      <c r="BE239" s="34">
        <v>55</v>
      </c>
      <c r="BF239" s="94">
        <v>2</v>
      </c>
      <c r="BQ239">
        <v>3.4200000000000026</v>
      </c>
      <c r="BR239">
        <f t="shared" si="15"/>
        <v>45.265000000000015</v>
      </c>
      <c r="BS239">
        <f t="shared" si="16"/>
        <v>52.111899999999984</v>
      </c>
      <c r="CD239">
        <v>3.4200000000000026</v>
      </c>
      <c r="CE239">
        <f t="shared" si="17"/>
        <v>45.265000000000015</v>
      </c>
      <c r="CG239">
        <v>3.4200000000000026</v>
      </c>
      <c r="CH239">
        <f t="shared" si="18"/>
        <v>67.888100000000009</v>
      </c>
      <c r="CY239">
        <v>3.1246</v>
      </c>
      <c r="CZ239">
        <f t="shared" si="19"/>
        <v>42.300457130358708</v>
      </c>
      <c r="DA239">
        <f t="shared" si="20"/>
        <v>67.698601815398078</v>
      </c>
    </row>
    <row r="240" spans="53:105" x14ac:dyDescent="0.3">
      <c r="BA240" s="104" t="s">
        <v>11</v>
      </c>
      <c r="BB240" s="93">
        <v>25.4</v>
      </c>
      <c r="BC240" s="91">
        <v>1.25</v>
      </c>
      <c r="BD240" s="91">
        <v>13.25</v>
      </c>
      <c r="BE240" s="34">
        <v>68</v>
      </c>
      <c r="BF240" s="94">
        <v>2</v>
      </c>
      <c r="BQ240">
        <v>3.4400000000000026</v>
      </c>
      <c r="BR240">
        <f t="shared" si="15"/>
        <v>45.390000000000015</v>
      </c>
      <c r="BS240">
        <f t="shared" si="16"/>
        <v>52.000799999999984</v>
      </c>
      <c r="CD240">
        <v>3.4400000000000026</v>
      </c>
      <c r="CE240">
        <f t="shared" si="17"/>
        <v>45.390000000000015</v>
      </c>
      <c r="CG240">
        <v>3.4400000000000026</v>
      </c>
      <c r="CH240">
        <f t="shared" si="18"/>
        <v>67.999200000000016</v>
      </c>
      <c r="CY240">
        <v>3.1430000000000002</v>
      </c>
      <c r="CZ240">
        <f t="shared" si="19"/>
        <v>42.359818460192479</v>
      </c>
      <c r="DA240">
        <f t="shared" si="20"/>
        <v>67.816368657042872</v>
      </c>
    </row>
    <row r="241" spans="53:105" x14ac:dyDescent="0.3">
      <c r="BA241" s="104" t="s">
        <v>11</v>
      </c>
      <c r="BB241" s="93">
        <v>25.4</v>
      </c>
      <c r="BC241" s="91">
        <v>1.25</v>
      </c>
      <c r="BD241" s="91">
        <v>15.25</v>
      </c>
      <c r="BE241" s="34">
        <v>91</v>
      </c>
      <c r="BF241" s="94">
        <v>2</v>
      </c>
      <c r="BQ241">
        <v>3.4600000000000026</v>
      </c>
      <c r="BR241">
        <f t="shared" si="15"/>
        <v>45.515000000000015</v>
      </c>
      <c r="BS241">
        <f t="shared" si="16"/>
        <v>51.889699999999991</v>
      </c>
      <c r="CD241">
        <v>3.4600000000000026</v>
      </c>
      <c r="CE241">
        <f t="shared" si="17"/>
        <v>45.515000000000015</v>
      </c>
      <c r="CG241">
        <v>3.4600000000000026</v>
      </c>
      <c r="CH241">
        <f t="shared" si="18"/>
        <v>68.110300000000009</v>
      </c>
      <c r="CY241">
        <v>3.1614000000000004</v>
      </c>
      <c r="CZ241">
        <f t="shared" si="19"/>
        <v>42.419179790026249</v>
      </c>
      <c r="DA241">
        <f t="shared" si="20"/>
        <v>67.934135498687667</v>
      </c>
    </row>
    <row r="242" spans="53:105" x14ac:dyDescent="0.3">
      <c r="BA242" s="104" t="s">
        <v>11</v>
      </c>
      <c r="BB242" s="93">
        <v>25.4</v>
      </c>
      <c r="BC242" s="91">
        <v>1.25</v>
      </c>
      <c r="BD242" s="91">
        <v>17.25</v>
      </c>
      <c r="BE242" s="34">
        <v>131</v>
      </c>
      <c r="BF242" s="94">
        <v>2</v>
      </c>
      <c r="BQ242">
        <v>3.4800000000000026</v>
      </c>
      <c r="BR242">
        <f t="shared" si="15"/>
        <v>45.640000000000015</v>
      </c>
      <c r="BS242">
        <f t="shared" si="16"/>
        <v>51.778599999999983</v>
      </c>
      <c r="CD242">
        <v>3.4800000000000026</v>
      </c>
      <c r="CE242">
        <f t="shared" si="17"/>
        <v>45.640000000000015</v>
      </c>
      <c r="CG242">
        <v>3.4800000000000026</v>
      </c>
      <c r="CH242">
        <f t="shared" si="18"/>
        <v>68.221400000000017</v>
      </c>
      <c r="CY242">
        <v>3.1798000000000002</v>
      </c>
      <c r="CZ242">
        <f t="shared" si="19"/>
        <v>42.478541119860019</v>
      </c>
      <c r="DA242">
        <f t="shared" si="20"/>
        <v>68.051902340332461</v>
      </c>
    </row>
    <row r="243" spans="53:105" x14ac:dyDescent="0.3">
      <c r="BA243" s="104" t="s">
        <v>11</v>
      </c>
      <c r="BB243" s="93">
        <v>25.4</v>
      </c>
      <c r="BC243" s="91">
        <v>1.25</v>
      </c>
      <c r="BD243" s="91">
        <v>19.25</v>
      </c>
      <c r="BE243" s="34">
        <v>163</v>
      </c>
      <c r="BF243" s="94">
        <v>2</v>
      </c>
      <c r="BQ243">
        <v>3.5000000000000027</v>
      </c>
      <c r="BR243">
        <f t="shared" si="15"/>
        <v>45.765000000000015</v>
      </c>
      <c r="BS243">
        <f t="shared" si="16"/>
        <v>51.66749999999999</v>
      </c>
      <c r="CD243">
        <v>3.5000000000000027</v>
      </c>
      <c r="CE243">
        <f t="shared" si="17"/>
        <v>45.765000000000015</v>
      </c>
      <c r="CG243">
        <v>3.5000000000000027</v>
      </c>
      <c r="CH243">
        <f t="shared" si="18"/>
        <v>68.33250000000001</v>
      </c>
      <c r="CY243">
        <v>3.1982000000000004</v>
      </c>
      <c r="CZ243">
        <f t="shared" si="19"/>
        <v>42.537902449693789</v>
      </c>
      <c r="DA243">
        <f t="shared" si="20"/>
        <v>68.169669181977255</v>
      </c>
    </row>
    <row r="244" spans="53:105" x14ac:dyDescent="0.3">
      <c r="BA244" s="104" t="s">
        <v>11</v>
      </c>
      <c r="BB244" s="93">
        <v>25.4</v>
      </c>
      <c r="BC244" s="91">
        <v>1.25</v>
      </c>
      <c r="BD244" s="91">
        <v>21.25</v>
      </c>
      <c r="BE244" s="34">
        <v>199</v>
      </c>
      <c r="BF244" s="94">
        <v>2</v>
      </c>
      <c r="BQ244">
        <v>3.5200000000000027</v>
      </c>
      <c r="BR244">
        <f t="shared" si="15"/>
        <v>45.890000000000015</v>
      </c>
      <c r="BS244">
        <f t="shared" si="16"/>
        <v>51.556399999999982</v>
      </c>
      <c r="CD244">
        <v>3.5200000000000027</v>
      </c>
      <c r="CE244">
        <f t="shared" si="17"/>
        <v>45.890000000000015</v>
      </c>
      <c r="CG244">
        <v>3.5200000000000027</v>
      </c>
      <c r="CH244">
        <f t="shared" si="18"/>
        <v>68.443600000000018</v>
      </c>
      <c r="CY244">
        <v>3.2165000000000004</v>
      </c>
      <c r="CZ244">
        <f t="shared" si="19"/>
        <v>42.596941163604555</v>
      </c>
      <c r="DA244">
        <f t="shared" si="20"/>
        <v>68.286795986439202</v>
      </c>
    </row>
    <row r="245" spans="53:105" x14ac:dyDescent="0.3">
      <c r="BA245" s="104" t="s">
        <v>11</v>
      </c>
      <c r="BB245" s="93">
        <v>25.4</v>
      </c>
      <c r="BC245" s="91">
        <v>1.25</v>
      </c>
      <c r="BD245" s="91">
        <v>23.25</v>
      </c>
      <c r="BE245" s="34">
        <v>241</v>
      </c>
      <c r="BF245" s="94">
        <v>2</v>
      </c>
      <c r="BQ245">
        <v>3.5400000000000027</v>
      </c>
      <c r="BR245">
        <f t="shared" si="15"/>
        <v>46.015000000000015</v>
      </c>
      <c r="BS245">
        <f t="shared" si="16"/>
        <v>51.445299999999989</v>
      </c>
      <c r="CD245">
        <v>3.5400000000000027</v>
      </c>
      <c r="CE245">
        <f t="shared" si="17"/>
        <v>46.015000000000015</v>
      </c>
      <c r="CG245">
        <v>3.5400000000000027</v>
      </c>
      <c r="CH245">
        <f t="shared" si="18"/>
        <v>68.554700000000011</v>
      </c>
      <c r="CY245">
        <v>3.2349000000000001</v>
      </c>
      <c r="CZ245">
        <f t="shared" si="19"/>
        <v>42.656302493438325</v>
      </c>
      <c r="DA245">
        <f t="shared" si="20"/>
        <v>68.404562828083996</v>
      </c>
    </row>
    <row r="246" spans="53:105" x14ac:dyDescent="0.3">
      <c r="BA246" s="104" t="s">
        <v>11</v>
      </c>
      <c r="BB246" s="93">
        <v>25.4</v>
      </c>
      <c r="BC246" s="91">
        <v>1.25</v>
      </c>
      <c r="BD246" s="91">
        <v>25</v>
      </c>
      <c r="BE246" s="34">
        <v>294</v>
      </c>
      <c r="BF246" s="94">
        <v>2</v>
      </c>
      <c r="BQ246">
        <v>3.5600000000000027</v>
      </c>
      <c r="BR246">
        <f t="shared" si="15"/>
        <v>46.140000000000015</v>
      </c>
      <c r="BS246">
        <f t="shared" si="16"/>
        <v>51.334199999999981</v>
      </c>
      <c r="CD246">
        <v>3.5600000000000027</v>
      </c>
      <c r="CE246">
        <f t="shared" si="17"/>
        <v>46.140000000000015</v>
      </c>
      <c r="CG246">
        <v>3.5600000000000027</v>
      </c>
      <c r="CH246">
        <f t="shared" si="18"/>
        <v>68.665800000000019</v>
      </c>
      <c r="CY246">
        <v>3.2533000000000003</v>
      </c>
      <c r="CZ246">
        <f t="shared" si="19"/>
        <v>42.715663823272095</v>
      </c>
      <c r="DA246">
        <f t="shared" si="20"/>
        <v>68.522329669728776</v>
      </c>
    </row>
    <row r="247" spans="53:105" x14ac:dyDescent="0.3">
      <c r="BA247" s="104" t="s">
        <v>11</v>
      </c>
      <c r="BB247" s="93">
        <v>25.4</v>
      </c>
      <c r="BC247" s="91">
        <v>1.25</v>
      </c>
      <c r="BD247" s="91">
        <v>27</v>
      </c>
      <c r="BE247" s="34">
        <v>349</v>
      </c>
      <c r="BF247" s="94">
        <v>2</v>
      </c>
      <c r="BQ247">
        <v>3.5800000000000027</v>
      </c>
      <c r="BR247">
        <f t="shared" si="15"/>
        <v>46.265000000000015</v>
      </c>
      <c r="BS247">
        <f t="shared" si="16"/>
        <v>51.223099999999988</v>
      </c>
      <c r="CD247">
        <v>3.5800000000000027</v>
      </c>
      <c r="CE247">
        <f t="shared" si="17"/>
        <v>46.265000000000015</v>
      </c>
      <c r="CG247">
        <v>3.5800000000000027</v>
      </c>
      <c r="CH247">
        <f t="shared" si="18"/>
        <v>68.776900000000012</v>
      </c>
      <c r="CY247">
        <v>3.2717000000000001</v>
      </c>
      <c r="CZ247">
        <f t="shared" si="19"/>
        <v>42.775025153105865</v>
      </c>
      <c r="DA247">
        <f t="shared" si="20"/>
        <v>68.640096511373571</v>
      </c>
    </row>
    <row r="248" spans="53:105" x14ac:dyDescent="0.3">
      <c r="BA248" s="104" t="s">
        <v>11</v>
      </c>
      <c r="BB248" s="93">
        <v>25.4</v>
      </c>
      <c r="BC248" s="91">
        <v>1.25</v>
      </c>
      <c r="BD248" s="91">
        <v>29</v>
      </c>
      <c r="BE248" s="34">
        <v>397</v>
      </c>
      <c r="BF248" s="94">
        <v>2</v>
      </c>
      <c r="BQ248">
        <v>3.6000000000000028</v>
      </c>
      <c r="BR248">
        <f t="shared" si="15"/>
        <v>46.390000000000015</v>
      </c>
      <c r="BS248">
        <f t="shared" si="16"/>
        <v>51.111999999999981</v>
      </c>
      <c r="CD248">
        <v>3.6000000000000028</v>
      </c>
      <c r="CE248">
        <f t="shared" si="17"/>
        <v>46.390000000000015</v>
      </c>
      <c r="CG248">
        <v>3.6000000000000028</v>
      </c>
      <c r="CH248">
        <f t="shared" si="18"/>
        <v>68.888000000000019</v>
      </c>
      <c r="CY248">
        <v>3.2901000000000002</v>
      </c>
      <c r="CZ248">
        <f t="shared" si="19"/>
        <v>42.834386482939635</v>
      </c>
      <c r="DA248">
        <f t="shared" si="20"/>
        <v>68.757863353018379</v>
      </c>
    </row>
    <row r="249" spans="53:105" x14ac:dyDescent="0.3">
      <c r="BA249" s="104" t="s">
        <v>11</v>
      </c>
      <c r="BB249" s="93">
        <v>25.4</v>
      </c>
      <c r="BC249" s="91">
        <v>1.25</v>
      </c>
      <c r="BD249" s="91">
        <v>31</v>
      </c>
      <c r="BE249" s="34">
        <v>472</v>
      </c>
      <c r="BF249" s="94">
        <v>2</v>
      </c>
      <c r="BQ249">
        <v>3.6200000000000028</v>
      </c>
      <c r="BR249">
        <f t="shared" si="15"/>
        <v>46.515000000000015</v>
      </c>
      <c r="BS249">
        <f t="shared" si="16"/>
        <v>51.000899999999987</v>
      </c>
      <c r="CD249">
        <v>3.6200000000000028</v>
      </c>
      <c r="CE249">
        <f t="shared" si="17"/>
        <v>46.515000000000015</v>
      </c>
      <c r="CG249">
        <v>3.6200000000000028</v>
      </c>
      <c r="CH249">
        <f t="shared" si="18"/>
        <v>68.999100000000013</v>
      </c>
      <c r="CY249">
        <v>3.3084000000000002</v>
      </c>
      <c r="CZ249">
        <f t="shared" si="19"/>
        <v>42.893425196850401</v>
      </c>
      <c r="DA249">
        <f t="shared" si="20"/>
        <v>68.874990157480312</v>
      </c>
    </row>
    <row r="250" spans="53:105" x14ac:dyDescent="0.3">
      <c r="BA250" s="104" t="s">
        <v>11</v>
      </c>
      <c r="BB250" s="93">
        <v>25.4</v>
      </c>
      <c r="BC250" s="91">
        <v>1.25</v>
      </c>
      <c r="BD250" s="91">
        <v>33</v>
      </c>
      <c r="BE250" s="34">
        <v>538</v>
      </c>
      <c r="BF250" s="94">
        <v>2</v>
      </c>
      <c r="BQ250">
        <v>3.6400000000000028</v>
      </c>
      <c r="BR250">
        <f t="shared" si="15"/>
        <v>46.640000000000015</v>
      </c>
      <c r="BS250">
        <f t="shared" si="16"/>
        <v>50.88979999999998</v>
      </c>
      <c r="CD250">
        <v>3.6400000000000028</v>
      </c>
      <c r="CE250">
        <f t="shared" si="17"/>
        <v>46.640000000000015</v>
      </c>
      <c r="CG250">
        <v>3.6400000000000028</v>
      </c>
      <c r="CH250">
        <f t="shared" si="18"/>
        <v>69.11020000000002</v>
      </c>
      <c r="CY250">
        <v>3.3268000000000004</v>
      </c>
      <c r="CZ250">
        <f t="shared" si="19"/>
        <v>42.952786526684164</v>
      </c>
      <c r="DA250">
        <f t="shared" si="20"/>
        <v>68.992756999125106</v>
      </c>
    </row>
    <row r="251" spans="53:105" x14ac:dyDescent="0.3">
      <c r="BA251" s="104" t="s">
        <v>11</v>
      </c>
      <c r="BB251" s="93">
        <v>25.4</v>
      </c>
      <c r="BC251" s="91">
        <v>1.25</v>
      </c>
      <c r="BD251" s="91">
        <v>35</v>
      </c>
      <c r="BE251" s="34">
        <v>608</v>
      </c>
      <c r="BF251" s="94">
        <v>2</v>
      </c>
      <c r="BQ251">
        <v>3.6600000000000028</v>
      </c>
      <c r="BR251">
        <f t="shared" si="15"/>
        <v>46.765000000000015</v>
      </c>
      <c r="BS251">
        <f t="shared" si="16"/>
        <v>50.778699999999986</v>
      </c>
      <c r="CD251">
        <v>3.6600000000000028</v>
      </c>
      <c r="CE251">
        <f t="shared" si="17"/>
        <v>46.765000000000015</v>
      </c>
      <c r="CG251">
        <v>3.6600000000000028</v>
      </c>
      <c r="CH251">
        <f t="shared" si="18"/>
        <v>69.221300000000014</v>
      </c>
      <c r="CY251">
        <v>3.3452000000000002</v>
      </c>
      <c r="CZ251">
        <f t="shared" si="19"/>
        <v>43.012147856517942</v>
      </c>
      <c r="DA251">
        <f t="shared" si="20"/>
        <v>69.110523840769901</v>
      </c>
    </row>
    <row r="252" spans="53:105" x14ac:dyDescent="0.3">
      <c r="BA252" s="104" t="s">
        <v>11</v>
      </c>
      <c r="BB252" s="93">
        <v>25.4</v>
      </c>
      <c r="BC252" s="91">
        <v>1.25</v>
      </c>
      <c r="BD252" s="91">
        <v>37</v>
      </c>
      <c r="BE252" s="34">
        <v>674</v>
      </c>
      <c r="BF252" s="94">
        <v>2</v>
      </c>
      <c r="BQ252">
        <v>3.6800000000000028</v>
      </c>
      <c r="BR252">
        <f t="shared" si="15"/>
        <v>46.890000000000015</v>
      </c>
      <c r="BS252">
        <f t="shared" si="16"/>
        <v>50.667599999999986</v>
      </c>
      <c r="CD252">
        <v>3.6800000000000028</v>
      </c>
      <c r="CE252">
        <f t="shared" si="17"/>
        <v>46.890000000000015</v>
      </c>
      <c r="CG252">
        <v>3.6800000000000028</v>
      </c>
      <c r="CH252">
        <f t="shared" si="18"/>
        <v>69.332400000000007</v>
      </c>
      <c r="CY252">
        <v>3.3636000000000004</v>
      </c>
      <c r="CZ252">
        <f t="shared" si="19"/>
        <v>43.071509186351712</v>
      </c>
      <c r="DA252">
        <f t="shared" si="20"/>
        <v>69.228290682414695</v>
      </c>
    </row>
    <row r="253" spans="53:105" ht="15" thickBot="1" x14ac:dyDescent="0.35">
      <c r="BA253" s="105" t="s">
        <v>11</v>
      </c>
      <c r="BB253" s="93">
        <v>25.4</v>
      </c>
      <c r="BC253" s="91">
        <v>1.25</v>
      </c>
      <c r="BD253" s="95">
        <v>39</v>
      </c>
      <c r="BE253" s="12">
        <v>766</v>
      </c>
      <c r="BF253" s="96">
        <v>2</v>
      </c>
      <c r="BQ253">
        <v>3.7000000000000028</v>
      </c>
      <c r="BR253">
        <f t="shared" si="15"/>
        <v>47.015000000000015</v>
      </c>
      <c r="BS253">
        <f t="shared" si="16"/>
        <v>50.556499999999986</v>
      </c>
      <c r="CD253">
        <v>3.7000000000000028</v>
      </c>
      <c r="CE253">
        <f t="shared" si="17"/>
        <v>47.015000000000015</v>
      </c>
      <c r="CG253">
        <v>3.7000000000000028</v>
      </c>
      <c r="CH253">
        <f t="shared" si="18"/>
        <v>69.443500000000014</v>
      </c>
      <c r="CY253">
        <v>3.3820000000000001</v>
      </c>
      <c r="CZ253">
        <f t="shared" si="19"/>
        <v>43.130870516185482</v>
      </c>
      <c r="DA253">
        <f t="shared" si="20"/>
        <v>69.346057524059489</v>
      </c>
    </row>
    <row r="254" spans="53:105" x14ac:dyDescent="0.3">
      <c r="BA254" s="103" t="s">
        <v>11</v>
      </c>
      <c r="BB254" s="89">
        <v>25.4</v>
      </c>
      <c r="BC254" s="90">
        <v>1.25</v>
      </c>
      <c r="BD254" s="91">
        <v>8</v>
      </c>
      <c r="BE254" s="34">
        <v>16</v>
      </c>
      <c r="BF254" s="92">
        <v>4</v>
      </c>
      <c r="BQ254">
        <v>3.7200000000000029</v>
      </c>
      <c r="BR254">
        <f t="shared" si="15"/>
        <v>47.140000000000015</v>
      </c>
      <c r="BS254">
        <f t="shared" si="16"/>
        <v>50.445399999999985</v>
      </c>
      <c r="CD254">
        <v>3.7200000000000029</v>
      </c>
      <c r="CE254">
        <f t="shared" si="17"/>
        <v>47.140000000000015</v>
      </c>
      <c r="CG254">
        <v>3.7200000000000029</v>
      </c>
      <c r="CH254">
        <f t="shared" si="18"/>
        <v>69.554600000000022</v>
      </c>
      <c r="CY254">
        <v>3.4003000000000001</v>
      </c>
      <c r="CZ254">
        <f t="shared" si="19"/>
        <v>43.189909230096241</v>
      </c>
      <c r="DA254">
        <f t="shared" si="20"/>
        <v>69.463184328521436</v>
      </c>
    </row>
    <row r="255" spans="53:105" x14ac:dyDescent="0.3">
      <c r="BA255" s="104" t="s">
        <v>11</v>
      </c>
      <c r="BB255" s="93">
        <v>25.4</v>
      </c>
      <c r="BC255" s="91">
        <v>1.25</v>
      </c>
      <c r="BD255" s="91">
        <v>10</v>
      </c>
      <c r="BE255" s="34">
        <v>26</v>
      </c>
      <c r="BF255" s="94">
        <v>4</v>
      </c>
      <c r="BQ255">
        <v>3.7400000000000029</v>
      </c>
      <c r="BR255">
        <f t="shared" si="15"/>
        <v>47.265000000000015</v>
      </c>
      <c r="BS255">
        <f t="shared" si="16"/>
        <v>50.334299999999985</v>
      </c>
      <c r="CD255">
        <v>3.7400000000000029</v>
      </c>
      <c r="CE255">
        <f t="shared" si="17"/>
        <v>47.265000000000015</v>
      </c>
      <c r="CG255">
        <v>3.7400000000000029</v>
      </c>
      <c r="CH255">
        <f t="shared" si="18"/>
        <v>69.665700000000015</v>
      </c>
      <c r="CY255">
        <v>3.4187000000000003</v>
      </c>
      <c r="CZ255">
        <f t="shared" si="19"/>
        <v>43.249270559930011</v>
      </c>
      <c r="DA255">
        <f t="shared" si="20"/>
        <v>69.58095117016623</v>
      </c>
    </row>
    <row r="256" spans="53:105" x14ac:dyDescent="0.3">
      <c r="BA256" s="104" t="s">
        <v>11</v>
      </c>
      <c r="BB256" s="93">
        <v>25.4</v>
      </c>
      <c r="BC256" s="91">
        <v>1.25</v>
      </c>
      <c r="BD256" s="91">
        <v>12</v>
      </c>
      <c r="BE256" s="34">
        <v>48</v>
      </c>
      <c r="BF256" s="94">
        <v>4</v>
      </c>
      <c r="BQ256">
        <v>3.7600000000000029</v>
      </c>
      <c r="BR256">
        <f t="shared" si="15"/>
        <v>47.390000000000015</v>
      </c>
      <c r="BS256">
        <f t="shared" si="16"/>
        <v>50.223199999999984</v>
      </c>
      <c r="CD256">
        <v>3.7600000000000029</v>
      </c>
      <c r="CE256">
        <f t="shared" si="17"/>
        <v>47.390000000000015</v>
      </c>
      <c r="CG256">
        <v>3.7600000000000029</v>
      </c>
      <c r="CH256">
        <f t="shared" si="18"/>
        <v>69.776800000000009</v>
      </c>
      <c r="CY256">
        <v>3.4371</v>
      </c>
      <c r="CZ256">
        <f t="shared" si="19"/>
        <v>43.308631889763781</v>
      </c>
      <c r="DA256">
        <f t="shared" si="20"/>
        <v>69.698718011811025</v>
      </c>
    </row>
    <row r="257" spans="53:105" x14ac:dyDescent="0.3">
      <c r="BA257" s="104" t="s">
        <v>11</v>
      </c>
      <c r="BB257" s="93">
        <v>25.4</v>
      </c>
      <c r="BC257" s="91">
        <v>1.25</v>
      </c>
      <c r="BD257" s="91">
        <v>13.25</v>
      </c>
      <c r="BE257" s="34">
        <v>58</v>
      </c>
      <c r="BF257" s="94">
        <v>4</v>
      </c>
      <c r="BQ257">
        <v>3.7800000000000029</v>
      </c>
      <c r="BR257">
        <f t="shared" si="15"/>
        <v>47.515000000000015</v>
      </c>
      <c r="BS257">
        <f t="shared" si="16"/>
        <v>50.112099999999984</v>
      </c>
      <c r="CD257">
        <v>3.7800000000000029</v>
      </c>
      <c r="CE257">
        <f t="shared" si="17"/>
        <v>47.515000000000015</v>
      </c>
      <c r="CG257">
        <v>3.7800000000000029</v>
      </c>
      <c r="CH257">
        <f t="shared" si="18"/>
        <v>69.887900000000016</v>
      </c>
      <c r="CY257">
        <v>3.4555000000000002</v>
      </c>
      <c r="CZ257">
        <f t="shared" si="19"/>
        <v>43.367993219597551</v>
      </c>
      <c r="DA257">
        <f t="shared" si="20"/>
        <v>69.816484853455819</v>
      </c>
    </row>
    <row r="258" spans="53:105" x14ac:dyDescent="0.3">
      <c r="BA258" s="104" t="s">
        <v>11</v>
      </c>
      <c r="BB258" s="93">
        <v>25.4</v>
      </c>
      <c r="BC258" s="91">
        <v>1.25</v>
      </c>
      <c r="BD258" s="91">
        <v>15.25</v>
      </c>
      <c r="BE258" s="34">
        <v>80</v>
      </c>
      <c r="BF258" s="94">
        <v>4</v>
      </c>
      <c r="BQ258">
        <v>3.8000000000000029</v>
      </c>
      <c r="BR258">
        <f t="shared" si="15"/>
        <v>47.640000000000015</v>
      </c>
      <c r="BS258">
        <f t="shared" si="16"/>
        <v>50.000999999999983</v>
      </c>
      <c r="CD258">
        <v>3.8000000000000029</v>
      </c>
      <c r="CE258">
        <f t="shared" si="17"/>
        <v>47.640000000000015</v>
      </c>
      <c r="CG258">
        <v>3.8000000000000029</v>
      </c>
      <c r="CH258">
        <f t="shared" si="18"/>
        <v>69.999000000000024</v>
      </c>
      <c r="CY258">
        <v>3.4739000000000004</v>
      </c>
      <c r="CZ258">
        <f t="shared" si="19"/>
        <v>43.427354549431328</v>
      </c>
      <c r="DA258">
        <f t="shared" si="20"/>
        <v>69.934251695100613</v>
      </c>
    </row>
    <row r="259" spans="53:105" x14ac:dyDescent="0.3">
      <c r="BA259" s="104" t="s">
        <v>11</v>
      </c>
      <c r="BB259" s="93">
        <v>25.4</v>
      </c>
      <c r="BC259" s="91">
        <v>1.25</v>
      </c>
      <c r="BD259" s="91">
        <v>17.25</v>
      </c>
      <c r="BE259" s="34">
        <v>106</v>
      </c>
      <c r="BF259" s="94">
        <v>4</v>
      </c>
      <c r="BQ259">
        <v>3.8200000000000029</v>
      </c>
      <c r="BR259">
        <f t="shared" si="15"/>
        <v>47.765000000000015</v>
      </c>
      <c r="BS259">
        <f t="shared" si="16"/>
        <v>49.889899999999983</v>
      </c>
      <c r="CD259">
        <v>3.8200000000000029</v>
      </c>
      <c r="CE259">
        <f t="shared" si="17"/>
        <v>47.765000000000015</v>
      </c>
      <c r="CG259">
        <v>3.8200000000000029</v>
      </c>
      <c r="CH259">
        <f t="shared" si="18"/>
        <v>70.110100000000017</v>
      </c>
      <c r="CY259">
        <v>3.4922000000000004</v>
      </c>
      <c r="CZ259">
        <f t="shared" si="19"/>
        <v>43.486393263342087</v>
      </c>
      <c r="DA259">
        <f t="shared" si="20"/>
        <v>70.05137849956256</v>
      </c>
    </row>
    <row r="260" spans="53:105" x14ac:dyDescent="0.3">
      <c r="BA260" s="104" t="s">
        <v>11</v>
      </c>
      <c r="BB260" s="93">
        <v>25.4</v>
      </c>
      <c r="BC260" s="91">
        <v>1.25</v>
      </c>
      <c r="BD260" s="91">
        <v>19.25</v>
      </c>
      <c r="BE260" s="34">
        <v>140</v>
      </c>
      <c r="BF260" s="94">
        <v>4</v>
      </c>
      <c r="BQ260">
        <v>3.840000000000003</v>
      </c>
      <c r="BR260">
        <f t="shared" si="15"/>
        <v>47.890000000000015</v>
      </c>
      <c r="BS260">
        <f t="shared" si="16"/>
        <v>49.778799999999983</v>
      </c>
      <c r="CD260">
        <v>3.840000000000003</v>
      </c>
      <c r="CE260">
        <f t="shared" si="17"/>
        <v>47.890000000000015</v>
      </c>
      <c r="CG260">
        <v>3.840000000000003</v>
      </c>
      <c r="CH260">
        <f t="shared" si="18"/>
        <v>70.22120000000001</v>
      </c>
      <c r="CY260">
        <v>3.5106000000000002</v>
      </c>
      <c r="CZ260">
        <f t="shared" si="19"/>
        <v>43.545754593175857</v>
      </c>
      <c r="DA260">
        <f t="shared" si="20"/>
        <v>70.169145341207354</v>
      </c>
    </row>
    <row r="261" spans="53:105" x14ac:dyDescent="0.3">
      <c r="BA261" s="104" t="s">
        <v>11</v>
      </c>
      <c r="BB261" s="93">
        <v>25.4</v>
      </c>
      <c r="BC261" s="91">
        <v>1.25</v>
      </c>
      <c r="BD261" s="91">
        <v>21.25</v>
      </c>
      <c r="BE261" s="34">
        <v>170</v>
      </c>
      <c r="BF261" s="94">
        <v>4</v>
      </c>
      <c r="BQ261">
        <v>3.860000000000003</v>
      </c>
      <c r="BR261">
        <f t="shared" ref="BR261:BR268" si="21">$BK$64 + (BQ261/4) *($BK$65-$BK$64)</f>
        <v>48.015000000000015</v>
      </c>
      <c r="BS261">
        <f t="shared" ref="BS261:BS267" si="22">$BK$67 + (BQ261/4) *($BK$68-$BK$67)</f>
        <v>49.667699999999982</v>
      </c>
      <c r="CD261">
        <v>3.860000000000003</v>
      </c>
      <c r="CE261">
        <f t="shared" ref="CE261:CE268" si="23">$BK$64 + (BQ261/4) *($BK$65-$BK$64)</f>
        <v>48.015000000000015</v>
      </c>
      <c r="CG261">
        <v>3.860000000000003</v>
      </c>
      <c r="CH261">
        <f t="shared" ref="CH261:CH268" si="24">$BK$68 + (CG261/4) *($BK$67-$BK$68)</f>
        <v>70.332300000000018</v>
      </c>
      <c r="CY261">
        <v>3.5290000000000004</v>
      </c>
      <c r="CZ261">
        <f t="shared" si="19"/>
        <v>43.605115923009627</v>
      </c>
      <c r="DA261">
        <f t="shared" si="20"/>
        <v>70.286912182852149</v>
      </c>
    </row>
    <row r="262" spans="53:105" x14ac:dyDescent="0.3">
      <c r="BA262" s="104" t="s">
        <v>11</v>
      </c>
      <c r="BB262" s="93">
        <v>25.4</v>
      </c>
      <c r="BC262" s="91">
        <v>1.25</v>
      </c>
      <c r="BD262" s="91">
        <v>23.25</v>
      </c>
      <c r="BE262" s="34">
        <v>212</v>
      </c>
      <c r="BF262" s="94">
        <v>4</v>
      </c>
      <c r="BQ262">
        <v>3.880000000000003</v>
      </c>
      <c r="BR262">
        <f t="shared" si="21"/>
        <v>48.140000000000015</v>
      </c>
      <c r="BS262">
        <f t="shared" si="22"/>
        <v>49.556599999999989</v>
      </c>
      <c r="CD262">
        <v>3.880000000000003</v>
      </c>
      <c r="CE262">
        <f t="shared" si="23"/>
        <v>48.140000000000015</v>
      </c>
      <c r="CG262">
        <v>3.880000000000003</v>
      </c>
      <c r="CH262">
        <f t="shared" si="24"/>
        <v>70.443400000000011</v>
      </c>
      <c r="CY262">
        <v>3.5474000000000001</v>
      </c>
      <c r="CZ262">
        <f t="shared" ref="CZ262:CZ267" si="25">$CV$69 + (CY262/$CV$67) *($CV$70-$CV$69)</f>
        <v>43.664477252843398</v>
      </c>
      <c r="DA262">
        <f t="shared" ref="DA262:DA267" si="26">$CV$73 + (CY262/$CV$67) *($CV$72-$CV$73)</f>
        <v>70.404679024496943</v>
      </c>
    </row>
    <row r="263" spans="53:105" x14ac:dyDescent="0.3">
      <c r="BA263" s="104" t="s">
        <v>11</v>
      </c>
      <c r="BB263" s="93">
        <v>25.4</v>
      </c>
      <c r="BC263" s="91">
        <v>1.25</v>
      </c>
      <c r="BD263" s="91">
        <v>25</v>
      </c>
      <c r="BE263" s="34">
        <v>256</v>
      </c>
      <c r="BF263" s="94">
        <v>4</v>
      </c>
      <c r="BQ263">
        <v>3.900000000000003</v>
      </c>
      <c r="BR263">
        <f t="shared" si="21"/>
        <v>48.265000000000015</v>
      </c>
      <c r="BS263">
        <f t="shared" si="22"/>
        <v>49.445499999999981</v>
      </c>
      <c r="CD263">
        <v>3.900000000000003</v>
      </c>
      <c r="CE263">
        <f t="shared" si="23"/>
        <v>48.265000000000015</v>
      </c>
      <c r="CG263">
        <v>3.900000000000003</v>
      </c>
      <c r="CH263">
        <f t="shared" si="24"/>
        <v>70.554500000000019</v>
      </c>
      <c r="CY263">
        <v>3.5658000000000003</v>
      </c>
      <c r="CZ263">
        <f t="shared" si="25"/>
        <v>43.723838582677168</v>
      </c>
      <c r="DA263">
        <f t="shared" si="26"/>
        <v>70.522445866141737</v>
      </c>
    </row>
    <row r="264" spans="53:105" x14ac:dyDescent="0.3">
      <c r="BA264" s="104" t="s">
        <v>11</v>
      </c>
      <c r="BB264" s="93">
        <v>25.4</v>
      </c>
      <c r="BC264" s="91">
        <v>1.25</v>
      </c>
      <c r="BD264" s="91">
        <v>27</v>
      </c>
      <c r="BE264" s="34">
        <v>302</v>
      </c>
      <c r="BF264" s="94">
        <v>4</v>
      </c>
      <c r="BQ264">
        <v>3.920000000000003</v>
      </c>
      <c r="BR264">
        <f t="shared" si="21"/>
        <v>48.390000000000015</v>
      </c>
      <c r="BS264">
        <f t="shared" si="22"/>
        <v>49.334399999999988</v>
      </c>
      <c r="CD264">
        <v>3.920000000000003</v>
      </c>
      <c r="CE264">
        <f t="shared" si="23"/>
        <v>48.390000000000015</v>
      </c>
      <c r="CG264">
        <v>3.920000000000003</v>
      </c>
      <c r="CH264">
        <f t="shared" si="24"/>
        <v>70.665600000000012</v>
      </c>
      <c r="CY264">
        <v>3.5841000000000003</v>
      </c>
      <c r="CZ264">
        <f t="shared" si="25"/>
        <v>43.782877296587927</v>
      </c>
      <c r="DA264">
        <f t="shared" si="26"/>
        <v>70.639572670603684</v>
      </c>
    </row>
    <row r="265" spans="53:105" x14ac:dyDescent="0.3">
      <c r="BA265" s="104" t="s">
        <v>11</v>
      </c>
      <c r="BB265" s="93">
        <v>25.4</v>
      </c>
      <c r="BC265" s="91">
        <v>1.25</v>
      </c>
      <c r="BD265" s="91">
        <v>29</v>
      </c>
      <c r="BE265" s="34">
        <v>338</v>
      </c>
      <c r="BF265" s="94">
        <v>4</v>
      </c>
      <c r="BQ265">
        <v>3.9400000000000031</v>
      </c>
      <c r="BR265">
        <f t="shared" si="21"/>
        <v>48.515000000000015</v>
      </c>
      <c r="BS265">
        <f t="shared" si="22"/>
        <v>49.223299999999981</v>
      </c>
      <c r="CD265">
        <v>3.9400000000000031</v>
      </c>
      <c r="CE265">
        <f t="shared" si="23"/>
        <v>48.515000000000015</v>
      </c>
      <c r="CG265">
        <v>3.9400000000000031</v>
      </c>
      <c r="CH265">
        <f t="shared" si="24"/>
        <v>70.776700000000019</v>
      </c>
      <c r="CY265">
        <v>3.6025</v>
      </c>
      <c r="CZ265">
        <f t="shared" si="25"/>
        <v>43.842238626421704</v>
      </c>
      <c r="DA265">
        <f t="shared" si="26"/>
        <v>70.757339512248464</v>
      </c>
    </row>
    <row r="266" spans="53:105" x14ac:dyDescent="0.3">
      <c r="BA266" s="104" t="s">
        <v>11</v>
      </c>
      <c r="BB266" s="93">
        <v>25.4</v>
      </c>
      <c r="BC266" s="91">
        <v>1.25</v>
      </c>
      <c r="BD266" s="91">
        <v>31</v>
      </c>
      <c r="BE266" s="34">
        <v>430</v>
      </c>
      <c r="BF266" s="94">
        <v>4</v>
      </c>
      <c r="BQ266">
        <v>3.9600000000000031</v>
      </c>
      <c r="BR266">
        <f t="shared" si="21"/>
        <v>48.640000000000015</v>
      </c>
      <c r="BS266">
        <f t="shared" si="22"/>
        <v>49.112199999999987</v>
      </c>
      <c r="CD266">
        <v>3.9600000000000031</v>
      </c>
      <c r="CE266">
        <f t="shared" si="23"/>
        <v>48.640000000000015</v>
      </c>
      <c r="CG266">
        <v>3.9600000000000031</v>
      </c>
      <c r="CH266">
        <f t="shared" si="24"/>
        <v>70.887800000000013</v>
      </c>
      <c r="CY266">
        <v>3.6209000000000002</v>
      </c>
      <c r="CZ266">
        <f t="shared" si="25"/>
        <v>43.901599956255474</v>
      </c>
      <c r="DA266">
        <f t="shared" si="26"/>
        <v>70.875106353893273</v>
      </c>
    </row>
    <row r="267" spans="53:105" x14ac:dyDescent="0.3">
      <c r="BA267" s="104" t="s">
        <v>11</v>
      </c>
      <c r="BB267" s="93">
        <v>25.4</v>
      </c>
      <c r="BC267" s="91">
        <v>1.25</v>
      </c>
      <c r="BD267" s="91">
        <v>33</v>
      </c>
      <c r="BE267" s="34">
        <v>486</v>
      </c>
      <c r="BF267" s="94">
        <v>4</v>
      </c>
      <c r="BQ267">
        <v>3.9800000000000031</v>
      </c>
      <c r="BR267">
        <f t="shared" si="21"/>
        <v>48.765000000000015</v>
      </c>
      <c r="BS267">
        <f t="shared" si="22"/>
        <v>49.00109999999998</v>
      </c>
      <c r="CD267">
        <v>3.9800000000000031</v>
      </c>
      <c r="CE267">
        <f t="shared" si="23"/>
        <v>48.765000000000015</v>
      </c>
      <c r="CG267">
        <v>3.9800000000000031</v>
      </c>
      <c r="CH267">
        <f t="shared" si="24"/>
        <v>70.99890000000002</v>
      </c>
      <c r="CY267">
        <v>3.6393000000000004</v>
      </c>
      <c r="CZ267">
        <f t="shared" si="25"/>
        <v>43.960961286089244</v>
      </c>
      <c r="DA267">
        <f t="shared" si="26"/>
        <v>70.992873195538067</v>
      </c>
    </row>
    <row r="268" spans="53:105" x14ac:dyDescent="0.3">
      <c r="BA268" s="104" t="s">
        <v>11</v>
      </c>
      <c r="BB268" s="93">
        <v>25.4</v>
      </c>
      <c r="BC268" s="91">
        <v>1.25</v>
      </c>
      <c r="BD268" s="91">
        <v>35</v>
      </c>
      <c r="BE268" s="34">
        <v>562</v>
      </c>
      <c r="BF268" s="94">
        <v>4</v>
      </c>
      <c r="BQ268">
        <v>4.0000000000000027</v>
      </c>
      <c r="BR268">
        <f t="shared" si="21"/>
        <v>48.890000000000015</v>
      </c>
      <c r="BS268">
        <f t="shared" ref="BS268" si="27">$BK$67 + (BQ268/4) *($BK$68-$BK$67)</f>
        <v>48.889999999999986</v>
      </c>
      <c r="CD268">
        <v>4.0000000000000027</v>
      </c>
      <c r="CE268">
        <f t="shared" si="23"/>
        <v>48.890000000000015</v>
      </c>
      <c r="CG268">
        <v>4.0000000000000027</v>
      </c>
      <c r="CH268">
        <f t="shared" si="24"/>
        <v>71.110000000000014</v>
      </c>
      <c r="CY268" s="6">
        <v>3.6577000000000002</v>
      </c>
      <c r="CZ268" s="6">
        <f>ROUNDUP($CV$69 + (CY268/$CV$67) *($CV$70-$CV$69), 3)</f>
        <v>44.021000000000001</v>
      </c>
      <c r="DA268">
        <f>ROUNDUP($CV$73 + (CY268/$CV$67) *($CV$72-$CV$73), 3)</f>
        <v>71.111000000000004</v>
      </c>
    </row>
    <row r="269" spans="53:105" x14ac:dyDescent="0.3">
      <c r="BA269" s="104" t="s">
        <v>11</v>
      </c>
      <c r="BB269" s="93">
        <v>25.4</v>
      </c>
      <c r="BC269" s="91">
        <v>1.25</v>
      </c>
      <c r="BD269" s="91">
        <v>37</v>
      </c>
      <c r="BE269" s="34">
        <v>632</v>
      </c>
      <c r="BF269" s="94">
        <v>4</v>
      </c>
    </row>
    <row r="270" spans="53:105" ht="15" thickBot="1" x14ac:dyDescent="0.35">
      <c r="BA270" s="105" t="s">
        <v>11</v>
      </c>
      <c r="BB270" s="93">
        <v>25.4</v>
      </c>
      <c r="BC270" s="91">
        <v>1.25</v>
      </c>
      <c r="BD270" s="95">
        <v>39</v>
      </c>
      <c r="BE270" s="12">
        <v>700</v>
      </c>
      <c r="BF270" s="96">
        <v>4</v>
      </c>
    </row>
    <row r="271" spans="53:105" x14ac:dyDescent="0.3">
      <c r="BA271" s="103" t="s">
        <v>11</v>
      </c>
      <c r="BB271" s="89">
        <v>25.4</v>
      </c>
      <c r="BC271" s="90">
        <v>1.25</v>
      </c>
      <c r="BD271" s="91">
        <v>8</v>
      </c>
      <c r="BE271" s="34">
        <v>14</v>
      </c>
      <c r="BF271" s="92">
        <v>6</v>
      </c>
    </row>
    <row r="272" spans="53:105" x14ac:dyDescent="0.3">
      <c r="BA272" s="104" t="s">
        <v>11</v>
      </c>
      <c r="BB272" s="93">
        <v>25.4</v>
      </c>
      <c r="BC272" s="91">
        <v>1.25</v>
      </c>
      <c r="BD272" s="91">
        <v>10</v>
      </c>
      <c r="BE272" s="34">
        <v>24</v>
      </c>
      <c r="BF272" s="94">
        <v>6</v>
      </c>
    </row>
    <row r="273" spans="53:58" x14ac:dyDescent="0.3">
      <c r="BA273" s="104" t="s">
        <v>11</v>
      </c>
      <c r="BB273" s="93">
        <v>25.4</v>
      </c>
      <c r="BC273" s="91">
        <v>1.25</v>
      </c>
      <c r="BD273" s="91">
        <v>12</v>
      </c>
      <c r="BE273" s="34">
        <v>46</v>
      </c>
      <c r="BF273" s="94">
        <v>6</v>
      </c>
    </row>
    <row r="274" spans="53:58" x14ac:dyDescent="0.3">
      <c r="BA274" s="104" t="s">
        <v>11</v>
      </c>
      <c r="BB274" s="93">
        <v>25.4</v>
      </c>
      <c r="BC274" s="91">
        <v>1.25</v>
      </c>
      <c r="BD274" s="91">
        <v>13.25</v>
      </c>
      <c r="BE274" s="34">
        <v>54</v>
      </c>
      <c r="BF274" s="94">
        <v>6</v>
      </c>
    </row>
    <row r="275" spans="53:58" x14ac:dyDescent="0.3">
      <c r="BA275" s="104" t="s">
        <v>11</v>
      </c>
      <c r="BB275" s="93">
        <v>25.4</v>
      </c>
      <c r="BC275" s="91">
        <v>1.25</v>
      </c>
      <c r="BD275" s="91">
        <v>15.25</v>
      </c>
      <c r="BE275" s="34">
        <v>74</v>
      </c>
      <c r="BF275" s="94">
        <v>6</v>
      </c>
    </row>
    <row r="276" spans="53:58" x14ac:dyDescent="0.3">
      <c r="BA276" s="104" t="s">
        <v>11</v>
      </c>
      <c r="BB276" s="93">
        <v>25.4</v>
      </c>
      <c r="BC276" s="91">
        <v>1.25</v>
      </c>
      <c r="BD276" s="91">
        <v>17.25</v>
      </c>
      <c r="BE276" s="34">
        <v>104</v>
      </c>
      <c r="BF276" s="94">
        <v>6</v>
      </c>
    </row>
    <row r="277" spans="53:58" x14ac:dyDescent="0.3">
      <c r="BA277" s="104" t="s">
        <v>11</v>
      </c>
      <c r="BB277" s="93">
        <v>25.4</v>
      </c>
      <c r="BC277" s="91">
        <v>1.25</v>
      </c>
      <c r="BD277" s="91">
        <v>19.25</v>
      </c>
      <c r="BE277" s="34">
        <v>136</v>
      </c>
      <c r="BF277" s="94">
        <v>6</v>
      </c>
    </row>
    <row r="278" spans="53:58" x14ac:dyDescent="0.3">
      <c r="BA278" s="104" t="s">
        <v>11</v>
      </c>
      <c r="BB278" s="93">
        <v>25.4</v>
      </c>
      <c r="BC278" s="91">
        <v>1.25</v>
      </c>
      <c r="BD278" s="91">
        <v>21.25</v>
      </c>
      <c r="BE278" s="34">
        <v>164</v>
      </c>
      <c r="BF278" s="94">
        <v>6</v>
      </c>
    </row>
    <row r="279" spans="53:58" x14ac:dyDescent="0.3">
      <c r="BA279" s="104" t="s">
        <v>11</v>
      </c>
      <c r="BB279" s="93">
        <v>25.4</v>
      </c>
      <c r="BC279" s="91">
        <v>1.25</v>
      </c>
      <c r="BD279" s="91">
        <v>23.25</v>
      </c>
      <c r="BE279" s="34">
        <v>212</v>
      </c>
      <c r="BF279" s="94">
        <v>6</v>
      </c>
    </row>
    <row r="280" spans="53:58" x14ac:dyDescent="0.3">
      <c r="BA280" s="104" t="s">
        <v>11</v>
      </c>
      <c r="BB280" s="93">
        <v>25.4</v>
      </c>
      <c r="BC280" s="91">
        <v>1.25</v>
      </c>
      <c r="BD280" s="91">
        <v>25</v>
      </c>
      <c r="BE280" s="34">
        <v>252</v>
      </c>
      <c r="BF280" s="94">
        <v>6</v>
      </c>
    </row>
    <row r="281" spans="53:58" x14ac:dyDescent="0.3">
      <c r="BA281" s="104" t="s">
        <v>11</v>
      </c>
      <c r="BB281" s="93">
        <v>25.4</v>
      </c>
      <c r="BC281" s="91">
        <v>1.25</v>
      </c>
      <c r="BD281" s="91">
        <v>27</v>
      </c>
      <c r="BE281" s="34">
        <v>296</v>
      </c>
      <c r="BF281" s="94">
        <v>6</v>
      </c>
    </row>
    <row r="282" spans="53:58" x14ac:dyDescent="0.3">
      <c r="BA282" s="104" t="s">
        <v>11</v>
      </c>
      <c r="BB282" s="93">
        <v>25.4</v>
      </c>
      <c r="BC282" s="91">
        <v>1.25</v>
      </c>
      <c r="BD282" s="91">
        <v>29</v>
      </c>
      <c r="BE282" s="34">
        <v>334</v>
      </c>
      <c r="BF282" s="94">
        <v>6</v>
      </c>
    </row>
    <row r="283" spans="53:58" x14ac:dyDescent="0.3">
      <c r="BA283" s="104" t="s">
        <v>11</v>
      </c>
      <c r="BB283" s="93">
        <v>25.4</v>
      </c>
      <c r="BC283" s="91">
        <v>1.25</v>
      </c>
      <c r="BD283" s="91">
        <v>31</v>
      </c>
      <c r="BE283" s="34">
        <v>424</v>
      </c>
      <c r="BF283" s="94">
        <v>6</v>
      </c>
    </row>
    <row r="284" spans="53:58" x14ac:dyDescent="0.3">
      <c r="BA284" s="104" t="s">
        <v>11</v>
      </c>
      <c r="BB284" s="93">
        <v>25.4</v>
      </c>
      <c r="BC284" s="91">
        <v>1.25</v>
      </c>
      <c r="BD284" s="91">
        <v>33</v>
      </c>
      <c r="BE284" s="34">
        <v>470</v>
      </c>
      <c r="BF284" s="94">
        <v>6</v>
      </c>
    </row>
    <row r="285" spans="53:58" x14ac:dyDescent="0.3">
      <c r="BA285" s="104" t="s">
        <v>11</v>
      </c>
      <c r="BB285" s="93">
        <v>25.4</v>
      </c>
      <c r="BC285" s="91">
        <v>1.25</v>
      </c>
      <c r="BD285" s="91">
        <v>35</v>
      </c>
      <c r="BE285" s="34">
        <v>546</v>
      </c>
      <c r="BF285" s="94">
        <v>6</v>
      </c>
    </row>
    <row r="286" spans="53:58" x14ac:dyDescent="0.3">
      <c r="BA286" s="104" t="s">
        <v>11</v>
      </c>
      <c r="BB286" s="93">
        <v>25.4</v>
      </c>
      <c r="BC286" s="91">
        <v>1.25</v>
      </c>
      <c r="BD286" s="91">
        <v>37</v>
      </c>
      <c r="BE286" s="34">
        <v>614</v>
      </c>
      <c r="BF286" s="94">
        <v>6</v>
      </c>
    </row>
    <row r="287" spans="53:58" ht="15" thickBot="1" x14ac:dyDescent="0.35">
      <c r="BA287" s="105" t="s">
        <v>11</v>
      </c>
      <c r="BB287" s="93">
        <v>25.4</v>
      </c>
      <c r="BC287" s="91">
        <v>1.25</v>
      </c>
      <c r="BD287" s="95">
        <v>39</v>
      </c>
      <c r="BE287" s="12">
        <v>688</v>
      </c>
      <c r="BF287" s="96">
        <v>6</v>
      </c>
    </row>
    <row r="288" spans="53:58" x14ac:dyDescent="0.3">
      <c r="BA288" s="103" t="s">
        <v>11</v>
      </c>
      <c r="BB288" s="89">
        <v>25.4</v>
      </c>
      <c r="BC288" s="90">
        <v>1.25</v>
      </c>
      <c r="BD288" s="91">
        <v>8</v>
      </c>
      <c r="BE288" s="34" t="s">
        <v>179</v>
      </c>
      <c r="BF288" s="92">
        <v>8</v>
      </c>
    </row>
    <row r="289" spans="53:58" x14ac:dyDescent="0.3">
      <c r="BA289" s="104" t="s">
        <v>11</v>
      </c>
      <c r="BB289" s="93">
        <v>25.4</v>
      </c>
      <c r="BC289" s="91">
        <v>1.25</v>
      </c>
      <c r="BD289" s="91">
        <v>10</v>
      </c>
      <c r="BE289" s="34" t="s">
        <v>179</v>
      </c>
      <c r="BF289" s="94">
        <v>8</v>
      </c>
    </row>
    <row r="290" spans="53:58" x14ac:dyDescent="0.3">
      <c r="BA290" s="104" t="s">
        <v>11</v>
      </c>
      <c r="BB290" s="93">
        <v>25.4</v>
      </c>
      <c r="BC290" s="91">
        <v>1.25</v>
      </c>
      <c r="BD290" s="91">
        <v>12</v>
      </c>
      <c r="BE290" s="34">
        <v>44</v>
      </c>
      <c r="BF290" s="94">
        <v>8</v>
      </c>
    </row>
    <row r="291" spans="53:58" x14ac:dyDescent="0.3">
      <c r="BA291" s="104" t="s">
        <v>11</v>
      </c>
      <c r="BB291" s="93">
        <v>25.4</v>
      </c>
      <c r="BC291" s="91">
        <v>1.25</v>
      </c>
      <c r="BD291" s="91">
        <v>13.25</v>
      </c>
      <c r="BE291" s="34">
        <v>50</v>
      </c>
      <c r="BF291" s="94">
        <v>8</v>
      </c>
    </row>
    <row r="292" spans="53:58" x14ac:dyDescent="0.3">
      <c r="BA292" s="104" t="s">
        <v>11</v>
      </c>
      <c r="BB292" s="93">
        <v>25.4</v>
      </c>
      <c r="BC292" s="91">
        <v>1.25</v>
      </c>
      <c r="BD292" s="91">
        <v>15.25</v>
      </c>
      <c r="BE292" s="34">
        <v>72</v>
      </c>
      <c r="BF292" s="94">
        <v>8</v>
      </c>
    </row>
    <row r="293" spans="53:58" x14ac:dyDescent="0.3">
      <c r="BA293" s="104" t="s">
        <v>11</v>
      </c>
      <c r="BB293" s="93">
        <v>25.4</v>
      </c>
      <c r="BC293" s="91">
        <v>1.25</v>
      </c>
      <c r="BD293" s="91">
        <v>17.25</v>
      </c>
      <c r="BE293" s="34">
        <v>94</v>
      </c>
      <c r="BF293" s="94">
        <v>8</v>
      </c>
    </row>
    <row r="294" spans="53:58" x14ac:dyDescent="0.3">
      <c r="BA294" s="104" t="s">
        <v>11</v>
      </c>
      <c r="BB294" s="93">
        <v>25.4</v>
      </c>
      <c r="BC294" s="91">
        <v>1.25</v>
      </c>
      <c r="BD294" s="91">
        <v>19.25</v>
      </c>
      <c r="BE294" s="34">
        <v>128</v>
      </c>
      <c r="BF294" s="94">
        <v>8</v>
      </c>
    </row>
    <row r="295" spans="53:58" x14ac:dyDescent="0.3">
      <c r="BA295" s="104" t="s">
        <v>11</v>
      </c>
      <c r="BB295" s="93">
        <v>25.4</v>
      </c>
      <c r="BC295" s="91">
        <v>1.25</v>
      </c>
      <c r="BD295" s="91">
        <v>21.25</v>
      </c>
      <c r="BE295" s="34">
        <v>160</v>
      </c>
      <c r="BF295" s="94">
        <v>8</v>
      </c>
    </row>
    <row r="296" spans="53:58" x14ac:dyDescent="0.3">
      <c r="BA296" s="104" t="s">
        <v>11</v>
      </c>
      <c r="BB296" s="93">
        <v>25.4</v>
      </c>
      <c r="BC296" s="91">
        <v>1.25</v>
      </c>
      <c r="BD296" s="91">
        <v>23.25</v>
      </c>
      <c r="BE296" s="34">
        <v>202</v>
      </c>
      <c r="BF296" s="94">
        <v>8</v>
      </c>
    </row>
    <row r="297" spans="53:58" x14ac:dyDescent="0.3">
      <c r="BA297" s="104" t="s">
        <v>11</v>
      </c>
      <c r="BB297" s="93">
        <v>25.4</v>
      </c>
      <c r="BC297" s="91">
        <v>1.25</v>
      </c>
      <c r="BD297" s="91">
        <v>25</v>
      </c>
      <c r="BE297" s="34">
        <v>242</v>
      </c>
      <c r="BF297" s="94">
        <v>8</v>
      </c>
    </row>
    <row r="298" spans="53:58" x14ac:dyDescent="0.3">
      <c r="BA298" s="104" t="s">
        <v>11</v>
      </c>
      <c r="BB298" s="93">
        <v>25.4</v>
      </c>
      <c r="BC298" s="91">
        <v>1.25</v>
      </c>
      <c r="BD298" s="91">
        <v>27</v>
      </c>
      <c r="BE298" s="34">
        <v>286</v>
      </c>
      <c r="BF298" s="94">
        <v>8</v>
      </c>
    </row>
    <row r="299" spans="53:58" x14ac:dyDescent="0.3">
      <c r="BA299" s="104" t="s">
        <v>11</v>
      </c>
      <c r="BB299" s="93">
        <v>25.4</v>
      </c>
      <c r="BC299" s="91">
        <v>1.25</v>
      </c>
      <c r="BD299" s="91">
        <v>29</v>
      </c>
      <c r="BE299" s="34">
        <v>316</v>
      </c>
      <c r="BF299" s="94">
        <v>8</v>
      </c>
    </row>
    <row r="300" spans="53:58" x14ac:dyDescent="0.3">
      <c r="BA300" s="104" t="s">
        <v>11</v>
      </c>
      <c r="BB300" s="93">
        <v>25.4</v>
      </c>
      <c r="BC300" s="91">
        <v>1.25</v>
      </c>
      <c r="BD300" s="91">
        <v>31</v>
      </c>
      <c r="BE300" s="34">
        <v>400</v>
      </c>
      <c r="BF300" s="94">
        <v>8</v>
      </c>
    </row>
    <row r="301" spans="53:58" x14ac:dyDescent="0.3">
      <c r="BA301" s="104" t="s">
        <v>11</v>
      </c>
      <c r="BB301" s="93">
        <v>25.4</v>
      </c>
      <c r="BC301" s="91">
        <v>1.25</v>
      </c>
      <c r="BD301" s="91">
        <v>33</v>
      </c>
      <c r="BE301" s="34">
        <v>454</v>
      </c>
      <c r="BF301" s="94">
        <v>8</v>
      </c>
    </row>
    <row r="302" spans="53:58" x14ac:dyDescent="0.3">
      <c r="BA302" s="104" t="s">
        <v>11</v>
      </c>
      <c r="BB302" s="93">
        <v>25.4</v>
      </c>
      <c r="BC302" s="91">
        <v>1.25</v>
      </c>
      <c r="BD302" s="91">
        <v>35</v>
      </c>
      <c r="BE302" s="34">
        <v>532</v>
      </c>
      <c r="BF302" s="94">
        <v>8</v>
      </c>
    </row>
    <row r="303" spans="53:58" x14ac:dyDescent="0.3">
      <c r="BA303" s="104" t="s">
        <v>11</v>
      </c>
      <c r="BB303" s="93">
        <v>25.4</v>
      </c>
      <c r="BC303" s="91">
        <v>1.25</v>
      </c>
      <c r="BD303" s="91">
        <v>37</v>
      </c>
      <c r="BE303" s="34">
        <v>598</v>
      </c>
      <c r="BF303" s="94">
        <v>8</v>
      </c>
    </row>
    <row r="304" spans="53:58" ht="15" thickBot="1" x14ac:dyDescent="0.35">
      <c r="BA304" s="105" t="s">
        <v>11</v>
      </c>
      <c r="BB304" s="97">
        <v>25.4</v>
      </c>
      <c r="BC304" s="98">
        <v>1.25</v>
      </c>
      <c r="BD304" s="98">
        <v>39</v>
      </c>
      <c r="BE304" s="88">
        <v>672</v>
      </c>
      <c r="BF304" s="96">
        <v>8</v>
      </c>
    </row>
    <row r="305" spans="53:58" x14ac:dyDescent="0.3">
      <c r="BA305" s="103" t="s">
        <v>11</v>
      </c>
      <c r="BB305" s="89">
        <v>31.75</v>
      </c>
      <c r="BC305" s="90">
        <v>1.5625</v>
      </c>
      <c r="BD305" s="91">
        <v>8</v>
      </c>
      <c r="BE305" s="14" t="s">
        <v>179</v>
      </c>
      <c r="BF305" s="92">
        <v>1</v>
      </c>
    </row>
    <row r="306" spans="53:58" x14ac:dyDescent="0.3">
      <c r="BA306" s="104" t="s">
        <v>11</v>
      </c>
      <c r="BB306" s="93">
        <v>31.75</v>
      </c>
      <c r="BC306" s="91">
        <v>1.5625</v>
      </c>
      <c r="BD306" s="91">
        <v>10</v>
      </c>
      <c r="BE306" s="14">
        <v>20</v>
      </c>
      <c r="BF306" s="94">
        <v>1</v>
      </c>
    </row>
    <row r="307" spans="53:58" x14ac:dyDescent="0.3">
      <c r="BA307" s="104" t="s">
        <v>11</v>
      </c>
      <c r="BB307" s="93">
        <v>31.75</v>
      </c>
      <c r="BC307" s="91">
        <v>1.5625</v>
      </c>
      <c r="BD307" s="91">
        <v>12</v>
      </c>
      <c r="BE307" s="14">
        <v>32</v>
      </c>
      <c r="BF307" s="94">
        <v>1</v>
      </c>
    </row>
    <row r="308" spans="53:58" x14ac:dyDescent="0.3">
      <c r="BA308" s="104" t="s">
        <v>11</v>
      </c>
      <c r="BB308" s="93">
        <v>31.75</v>
      </c>
      <c r="BC308" s="91">
        <v>1.5625</v>
      </c>
      <c r="BD308" s="91">
        <v>13.25</v>
      </c>
      <c r="BE308" s="14">
        <v>38</v>
      </c>
      <c r="BF308" s="94">
        <v>1</v>
      </c>
    </row>
    <row r="309" spans="53:58" x14ac:dyDescent="0.3">
      <c r="BA309" s="104" t="s">
        <v>11</v>
      </c>
      <c r="BB309" s="93">
        <v>31.75</v>
      </c>
      <c r="BC309" s="91">
        <v>1.5625</v>
      </c>
      <c r="BD309" s="91">
        <v>15.25</v>
      </c>
      <c r="BE309" s="14">
        <v>54</v>
      </c>
      <c r="BF309" s="94">
        <v>1</v>
      </c>
    </row>
    <row r="310" spans="53:58" x14ac:dyDescent="0.3">
      <c r="BA310" s="104" t="s">
        <v>11</v>
      </c>
      <c r="BB310" s="93">
        <v>31.75</v>
      </c>
      <c r="BC310" s="91">
        <v>1.5625</v>
      </c>
      <c r="BD310" s="91">
        <v>17.25</v>
      </c>
      <c r="BE310" s="14">
        <v>69</v>
      </c>
      <c r="BF310" s="94">
        <v>1</v>
      </c>
    </row>
    <row r="311" spans="53:58" x14ac:dyDescent="0.3">
      <c r="BA311" s="104" t="s">
        <v>11</v>
      </c>
      <c r="BB311" s="93">
        <v>31.75</v>
      </c>
      <c r="BC311" s="91">
        <v>1.5625</v>
      </c>
      <c r="BD311" s="91">
        <v>19.25</v>
      </c>
      <c r="BE311" s="14">
        <v>95</v>
      </c>
      <c r="BF311" s="94">
        <v>1</v>
      </c>
    </row>
    <row r="312" spans="53:58" x14ac:dyDescent="0.3">
      <c r="BA312" s="104" t="s">
        <v>11</v>
      </c>
      <c r="BB312" s="93">
        <v>31.75</v>
      </c>
      <c r="BC312" s="91">
        <v>1.5625</v>
      </c>
      <c r="BD312" s="91">
        <v>21.25</v>
      </c>
      <c r="BE312" s="14">
        <v>117</v>
      </c>
      <c r="BF312" s="94">
        <v>1</v>
      </c>
    </row>
    <row r="313" spans="53:58" x14ac:dyDescent="0.3">
      <c r="BA313" s="104" t="s">
        <v>11</v>
      </c>
      <c r="BB313" s="93">
        <v>31.75</v>
      </c>
      <c r="BC313" s="91">
        <v>1.5625</v>
      </c>
      <c r="BD313" s="91">
        <v>23.25</v>
      </c>
      <c r="BE313" s="14">
        <v>140</v>
      </c>
      <c r="BF313" s="94">
        <v>1</v>
      </c>
    </row>
    <row r="314" spans="53:58" x14ac:dyDescent="0.3">
      <c r="BA314" s="104" t="s">
        <v>11</v>
      </c>
      <c r="BB314" s="93">
        <v>31.75</v>
      </c>
      <c r="BC314" s="91">
        <v>1.5625</v>
      </c>
      <c r="BD314" s="91">
        <v>25</v>
      </c>
      <c r="BE314" s="14">
        <v>170</v>
      </c>
      <c r="BF314" s="94">
        <v>1</v>
      </c>
    </row>
    <row r="315" spans="53:58" x14ac:dyDescent="0.3">
      <c r="BA315" s="104" t="s">
        <v>11</v>
      </c>
      <c r="BB315" s="93">
        <v>31.75</v>
      </c>
      <c r="BC315" s="91">
        <v>1.5625</v>
      </c>
      <c r="BD315" s="91">
        <v>27</v>
      </c>
      <c r="BE315" s="14">
        <v>202</v>
      </c>
      <c r="BF315" s="94">
        <v>1</v>
      </c>
    </row>
    <row r="316" spans="53:58" x14ac:dyDescent="0.3">
      <c r="BA316" s="104" t="s">
        <v>11</v>
      </c>
      <c r="BB316" s="93">
        <v>31.75</v>
      </c>
      <c r="BC316" s="91">
        <v>1.5625</v>
      </c>
      <c r="BD316" s="91">
        <v>29</v>
      </c>
      <c r="BE316" s="14">
        <v>235</v>
      </c>
      <c r="BF316" s="94">
        <v>1</v>
      </c>
    </row>
    <row r="317" spans="53:58" x14ac:dyDescent="0.3">
      <c r="BA317" s="104" t="s">
        <v>11</v>
      </c>
      <c r="BB317" s="93">
        <v>31.75</v>
      </c>
      <c r="BC317" s="91">
        <v>1.5625</v>
      </c>
      <c r="BD317" s="91">
        <v>31</v>
      </c>
      <c r="BE317" s="14">
        <v>275</v>
      </c>
      <c r="BF317" s="94">
        <v>1</v>
      </c>
    </row>
    <row r="318" spans="53:58" x14ac:dyDescent="0.3">
      <c r="BA318" s="104" t="s">
        <v>11</v>
      </c>
      <c r="BB318" s="93">
        <v>31.75</v>
      </c>
      <c r="BC318" s="91">
        <v>1.5625</v>
      </c>
      <c r="BD318" s="91">
        <v>33</v>
      </c>
      <c r="BE318" s="14">
        <v>315</v>
      </c>
      <c r="BF318" s="94">
        <v>1</v>
      </c>
    </row>
    <row r="319" spans="53:58" x14ac:dyDescent="0.3">
      <c r="BA319" s="104" t="s">
        <v>11</v>
      </c>
      <c r="BB319" s="93">
        <v>31.75</v>
      </c>
      <c r="BC319" s="91">
        <v>1.5625</v>
      </c>
      <c r="BD319" s="91">
        <v>35</v>
      </c>
      <c r="BE319" s="14">
        <v>357</v>
      </c>
      <c r="BF319" s="94">
        <v>1</v>
      </c>
    </row>
    <row r="320" spans="53:58" x14ac:dyDescent="0.3">
      <c r="BA320" s="104" t="s">
        <v>11</v>
      </c>
      <c r="BB320" s="93">
        <v>31.75</v>
      </c>
      <c r="BC320" s="91">
        <v>1.5625</v>
      </c>
      <c r="BD320" s="91">
        <v>37</v>
      </c>
      <c r="BE320" s="14">
        <v>407</v>
      </c>
      <c r="BF320" s="94">
        <v>1</v>
      </c>
    </row>
    <row r="321" spans="53:58" ht="15" thickBot="1" x14ac:dyDescent="0.35">
      <c r="BA321" s="105" t="s">
        <v>11</v>
      </c>
      <c r="BB321" s="93">
        <v>31.75</v>
      </c>
      <c r="BC321" s="91">
        <v>1.5625</v>
      </c>
      <c r="BD321" s="95">
        <v>39</v>
      </c>
      <c r="BE321" s="16">
        <v>449</v>
      </c>
      <c r="BF321" s="96">
        <v>1</v>
      </c>
    </row>
    <row r="322" spans="53:58" x14ac:dyDescent="0.3">
      <c r="BA322" s="103" t="s">
        <v>11</v>
      </c>
      <c r="BB322" s="93">
        <v>31.75</v>
      </c>
      <c r="BC322" s="91">
        <v>1.5625</v>
      </c>
      <c r="BD322" s="91">
        <v>8</v>
      </c>
      <c r="BE322" s="14" t="s">
        <v>179</v>
      </c>
      <c r="BF322" s="92">
        <v>2</v>
      </c>
    </row>
    <row r="323" spans="53:58" x14ac:dyDescent="0.3">
      <c r="BA323" s="104" t="s">
        <v>11</v>
      </c>
      <c r="BB323" s="93">
        <v>31.75</v>
      </c>
      <c r="BC323" s="91">
        <v>1.5625</v>
      </c>
      <c r="BD323" s="91">
        <v>10</v>
      </c>
      <c r="BE323" s="14">
        <v>18</v>
      </c>
      <c r="BF323" s="94">
        <v>2</v>
      </c>
    </row>
    <row r="324" spans="53:58" x14ac:dyDescent="0.3">
      <c r="BA324" s="104" t="s">
        <v>11</v>
      </c>
      <c r="BB324" s="93">
        <v>31.75</v>
      </c>
      <c r="BC324" s="91">
        <v>1.5625</v>
      </c>
      <c r="BD324" s="91">
        <v>12</v>
      </c>
      <c r="BE324" s="14">
        <v>30</v>
      </c>
      <c r="BF324" s="94">
        <v>2</v>
      </c>
    </row>
    <row r="325" spans="53:58" x14ac:dyDescent="0.3">
      <c r="BA325" s="104" t="s">
        <v>11</v>
      </c>
      <c r="BB325" s="93">
        <v>31.75</v>
      </c>
      <c r="BC325" s="91">
        <v>1.5625</v>
      </c>
      <c r="BD325" s="91">
        <v>13.25</v>
      </c>
      <c r="BE325" s="14">
        <v>36</v>
      </c>
      <c r="BF325" s="94">
        <v>2</v>
      </c>
    </row>
    <row r="326" spans="53:58" x14ac:dyDescent="0.3">
      <c r="BA326" s="104" t="s">
        <v>11</v>
      </c>
      <c r="BB326" s="93">
        <v>31.75</v>
      </c>
      <c r="BC326" s="91">
        <v>1.5625</v>
      </c>
      <c r="BD326" s="91">
        <v>15.25</v>
      </c>
      <c r="BE326" s="14">
        <v>51</v>
      </c>
      <c r="BF326" s="94">
        <v>2</v>
      </c>
    </row>
    <row r="327" spans="53:58" x14ac:dyDescent="0.3">
      <c r="BA327" s="104" t="s">
        <v>11</v>
      </c>
      <c r="BB327" s="93">
        <v>31.75</v>
      </c>
      <c r="BC327" s="91">
        <v>1.5625</v>
      </c>
      <c r="BD327" s="91">
        <v>17.25</v>
      </c>
      <c r="BE327" s="14">
        <v>66</v>
      </c>
      <c r="BF327" s="94">
        <v>2</v>
      </c>
    </row>
    <row r="328" spans="53:58" x14ac:dyDescent="0.3">
      <c r="BA328" s="104" t="s">
        <v>11</v>
      </c>
      <c r="BB328" s="93">
        <v>31.75</v>
      </c>
      <c r="BC328" s="91">
        <v>1.5625</v>
      </c>
      <c r="BD328" s="91">
        <v>19.25</v>
      </c>
      <c r="BE328" s="14">
        <v>91</v>
      </c>
      <c r="BF328" s="94">
        <v>2</v>
      </c>
    </row>
    <row r="329" spans="53:58" x14ac:dyDescent="0.3">
      <c r="BA329" s="104" t="s">
        <v>11</v>
      </c>
      <c r="BB329" s="93">
        <v>31.75</v>
      </c>
      <c r="BC329" s="91">
        <v>1.5625</v>
      </c>
      <c r="BD329" s="91">
        <v>21.25</v>
      </c>
      <c r="BE329" s="14">
        <v>112</v>
      </c>
      <c r="BF329" s="94">
        <v>2</v>
      </c>
    </row>
    <row r="330" spans="53:58" x14ac:dyDescent="0.3">
      <c r="BA330" s="104" t="s">
        <v>11</v>
      </c>
      <c r="BB330" s="93">
        <v>31.75</v>
      </c>
      <c r="BC330" s="91">
        <v>1.5625</v>
      </c>
      <c r="BD330" s="91">
        <v>23.25</v>
      </c>
      <c r="BE330" s="14">
        <v>136</v>
      </c>
      <c r="BF330" s="94">
        <v>2</v>
      </c>
    </row>
    <row r="331" spans="53:58" x14ac:dyDescent="0.3">
      <c r="BA331" s="104" t="s">
        <v>11</v>
      </c>
      <c r="BB331" s="93">
        <v>31.75</v>
      </c>
      <c r="BC331" s="91">
        <v>1.5625</v>
      </c>
      <c r="BD331" s="91">
        <v>25</v>
      </c>
      <c r="BE331" s="14">
        <v>164</v>
      </c>
      <c r="BF331" s="94">
        <v>2</v>
      </c>
    </row>
    <row r="332" spans="53:58" x14ac:dyDescent="0.3">
      <c r="BA332" s="104" t="s">
        <v>11</v>
      </c>
      <c r="BB332" s="93">
        <v>31.75</v>
      </c>
      <c r="BC332" s="91">
        <v>1.5625</v>
      </c>
      <c r="BD332" s="91">
        <v>27</v>
      </c>
      <c r="BE332" s="14">
        <v>196</v>
      </c>
      <c r="BF332" s="94">
        <v>2</v>
      </c>
    </row>
    <row r="333" spans="53:58" x14ac:dyDescent="0.3">
      <c r="BA333" s="104" t="s">
        <v>11</v>
      </c>
      <c r="BB333" s="93">
        <v>31.75</v>
      </c>
      <c r="BC333" s="91">
        <v>1.5625</v>
      </c>
      <c r="BD333" s="91">
        <v>29</v>
      </c>
      <c r="BE333" s="14">
        <v>228</v>
      </c>
      <c r="BF333" s="94">
        <v>2</v>
      </c>
    </row>
    <row r="334" spans="53:58" x14ac:dyDescent="0.3">
      <c r="BA334" s="104" t="s">
        <v>11</v>
      </c>
      <c r="BB334" s="93">
        <v>31.75</v>
      </c>
      <c r="BC334" s="91">
        <v>1.5625</v>
      </c>
      <c r="BD334" s="91">
        <v>31</v>
      </c>
      <c r="BE334" s="14">
        <v>270</v>
      </c>
      <c r="BF334" s="94">
        <v>2</v>
      </c>
    </row>
    <row r="335" spans="53:58" x14ac:dyDescent="0.3">
      <c r="BA335" s="104" t="s">
        <v>11</v>
      </c>
      <c r="BB335" s="93">
        <v>31.75</v>
      </c>
      <c r="BC335" s="91">
        <v>1.5625</v>
      </c>
      <c r="BD335" s="91">
        <v>33</v>
      </c>
      <c r="BE335" s="14">
        <v>305</v>
      </c>
      <c r="BF335" s="94">
        <v>2</v>
      </c>
    </row>
    <row r="336" spans="53:58" x14ac:dyDescent="0.3">
      <c r="BA336" s="104" t="s">
        <v>11</v>
      </c>
      <c r="BB336" s="93">
        <v>31.75</v>
      </c>
      <c r="BC336" s="91">
        <v>1.5625</v>
      </c>
      <c r="BD336" s="91">
        <v>35</v>
      </c>
      <c r="BE336" s="14">
        <v>348</v>
      </c>
      <c r="BF336" s="94">
        <v>2</v>
      </c>
    </row>
    <row r="337" spans="53:58" x14ac:dyDescent="0.3">
      <c r="BA337" s="104" t="s">
        <v>11</v>
      </c>
      <c r="BB337" s="93">
        <v>31.75</v>
      </c>
      <c r="BC337" s="91">
        <v>1.5625</v>
      </c>
      <c r="BD337" s="91">
        <v>37</v>
      </c>
      <c r="BE337" s="14">
        <v>390</v>
      </c>
      <c r="BF337" s="94">
        <v>2</v>
      </c>
    </row>
    <row r="338" spans="53:58" ht="15" thickBot="1" x14ac:dyDescent="0.35">
      <c r="BA338" s="104" t="s">
        <v>11</v>
      </c>
      <c r="BB338" s="93">
        <v>31.75</v>
      </c>
      <c r="BC338" s="91">
        <v>1.5625</v>
      </c>
      <c r="BD338" s="95">
        <v>39</v>
      </c>
      <c r="BE338" s="16">
        <v>436</v>
      </c>
      <c r="BF338" s="96">
        <v>2</v>
      </c>
    </row>
    <row r="339" spans="53:58" x14ac:dyDescent="0.3">
      <c r="BA339" s="103" t="s">
        <v>11</v>
      </c>
      <c r="BB339" s="93">
        <v>31.75</v>
      </c>
      <c r="BC339" s="91">
        <v>1.5625</v>
      </c>
      <c r="BD339" s="91">
        <v>8</v>
      </c>
      <c r="BE339" s="14" t="s">
        <v>179</v>
      </c>
      <c r="BF339" s="92">
        <v>4</v>
      </c>
    </row>
    <row r="340" spans="53:58" x14ac:dyDescent="0.3">
      <c r="BA340" s="104" t="s">
        <v>11</v>
      </c>
      <c r="BB340" s="93">
        <v>31.75</v>
      </c>
      <c r="BC340" s="91">
        <v>1.5625</v>
      </c>
      <c r="BD340" s="91">
        <v>10</v>
      </c>
      <c r="BE340" s="14">
        <v>14</v>
      </c>
      <c r="BF340" s="94">
        <v>4</v>
      </c>
    </row>
    <row r="341" spans="53:58" x14ac:dyDescent="0.3">
      <c r="BA341" s="104" t="s">
        <v>11</v>
      </c>
      <c r="BB341" s="93">
        <v>31.75</v>
      </c>
      <c r="BC341" s="91">
        <v>1.5625</v>
      </c>
      <c r="BD341" s="91">
        <v>12</v>
      </c>
      <c r="BE341" s="14">
        <v>26</v>
      </c>
      <c r="BF341" s="94">
        <v>4</v>
      </c>
    </row>
    <row r="342" spans="53:58" x14ac:dyDescent="0.3">
      <c r="BA342" s="104" t="s">
        <v>11</v>
      </c>
      <c r="BB342" s="93">
        <v>31.75</v>
      </c>
      <c r="BC342" s="91">
        <v>1.5625</v>
      </c>
      <c r="BD342" s="91">
        <v>13.25</v>
      </c>
      <c r="BE342" s="14">
        <v>32</v>
      </c>
      <c r="BF342" s="94">
        <v>4</v>
      </c>
    </row>
    <row r="343" spans="53:58" x14ac:dyDescent="0.3">
      <c r="BA343" s="104" t="s">
        <v>11</v>
      </c>
      <c r="BB343" s="93">
        <v>31.75</v>
      </c>
      <c r="BC343" s="91">
        <v>1.5625</v>
      </c>
      <c r="BD343" s="91">
        <v>15.25</v>
      </c>
      <c r="BE343" s="14">
        <v>45</v>
      </c>
      <c r="BF343" s="94">
        <v>4</v>
      </c>
    </row>
    <row r="344" spans="53:58" x14ac:dyDescent="0.3">
      <c r="BA344" s="104" t="s">
        <v>11</v>
      </c>
      <c r="BB344" s="93">
        <v>31.75</v>
      </c>
      <c r="BC344" s="91">
        <v>1.5625</v>
      </c>
      <c r="BD344" s="91">
        <v>17.25</v>
      </c>
      <c r="BE344" s="14">
        <v>62</v>
      </c>
      <c r="BF344" s="94">
        <v>4</v>
      </c>
    </row>
    <row r="345" spans="53:58" x14ac:dyDescent="0.3">
      <c r="BA345" s="104" t="s">
        <v>11</v>
      </c>
      <c r="BB345" s="93">
        <v>31.75</v>
      </c>
      <c r="BC345" s="91">
        <v>1.5625</v>
      </c>
      <c r="BD345" s="91">
        <v>19.25</v>
      </c>
      <c r="BE345" s="14">
        <v>86</v>
      </c>
      <c r="BF345" s="94">
        <v>4</v>
      </c>
    </row>
    <row r="346" spans="53:58" x14ac:dyDescent="0.3">
      <c r="BA346" s="104" t="s">
        <v>11</v>
      </c>
      <c r="BB346" s="93">
        <v>31.75</v>
      </c>
      <c r="BC346" s="91">
        <v>1.5625</v>
      </c>
      <c r="BD346" s="91">
        <v>21.25</v>
      </c>
      <c r="BE346" s="14">
        <v>105</v>
      </c>
      <c r="BF346" s="94">
        <v>4</v>
      </c>
    </row>
    <row r="347" spans="53:58" x14ac:dyDescent="0.3">
      <c r="BA347" s="104" t="s">
        <v>11</v>
      </c>
      <c r="BB347" s="93">
        <v>31.75</v>
      </c>
      <c r="BC347" s="91">
        <v>1.5625</v>
      </c>
      <c r="BD347" s="91">
        <v>23.25</v>
      </c>
      <c r="BE347" s="14">
        <v>130</v>
      </c>
      <c r="BF347" s="94">
        <v>4</v>
      </c>
    </row>
    <row r="348" spans="53:58" x14ac:dyDescent="0.3">
      <c r="BA348" s="104" t="s">
        <v>11</v>
      </c>
      <c r="BB348" s="93">
        <v>31.75</v>
      </c>
      <c r="BC348" s="91">
        <v>1.5625</v>
      </c>
      <c r="BD348" s="91">
        <v>25</v>
      </c>
      <c r="BE348" s="14">
        <v>155</v>
      </c>
      <c r="BF348" s="94">
        <v>4</v>
      </c>
    </row>
    <row r="349" spans="53:58" x14ac:dyDescent="0.3">
      <c r="BA349" s="104" t="s">
        <v>11</v>
      </c>
      <c r="BB349" s="93">
        <v>31.75</v>
      </c>
      <c r="BC349" s="91">
        <v>1.5625</v>
      </c>
      <c r="BD349" s="91">
        <v>27</v>
      </c>
      <c r="BE349" s="14">
        <v>185</v>
      </c>
      <c r="BF349" s="94">
        <v>4</v>
      </c>
    </row>
    <row r="350" spans="53:58" x14ac:dyDescent="0.3">
      <c r="BA350" s="104" t="s">
        <v>11</v>
      </c>
      <c r="BB350" s="93">
        <v>31.75</v>
      </c>
      <c r="BC350" s="91">
        <v>1.5625</v>
      </c>
      <c r="BD350" s="91">
        <v>29</v>
      </c>
      <c r="BE350" s="14">
        <v>217</v>
      </c>
      <c r="BF350" s="94">
        <v>4</v>
      </c>
    </row>
    <row r="351" spans="53:58" x14ac:dyDescent="0.3">
      <c r="BA351" s="104" t="s">
        <v>11</v>
      </c>
      <c r="BB351" s="93">
        <v>31.75</v>
      </c>
      <c r="BC351" s="91">
        <v>1.5625</v>
      </c>
      <c r="BD351" s="91">
        <v>31</v>
      </c>
      <c r="BE351" s="14">
        <v>255</v>
      </c>
      <c r="BF351" s="94">
        <v>4</v>
      </c>
    </row>
    <row r="352" spans="53:58" x14ac:dyDescent="0.3">
      <c r="BA352" s="104" t="s">
        <v>11</v>
      </c>
      <c r="BB352" s="93">
        <v>31.75</v>
      </c>
      <c r="BC352" s="91">
        <v>1.5625</v>
      </c>
      <c r="BD352" s="91">
        <v>33</v>
      </c>
      <c r="BE352" s="14">
        <v>297</v>
      </c>
      <c r="BF352" s="94">
        <v>4</v>
      </c>
    </row>
    <row r="353" spans="53:58" x14ac:dyDescent="0.3">
      <c r="BA353" s="104" t="s">
        <v>11</v>
      </c>
      <c r="BB353" s="93">
        <v>31.75</v>
      </c>
      <c r="BC353" s="91">
        <v>1.5625</v>
      </c>
      <c r="BD353" s="91">
        <v>35</v>
      </c>
      <c r="BE353" s="14">
        <v>335</v>
      </c>
      <c r="BF353" s="94">
        <v>4</v>
      </c>
    </row>
    <row r="354" spans="53:58" x14ac:dyDescent="0.3">
      <c r="BA354" s="104" t="s">
        <v>11</v>
      </c>
      <c r="BB354" s="93">
        <v>31.75</v>
      </c>
      <c r="BC354" s="91">
        <v>1.5625</v>
      </c>
      <c r="BD354" s="91">
        <v>37</v>
      </c>
      <c r="BE354" s="14">
        <v>380</v>
      </c>
      <c r="BF354" s="94">
        <v>4</v>
      </c>
    </row>
    <row r="355" spans="53:58" ht="15" thickBot="1" x14ac:dyDescent="0.35">
      <c r="BA355" s="105" t="s">
        <v>11</v>
      </c>
      <c r="BB355" s="93">
        <v>31.75</v>
      </c>
      <c r="BC355" s="91">
        <v>1.5625</v>
      </c>
      <c r="BD355" s="95">
        <v>39</v>
      </c>
      <c r="BE355" s="16">
        <v>425</v>
      </c>
      <c r="BF355" s="96">
        <v>4</v>
      </c>
    </row>
    <row r="356" spans="53:58" x14ac:dyDescent="0.3">
      <c r="BA356" s="103" t="s">
        <v>11</v>
      </c>
      <c r="BB356" s="93">
        <v>31.75</v>
      </c>
      <c r="BC356" s="91">
        <v>1.5625</v>
      </c>
      <c r="BD356" s="91">
        <v>8</v>
      </c>
      <c r="BE356" s="14" t="s">
        <v>179</v>
      </c>
      <c r="BF356" s="92">
        <v>6</v>
      </c>
    </row>
    <row r="357" spans="53:58" x14ac:dyDescent="0.3">
      <c r="BA357" s="104" t="s">
        <v>11</v>
      </c>
      <c r="BB357" s="93">
        <v>31.75</v>
      </c>
      <c r="BC357" s="91">
        <v>1.5625</v>
      </c>
      <c r="BD357" s="91">
        <v>10</v>
      </c>
      <c r="BE357" s="34" t="s">
        <v>179</v>
      </c>
      <c r="BF357" s="94">
        <v>6</v>
      </c>
    </row>
    <row r="358" spans="53:58" x14ac:dyDescent="0.3">
      <c r="BA358" s="104" t="s">
        <v>11</v>
      </c>
      <c r="BB358" s="93">
        <v>31.75</v>
      </c>
      <c r="BC358" s="91">
        <v>1.5625</v>
      </c>
      <c r="BD358" s="91">
        <v>12</v>
      </c>
      <c r="BE358" s="14">
        <v>22</v>
      </c>
      <c r="BF358" s="94">
        <v>6</v>
      </c>
    </row>
    <row r="359" spans="53:58" x14ac:dyDescent="0.3">
      <c r="BA359" s="104" t="s">
        <v>11</v>
      </c>
      <c r="BB359" s="93">
        <v>31.75</v>
      </c>
      <c r="BC359" s="91">
        <v>1.5625</v>
      </c>
      <c r="BD359" s="91">
        <v>13.25</v>
      </c>
      <c r="BE359" s="14">
        <v>28</v>
      </c>
      <c r="BF359" s="94">
        <v>6</v>
      </c>
    </row>
    <row r="360" spans="53:58" x14ac:dyDescent="0.3">
      <c r="BA360" s="104" t="s">
        <v>11</v>
      </c>
      <c r="BB360" s="93">
        <v>31.75</v>
      </c>
      <c r="BC360" s="91">
        <v>1.5625</v>
      </c>
      <c r="BD360" s="91">
        <v>15.25</v>
      </c>
      <c r="BE360" s="14">
        <v>42</v>
      </c>
      <c r="BF360" s="94">
        <v>6</v>
      </c>
    </row>
    <row r="361" spans="53:58" x14ac:dyDescent="0.3">
      <c r="BA361" s="104" t="s">
        <v>11</v>
      </c>
      <c r="BB361" s="93">
        <v>31.75</v>
      </c>
      <c r="BC361" s="91">
        <v>1.5625</v>
      </c>
      <c r="BD361" s="91">
        <v>17.25</v>
      </c>
      <c r="BE361" s="14">
        <v>58</v>
      </c>
      <c r="BF361" s="94">
        <v>6</v>
      </c>
    </row>
    <row r="362" spans="53:58" x14ac:dyDescent="0.3">
      <c r="BA362" s="104" t="s">
        <v>11</v>
      </c>
      <c r="BB362" s="93">
        <v>31.75</v>
      </c>
      <c r="BC362" s="91">
        <v>1.5625</v>
      </c>
      <c r="BD362" s="91">
        <v>19.25</v>
      </c>
      <c r="BE362" s="14">
        <v>78</v>
      </c>
      <c r="BF362" s="94">
        <v>6</v>
      </c>
    </row>
    <row r="363" spans="53:58" x14ac:dyDescent="0.3">
      <c r="BA363" s="104" t="s">
        <v>11</v>
      </c>
      <c r="BB363" s="93">
        <v>31.75</v>
      </c>
      <c r="BC363" s="91">
        <v>1.5625</v>
      </c>
      <c r="BD363" s="91">
        <v>21.25</v>
      </c>
      <c r="BE363" s="14">
        <v>101</v>
      </c>
      <c r="BF363" s="94">
        <v>6</v>
      </c>
    </row>
    <row r="364" spans="53:58" x14ac:dyDescent="0.3">
      <c r="BA364" s="104" t="s">
        <v>11</v>
      </c>
      <c r="BB364" s="93">
        <v>31.75</v>
      </c>
      <c r="BC364" s="91">
        <v>1.5625</v>
      </c>
      <c r="BD364" s="91">
        <v>23.25</v>
      </c>
      <c r="BE364" s="14">
        <v>123</v>
      </c>
      <c r="BF364" s="94">
        <v>6</v>
      </c>
    </row>
    <row r="365" spans="53:58" x14ac:dyDescent="0.3">
      <c r="BA365" s="104" t="s">
        <v>11</v>
      </c>
      <c r="BB365" s="93">
        <v>31.75</v>
      </c>
      <c r="BC365" s="91">
        <v>1.5625</v>
      </c>
      <c r="BD365" s="91">
        <v>25</v>
      </c>
      <c r="BE365" s="14">
        <v>150</v>
      </c>
      <c r="BF365" s="94">
        <v>6</v>
      </c>
    </row>
    <row r="366" spans="53:58" x14ac:dyDescent="0.3">
      <c r="BA366" s="104" t="s">
        <v>11</v>
      </c>
      <c r="BB366" s="93">
        <v>31.75</v>
      </c>
      <c r="BC366" s="91">
        <v>1.5625</v>
      </c>
      <c r="BD366" s="91">
        <v>27</v>
      </c>
      <c r="BE366" s="14">
        <v>179</v>
      </c>
      <c r="BF366" s="94">
        <v>6</v>
      </c>
    </row>
    <row r="367" spans="53:58" x14ac:dyDescent="0.3">
      <c r="BA367" s="104" t="s">
        <v>11</v>
      </c>
      <c r="BB367" s="93">
        <v>31.75</v>
      </c>
      <c r="BC367" s="91">
        <v>1.5625</v>
      </c>
      <c r="BD367" s="91">
        <v>29</v>
      </c>
      <c r="BE367" s="14">
        <v>212</v>
      </c>
      <c r="BF367" s="94">
        <v>6</v>
      </c>
    </row>
    <row r="368" spans="53:58" x14ac:dyDescent="0.3">
      <c r="BA368" s="104" t="s">
        <v>11</v>
      </c>
      <c r="BB368" s="93">
        <v>31.75</v>
      </c>
      <c r="BC368" s="91">
        <v>1.5625</v>
      </c>
      <c r="BD368" s="91">
        <v>31</v>
      </c>
      <c r="BE368" s="14">
        <v>245</v>
      </c>
      <c r="BF368" s="94">
        <v>6</v>
      </c>
    </row>
    <row r="369" spans="53:58" x14ac:dyDescent="0.3">
      <c r="BA369" s="104" t="s">
        <v>11</v>
      </c>
      <c r="BB369" s="93">
        <v>31.75</v>
      </c>
      <c r="BC369" s="91">
        <v>1.5625</v>
      </c>
      <c r="BD369" s="91">
        <v>33</v>
      </c>
      <c r="BE369" s="14">
        <v>288</v>
      </c>
      <c r="BF369" s="94">
        <v>6</v>
      </c>
    </row>
    <row r="370" spans="53:58" x14ac:dyDescent="0.3">
      <c r="BA370" s="104" t="s">
        <v>11</v>
      </c>
      <c r="BB370" s="93">
        <v>31.75</v>
      </c>
      <c r="BC370" s="91">
        <v>1.5625</v>
      </c>
      <c r="BD370" s="91">
        <v>35</v>
      </c>
      <c r="BE370" s="14">
        <v>327</v>
      </c>
      <c r="BF370" s="94">
        <v>6</v>
      </c>
    </row>
    <row r="371" spans="53:58" x14ac:dyDescent="0.3">
      <c r="BA371" s="104" t="s">
        <v>11</v>
      </c>
      <c r="BB371" s="93">
        <v>31.75</v>
      </c>
      <c r="BC371" s="91">
        <v>1.5625</v>
      </c>
      <c r="BD371" s="91">
        <v>37</v>
      </c>
      <c r="BE371" s="14">
        <v>374</v>
      </c>
      <c r="BF371" s="94">
        <v>6</v>
      </c>
    </row>
    <row r="372" spans="53:58" ht="15" thickBot="1" x14ac:dyDescent="0.35">
      <c r="BA372" s="105" t="s">
        <v>11</v>
      </c>
      <c r="BB372" s="93">
        <v>31.75</v>
      </c>
      <c r="BC372" s="91">
        <v>1.5625</v>
      </c>
      <c r="BD372" s="95">
        <v>39</v>
      </c>
      <c r="BE372" s="16">
        <v>419</v>
      </c>
      <c r="BF372" s="96">
        <v>6</v>
      </c>
    </row>
    <row r="373" spans="53:58" x14ac:dyDescent="0.3">
      <c r="BA373" s="103" t="s">
        <v>11</v>
      </c>
      <c r="BB373" s="93">
        <v>31.75</v>
      </c>
      <c r="BC373" s="91">
        <v>1.5625</v>
      </c>
      <c r="BD373" s="91">
        <v>8</v>
      </c>
      <c r="BE373" s="14" t="s">
        <v>179</v>
      </c>
      <c r="BF373" s="92">
        <v>8</v>
      </c>
    </row>
    <row r="374" spans="53:58" x14ac:dyDescent="0.3">
      <c r="BA374" s="104" t="s">
        <v>11</v>
      </c>
      <c r="BB374" s="93">
        <v>31.75</v>
      </c>
      <c r="BC374" s="91">
        <v>1.5625</v>
      </c>
      <c r="BD374" s="91">
        <v>10</v>
      </c>
      <c r="BE374" s="14" t="s">
        <v>179</v>
      </c>
      <c r="BF374" s="94">
        <v>8</v>
      </c>
    </row>
    <row r="375" spans="53:58" x14ac:dyDescent="0.3">
      <c r="BA375" s="104" t="s">
        <v>11</v>
      </c>
      <c r="BB375" s="93">
        <v>31.75</v>
      </c>
      <c r="BC375" s="91">
        <v>1.5625</v>
      </c>
      <c r="BD375" s="91">
        <v>12</v>
      </c>
      <c r="BE375" s="14">
        <v>20</v>
      </c>
      <c r="BF375" s="94">
        <v>8</v>
      </c>
    </row>
    <row r="376" spans="53:58" x14ac:dyDescent="0.3">
      <c r="BA376" s="104" t="s">
        <v>11</v>
      </c>
      <c r="BB376" s="93">
        <v>31.75</v>
      </c>
      <c r="BC376" s="91">
        <v>1.5625</v>
      </c>
      <c r="BD376" s="91">
        <v>13.25</v>
      </c>
      <c r="BE376" s="14">
        <v>26</v>
      </c>
      <c r="BF376" s="94">
        <v>8</v>
      </c>
    </row>
    <row r="377" spans="53:58" x14ac:dyDescent="0.3">
      <c r="BA377" s="104" t="s">
        <v>11</v>
      </c>
      <c r="BB377" s="93">
        <v>31.75</v>
      </c>
      <c r="BC377" s="91">
        <v>1.5625</v>
      </c>
      <c r="BD377" s="91">
        <v>15.25</v>
      </c>
      <c r="BE377" s="14">
        <v>38</v>
      </c>
      <c r="BF377" s="94">
        <v>8</v>
      </c>
    </row>
    <row r="378" spans="53:58" x14ac:dyDescent="0.3">
      <c r="BA378" s="104" t="s">
        <v>11</v>
      </c>
      <c r="BB378" s="93">
        <v>31.75</v>
      </c>
      <c r="BC378" s="91">
        <v>1.5625</v>
      </c>
      <c r="BD378" s="91">
        <v>17.25</v>
      </c>
      <c r="BE378" s="14">
        <v>54</v>
      </c>
      <c r="BF378" s="94">
        <v>8</v>
      </c>
    </row>
    <row r="379" spans="53:58" x14ac:dyDescent="0.3">
      <c r="BA379" s="104" t="s">
        <v>11</v>
      </c>
      <c r="BB379" s="93">
        <v>31.75</v>
      </c>
      <c r="BC379" s="91">
        <v>1.5625</v>
      </c>
      <c r="BD379" s="91">
        <v>19.25</v>
      </c>
      <c r="BE379" s="14">
        <v>69</v>
      </c>
      <c r="BF379" s="94">
        <v>8</v>
      </c>
    </row>
    <row r="380" spans="53:58" x14ac:dyDescent="0.3">
      <c r="BA380" s="104" t="s">
        <v>11</v>
      </c>
      <c r="BB380" s="93">
        <v>31.75</v>
      </c>
      <c r="BC380" s="91">
        <v>1.5625</v>
      </c>
      <c r="BD380" s="91">
        <v>21.25</v>
      </c>
      <c r="BE380" s="14">
        <v>95</v>
      </c>
      <c r="BF380" s="94">
        <v>8</v>
      </c>
    </row>
    <row r="381" spans="53:58" x14ac:dyDescent="0.3">
      <c r="BA381" s="104" t="s">
        <v>11</v>
      </c>
      <c r="BB381" s="93">
        <v>31.75</v>
      </c>
      <c r="BC381" s="91">
        <v>1.5625</v>
      </c>
      <c r="BD381" s="91">
        <v>23.25</v>
      </c>
      <c r="BE381" s="14">
        <v>117</v>
      </c>
      <c r="BF381" s="94">
        <v>8</v>
      </c>
    </row>
    <row r="382" spans="53:58" x14ac:dyDescent="0.3">
      <c r="BA382" s="104" t="s">
        <v>11</v>
      </c>
      <c r="BB382" s="93">
        <v>31.75</v>
      </c>
      <c r="BC382" s="91">
        <v>1.5625</v>
      </c>
      <c r="BD382" s="91">
        <v>25</v>
      </c>
      <c r="BE382" s="14">
        <v>140</v>
      </c>
      <c r="BF382" s="94">
        <v>8</v>
      </c>
    </row>
    <row r="383" spans="53:58" x14ac:dyDescent="0.3">
      <c r="BA383" s="104" t="s">
        <v>11</v>
      </c>
      <c r="BB383" s="93">
        <v>31.75</v>
      </c>
      <c r="BC383" s="91">
        <v>1.5625</v>
      </c>
      <c r="BD383" s="91">
        <v>27</v>
      </c>
      <c r="BE383" s="14">
        <v>170</v>
      </c>
      <c r="BF383" s="94">
        <v>8</v>
      </c>
    </row>
    <row r="384" spans="53:58" x14ac:dyDescent="0.3">
      <c r="BA384" s="104" t="s">
        <v>11</v>
      </c>
      <c r="BB384" s="93">
        <v>31.75</v>
      </c>
      <c r="BC384" s="91">
        <v>1.5625</v>
      </c>
      <c r="BD384" s="91">
        <v>29</v>
      </c>
      <c r="BE384" s="14">
        <v>202</v>
      </c>
      <c r="BF384" s="94">
        <v>8</v>
      </c>
    </row>
    <row r="385" spans="53:58" x14ac:dyDescent="0.3">
      <c r="BA385" s="104" t="s">
        <v>11</v>
      </c>
      <c r="BB385" s="93">
        <v>31.75</v>
      </c>
      <c r="BC385" s="91">
        <v>1.5625</v>
      </c>
      <c r="BD385" s="91">
        <v>31</v>
      </c>
      <c r="BE385" s="14">
        <v>235</v>
      </c>
      <c r="BF385" s="94">
        <v>8</v>
      </c>
    </row>
    <row r="386" spans="53:58" x14ac:dyDescent="0.3">
      <c r="BA386" s="104" t="s">
        <v>11</v>
      </c>
      <c r="BB386" s="93">
        <v>31.75</v>
      </c>
      <c r="BC386" s="91">
        <v>1.5625</v>
      </c>
      <c r="BD386" s="91">
        <v>33</v>
      </c>
      <c r="BE386" s="14">
        <v>275</v>
      </c>
      <c r="BF386" s="94">
        <v>8</v>
      </c>
    </row>
    <row r="387" spans="53:58" x14ac:dyDescent="0.3">
      <c r="BA387" s="104" t="s">
        <v>11</v>
      </c>
      <c r="BB387" s="93">
        <v>31.75</v>
      </c>
      <c r="BC387" s="91">
        <v>1.5625</v>
      </c>
      <c r="BD387" s="91">
        <v>35</v>
      </c>
      <c r="BE387" s="14">
        <v>315</v>
      </c>
      <c r="BF387" s="94">
        <v>8</v>
      </c>
    </row>
    <row r="388" spans="53:58" x14ac:dyDescent="0.3">
      <c r="BA388" s="104" t="s">
        <v>11</v>
      </c>
      <c r="BB388" s="93">
        <v>31.75</v>
      </c>
      <c r="BC388" s="91">
        <v>1.5625</v>
      </c>
      <c r="BD388" s="91">
        <v>37</v>
      </c>
      <c r="BE388" s="14">
        <v>357</v>
      </c>
      <c r="BF388" s="94">
        <v>8</v>
      </c>
    </row>
    <row r="389" spans="53:58" ht="15" thickBot="1" x14ac:dyDescent="0.35">
      <c r="BA389" s="105" t="s">
        <v>11</v>
      </c>
      <c r="BB389" s="97">
        <v>31.75</v>
      </c>
      <c r="BC389" s="98">
        <v>1.5625</v>
      </c>
      <c r="BD389" s="98">
        <v>39</v>
      </c>
      <c r="BE389" s="76">
        <v>407</v>
      </c>
      <c r="BF389" s="96">
        <v>8</v>
      </c>
    </row>
    <row r="390" spans="53:58" x14ac:dyDescent="0.3">
      <c r="BA390" s="103" t="s">
        <v>11</v>
      </c>
      <c r="BB390" s="89" t="s">
        <v>490</v>
      </c>
      <c r="BC390" s="90">
        <v>1.875</v>
      </c>
      <c r="BD390" s="91">
        <v>8</v>
      </c>
      <c r="BE390" s="14" t="s">
        <v>179</v>
      </c>
      <c r="BF390" s="92">
        <v>1</v>
      </c>
    </row>
    <row r="391" spans="53:58" x14ac:dyDescent="0.3">
      <c r="BA391" s="104" t="s">
        <v>11</v>
      </c>
      <c r="BB391" s="93">
        <v>38.1</v>
      </c>
      <c r="BC391" s="91">
        <v>1.875</v>
      </c>
      <c r="BD391" s="91">
        <v>10</v>
      </c>
      <c r="BE391" s="14" t="s">
        <v>179</v>
      </c>
      <c r="BF391" s="94">
        <v>1</v>
      </c>
    </row>
    <row r="392" spans="53:58" x14ac:dyDescent="0.3">
      <c r="BA392" s="104" t="s">
        <v>11</v>
      </c>
      <c r="BB392" s="93">
        <v>38.1</v>
      </c>
      <c r="BC392" s="91">
        <v>1.875</v>
      </c>
      <c r="BD392" s="91">
        <v>12</v>
      </c>
      <c r="BE392" s="14">
        <v>18</v>
      </c>
      <c r="BF392" s="94">
        <v>1</v>
      </c>
    </row>
    <row r="393" spans="53:58" x14ac:dyDescent="0.3">
      <c r="BA393" s="104" t="s">
        <v>11</v>
      </c>
      <c r="BB393" s="93">
        <v>38.1</v>
      </c>
      <c r="BC393" s="91">
        <v>1.875</v>
      </c>
      <c r="BD393" s="91">
        <v>13.25</v>
      </c>
      <c r="BE393" s="14">
        <v>27</v>
      </c>
      <c r="BF393" s="94">
        <v>1</v>
      </c>
    </row>
    <row r="394" spans="53:58" x14ac:dyDescent="0.3">
      <c r="BA394" s="104" t="s">
        <v>11</v>
      </c>
      <c r="BB394" s="93">
        <v>38.1</v>
      </c>
      <c r="BC394" s="91">
        <v>1.875</v>
      </c>
      <c r="BD394" s="91">
        <v>15.25</v>
      </c>
      <c r="BE394" s="14">
        <v>36</v>
      </c>
      <c r="BF394" s="94">
        <v>1</v>
      </c>
    </row>
    <row r="395" spans="53:58" x14ac:dyDescent="0.3">
      <c r="BA395" s="104" t="s">
        <v>11</v>
      </c>
      <c r="BB395" s="93">
        <v>38.1</v>
      </c>
      <c r="BC395" s="91">
        <v>1.875</v>
      </c>
      <c r="BD395" s="91">
        <v>17.25</v>
      </c>
      <c r="BE395" s="14">
        <v>48</v>
      </c>
      <c r="BF395" s="94">
        <v>1</v>
      </c>
    </row>
    <row r="396" spans="53:58" x14ac:dyDescent="0.3">
      <c r="BA396" s="104" t="s">
        <v>11</v>
      </c>
      <c r="BB396" s="93">
        <v>38.1</v>
      </c>
      <c r="BC396" s="91">
        <v>1.875</v>
      </c>
      <c r="BD396" s="91">
        <v>19.25</v>
      </c>
      <c r="BE396" s="14">
        <v>61</v>
      </c>
      <c r="BF396" s="94">
        <v>1</v>
      </c>
    </row>
    <row r="397" spans="53:58" x14ac:dyDescent="0.3">
      <c r="BA397" s="104" t="s">
        <v>11</v>
      </c>
      <c r="BB397" s="93">
        <v>38.1</v>
      </c>
      <c r="BC397" s="91">
        <v>1.875</v>
      </c>
      <c r="BD397" s="91">
        <v>21.25</v>
      </c>
      <c r="BE397" s="14">
        <v>76</v>
      </c>
      <c r="BF397" s="94">
        <v>1</v>
      </c>
    </row>
    <row r="398" spans="53:58" x14ac:dyDescent="0.3">
      <c r="BA398" s="104" t="s">
        <v>11</v>
      </c>
      <c r="BB398" s="93">
        <v>38.1</v>
      </c>
      <c r="BC398" s="91">
        <v>1.875</v>
      </c>
      <c r="BD398" s="91">
        <v>23.25</v>
      </c>
      <c r="BE398" s="14">
        <v>95</v>
      </c>
      <c r="BF398" s="94">
        <v>1</v>
      </c>
    </row>
    <row r="399" spans="53:58" x14ac:dyDescent="0.3">
      <c r="BA399" s="104" t="s">
        <v>11</v>
      </c>
      <c r="BB399" s="93">
        <v>38.1</v>
      </c>
      <c r="BC399" s="91">
        <v>1.875</v>
      </c>
      <c r="BD399" s="91">
        <v>25</v>
      </c>
      <c r="BE399" s="14">
        <v>115</v>
      </c>
      <c r="BF399" s="94">
        <v>1</v>
      </c>
    </row>
    <row r="400" spans="53:58" x14ac:dyDescent="0.3">
      <c r="BA400" s="104" t="s">
        <v>11</v>
      </c>
      <c r="BB400" s="93">
        <v>38.1</v>
      </c>
      <c r="BC400" s="91">
        <v>1.875</v>
      </c>
      <c r="BD400" s="91">
        <v>27</v>
      </c>
      <c r="BE400" s="14">
        <v>136</v>
      </c>
      <c r="BF400" s="94">
        <v>1</v>
      </c>
    </row>
    <row r="401" spans="53:58" x14ac:dyDescent="0.3">
      <c r="BA401" s="104" t="s">
        <v>11</v>
      </c>
      <c r="BB401" s="93">
        <v>38.1</v>
      </c>
      <c r="BC401" s="91">
        <v>1.875</v>
      </c>
      <c r="BD401" s="91">
        <v>29</v>
      </c>
      <c r="BE401" s="14">
        <v>160</v>
      </c>
      <c r="BF401" s="94">
        <v>1</v>
      </c>
    </row>
    <row r="402" spans="53:58" x14ac:dyDescent="0.3">
      <c r="BA402" s="104" t="s">
        <v>11</v>
      </c>
      <c r="BB402" s="93">
        <v>38.1</v>
      </c>
      <c r="BC402" s="91">
        <v>1.875</v>
      </c>
      <c r="BD402" s="91">
        <v>31</v>
      </c>
      <c r="BE402" s="14">
        <v>184</v>
      </c>
      <c r="BF402" s="94">
        <v>1</v>
      </c>
    </row>
    <row r="403" spans="53:58" x14ac:dyDescent="0.3">
      <c r="BA403" s="104" t="s">
        <v>11</v>
      </c>
      <c r="BB403" s="93">
        <v>38.1</v>
      </c>
      <c r="BC403" s="91">
        <v>1.875</v>
      </c>
      <c r="BD403" s="91">
        <v>33</v>
      </c>
      <c r="BE403" s="14">
        <v>215</v>
      </c>
      <c r="BF403" s="94">
        <v>1</v>
      </c>
    </row>
    <row r="404" spans="53:58" x14ac:dyDescent="0.3">
      <c r="BA404" s="104" t="s">
        <v>11</v>
      </c>
      <c r="BB404" s="93">
        <v>38.1</v>
      </c>
      <c r="BC404" s="91">
        <v>1.875</v>
      </c>
      <c r="BD404" s="91">
        <v>35</v>
      </c>
      <c r="BE404" s="14">
        <v>246</v>
      </c>
      <c r="BF404" s="94">
        <v>1</v>
      </c>
    </row>
    <row r="405" spans="53:58" x14ac:dyDescent="0.3">
      <c r="BA405" s="104" t="s">
        <v>11</v>
      </c>
      <c r="BB405" s="93">
        <v>38.1</v>
      </c>
      <c r="BC405" s="91">
        <v>1.875</v>
      </c>
      <c r="BD405" s="91">
        <v>37</v>
      </c>
      <c r="BE405" s="14">
        <v>275</v>
      </c>
      <c r="BF405" s="94">
        <v>1</v>
      </c>
    </row>
    <row r="406" spans="53:58" ht="15" thickBot="1" x14ac:dyDescent="0.35">
      <c r="BA406" s="105" t="s">
        <v>11</v>
      </c>
      <c r="BB406" s="97">
        <v>38.1</v>
      </c>
      <c r="BC406" s="98">
        <v>1.875</v>
      </c>
      <c r="BD406" s="95">
        <v>39</v>
      </c>
      <c r="BE406" s="16">
        <v>307</v>
      </c>
      <c r="BF406" s="96">
        <v>1</v>
      </c>
    </row>
    <row r="407" spans="53:58" x14ac:dyDescent="0.3">
      <c r="BA407" s="103" t="s">
        <v>11</v>
      </c>
      <c r="BB407" s="89">
        <v>38.1</v>
      </c>
      <c r="BC407" s="90">
        <v>1.875</v>
      </c>
      <c r="BD407" s="91">
        <v>8</v>
      </c>
      <c r="BE407" s="14" t="s">
        <v>179</v>
      </c>
      <c r="BF407" s="92">
        <v>2</v>
      </c>
    </row>
    <row r="408" spans="53:58" x14ac:dyDescent="0.3">
      <c r="BA408" s="104" t="s">
        <v>11</v>
      </c>
      <c r="BB408" s="93">
        <v>38.1</v>
      </c>
      <c r="BC408" s="91">
        <v>1.875</v>
      </c>
      <c r="BD408" s="91">
        <v>10</v>
      </c>
      <c r="BE408" s="14" t="s">
        <v>179</v>
      </c>
      <c r="BF408" s="94">
        <v>2</v>
      </c>
    </row>
    <row r="409" spans="53:58" x14ac:dyDescent="0.3">
      <c r="BA409" s="104" t="s">
        <v>11</v>
      </c>
      <c r="BB409" s="93">
        <v>38.1</v>
      </c>
      <c r="BC409" s="91">
        <v>1.875</v>
      </c>
      <c r="BD409" s="91">
        <v>12</v>
      </c>
      <c r="BE409" s="14">
        <v>14</v>
      </c>
      <c r="BF409" s="94">
        <v>2</v>
      </c>
    </row>
    <row r="410" spans="53:58" x14ac:dyDescent="0.3">
      <c r="BA410" s="104" t="s">
        <v>11</v>
      </c>
      <c r="BB410" s="93">
        <v>38.1</v>
      </c>
      <c r="BC410" s="91">
        <v>1.875</v>
      </c>
      <c r="BD410" s="91">
        <v>13.25</v>
      </c>
      <c r="BE410" s="14">
        <v>22</v>
      </c>
      <c r="BF410" s="94">
        <v>2</v>
      </c>
    </row>
    <row r="411" spans="53:58" x14ac:dyDescent="0.3">
      <c r="BA411" s="104" t="s">
        <v>11</v>
      </c>
      <c r="BB411" s="93">
        <v>38.1</v>
      </c>
      <c r="BC411" s="91">
        <v>1.875</v>
      </c>
      <c r="BD411" s="91">
        <v>15.25</v>
      </c>
      <c r="BE411" s="14">
        <v>34</v>
      </c>
      <c r="BF411" s="94">
        <v>2</v>
      </c>
    </row>
    <row r="412" spans="53:58" x14ac:dyDescent="0.3">
      <c r="BA412" s="104" t="s">
        <v>11</v>
      </c>
      <c r="BB412" s="93">
        <v>38.1</v>
      </c>
      <c r="BC412" s="91">
        <v>1.875</v>
      </c>
      <c r="BD412" s="91">
        <v>17.25</v>
      </c>
      <c r="BE412" s="14">
        <v>44</v>
      </c>
      <c r="BF412" s="94">
        <v>2</v>
      </c>
    </row>
    <row r="413" spans="53:58" x14ac:dyDescent="0.3">
      <c r="BA413" s="104" t="s">
        <v>11</v>
      </c>
      <c r="BB413" s="93">
        <v>38.1</v>
      </c>
      <c r="BC413" s="91">
        <v>1.875</v>
      </c>
      <c r="BD413" s="91">
        <v>19.25</v>
      </c>
      <c r="BE413" s="14">
        <v>58</v>
      </c>
      <c r="BF413" s="94">
        <v>2</v>
      </c>
    </row>
    <row r="414" spans="53:58" x14ac:dyDescent="0.3">
      <c r="BA414" s="104" t="s">
        <v>11</v>
      </c>
      <c r="BB414" s="93">
        <v>38.1</v>
      </c>
      <c r="BC414" s="91">
        <v>1.875</v>
      </c>
      <c r="BD414" s="91">
        <v>21.25</v>
      </c>
      <c r="BE414" s="14">
        <v>72</v>
      </c>
      <c r="BF414" s="94">
        <v>2</v>
      </c>
    </row>
    <row r="415" spans="53:58" x14ac:dyDescent="0.3">
      <c r="BA415" s="104" t="s">
        <v>11</v>
      </c>
      <c r="BB415" s="93">
        <v>38.1</v>
      </c>
      <c r="BC415" s="91">
        <v>1.875</v>
      </c>
      <c r="BD415" s="91">
        <v>23.25</v>
      </c>
      <c r="BE415" s="14">
        <v>91</v>
      </c>
      <c r="BF415" s="94">
        <v>2</v>
      </c>
    </row>
    <row r="416" spans="53:58" x14ac:dyDescent="0.3">
      <c r="BA416" s="104" t="s">
        <v>11</v>
      </c>
      <c r="BB416" s="93">
        <v>38.1</v>
      </c>
      <c r="BC416" s="91">
        <v>1.875</v>
      </c>
      <c r="BD416" s="91">
        <v>25</v>
      </c>
      <c r="BE416" s="14">
        <v>110</v>
      </c>
      <c r="BF416" s="94">
        <v>2</v>
      </c>
    </row>
    <row r="417" spans="53:58" x14ac:dyDescent="0.3">
      <c r="BA417" s="104" t="s">
        <v>11</v>
      </c>
      <c r="BB417" s="93">
        <v>38.1</v>
      </c>
      <c r="BC417" s="91">
        <v>1.875</v>
      </c>
      <c r="BD417" s="91">
        <v>27</v>
      </c>
      <c r="BE417" s="14">
        <v>131</v>
      </c>
      <c r="BF417" s="94">
        <v>2</v>
      </c>
    </row>
    <row r="418" spans="53:58" x14ac:dyDescent="0.3">
      <c r="BA418" s="104" t="s">
        <v>11</v>
      </c>
      <c r="BB418" s="93">
        <v>38.1</v>
      </c>
      <c r="BC418" s="91">
        <v>1.875</v>
      </c>
      <c r="BD418" s="91">
        <v>29</v>
      </c>
      <c r="BE418" s="14">
        <v>154</v>
      </c>
      <c r="BF418" s="94">
        <v>2</v>
      </c>
    </row>
    <row r="419" spans="53:58" x14ac:dyDescent="0.3">
      <c r="BA419" s="104" t="s">
        <v>11</v>
      </c>
      <c r="BB419" s="93">
        <v>38.1</v>
      </c>
      <c r="BC419" s="91">
        <v>1.875</v>
      </c>
      <c r="BD419" s="91">
        <v>31</v>
      </c>
      <c r="BE419" s="14">
        <v>177</v>
      </c>
      <c r="BF419" s="94">
        <v>2</v>
      </c>
    </row>
    <row r="420" spans="53:58" x14ac:dyDescent="0.3">
      <c r="BA420" s="104" t="s">
        <v>11</v>
      </c>
      <c r="BB420" s="93">
        <v>38.1</v>
      </c>
      <c r="BC420" s="91">
        <v>1.875</v>
      </c>
      <c r="BD420" s="91">
        <v>33</v>
      </c>
      <c r="BE420" s="14">
        <v>206</v>
      </c>
      <c r="BF420" s="94">
        <v>2</v>
      </c>
    </row>
    <row r="421" spans="53:58" x14ac:dyDescent="0.3">
      <c r="BA421" s="104" t="s">
        <v>11</v>
      </c>
      <c r="BB421" s="93">
        <v>38.1</v>
      </c>
      <c r="BC421" s="91">
        <v>1.875</v>
      </c>
      <c r="BD421" s="91">
        <v>35</v>
      </c>
      <c r="BE421" s="14">
        <v>238</v>
      </c>
      <c r="BF421" s="94">
        <v>2</v>
      </c>
    </row>
    <row r="422" spans="53:58" x14ac:dyDescent="0.3">
      <c r="BA422" s="104" t="s">
        <v>11</v>
      </c>
      <c r="BB422" s="93">
        <v>38.1</v>
      </c>
      <c r="BC422" s="91">
        <v>1.875</v>
      </c>
      <c r="BD422" s="91">
        <v>37</v>
      </c>
      <c r="BE422" s="14">
        <v>268</v>
      </c>
      <c r="BF422" s="94">
        <v>2</v>
      </c>
    </row>
    <row r="423" spans="53:58" ht="15" thickBot="1" x14ac:dyDescent="0.35">
      <c r="BA423" s="105" t="s">
        <v>11</v>
      </c>
      <c r="BB423" s="97">
        <v>38.1</v>
      </c>
      <c r="BC423" s="98">
        <v>1.875</v>
      </c>
      <c r="BD423" s="95">
        <v>39</v>
      </c>
      <c r="BE423" s="16">
        <v>299</v>
      </c>
      <c r="BF423" s="96">
        <v>2</v>
      </c>
    </row>
    <row r="424" spans="53:58" x14ac:dyDescent="0.3">
      <c r="BA424" s="103" t="s">
        <v>11</v>
      </c>
      <c r="BB424" s="89">
        <v>38.1</v>
      </c>
      <c r="BC424" s="90">
        <v>1.875</v>
      </c>
      <c r="BD424" s="91">
        <v>8</v>
      </c>
      <c r="BE424" s="14" t="s">
        <v>179</v>
      </c>
      <c r="BF424" s="92">
        <v>4</v>
      </c>
    </row>
    <row r="425" spans="53:58" x14ac:dyDescent="0.3">
      <c r="BA425" s="104" t="s">
        <v>11</v>
      </c>
      <c r="BB425" s="93">
        <v>38.1</v>
      </c>
      <c r="BC425" s="91">
        <v>1.875</v>
      </c>
      <c r="BD425" s="91">
        <v>10</v>
      </c>
      <c r="BE425" s="14" t="s">
        <v>179</v>
      </c>
      <c r="BF425" s="94">
        <v>4</v>
      </c>
    </row>
    <row r="426" spans="53:58" x14ac:dyDescent="0.3">
      <c r="BA426" s="104" t="s">
        <v>11</v>
      </c>
      <c r="BB426" s="93">
        <v>38.1</v>
      </c>
      <c r="BC426" s="91">
        <v>1.875</v>
      </c>
      <c r="BD426" s="91">
        <v>12</v>
      </c>
      <c r="BE426" s="14">
        <v>14</v>
      </c>
      <c r="BF426" s="94">
        <v>4</v>
      </c>
    </row>
    <row r="427" spans="53:58" x14ac:dyDescent="0.3">
      <c r="BA427" s="104" t="s">
        <v>11</v>
      </c>
      <c r="BB427" s="93">
        <v>38.1</v>
      </c>
      <c r="BC427" s="91">
        <v>1.875</v>
      </c>
      <c r="BD427" s="91">
        <v>13.25</v>
      </c>
      <c r="BE427" s="14">
        <v>28</v>
      </c>
      <c r="BF427" s="94">
        <v>4</v>
      </c>
    </row>
    <row r="428" spans="53:58" x14ac:dyDescent="0.3">
      <c r="BA428" s="104" t="s">
        <v>11</v>
      </c>
      <c r="BB428" s="93">
        <v>38.1</v>
      </c>
      <c r="BC428" s="91">
        <v>1.875</v>
      </c>
      <c r="BD428" s="91">
        <v>15.25</v>
      </c>
      <c r="BE428" s="14">
        <v>32</v>
      </c>
      <c r="BF428" s="94">
        <v>4</v>
      </c>
    </row>
    <row r="429" spans="53:58" x14ac:dyDescent="0.3">
      <c r="BA429" s="104" t="s">
        <v>11</v>
      </c>
      <c r="BB429" s="93">
        <v>38.1</v>
      </c>
      <c r="BC429" s="91">
        <v>1.875</v>
      </c>
      <c r="BD429" s="91">
        <v>17.25</v>
      </c>
      <c r="BE429" s="14">
        <v>42</v>
      </c>
      <c r="BF429" s="94">
        <v>4</v>
      </c>
    </row>
    <row r="430" spans="53:58" x14ac:dyDescent="0.3">
      <c r="BA430" s="104" t="s">
        <v>11</v>
      </c>
      <c r="BB430" s="93">
        <v>38.1</v>
      </c>
      <c r="BC430" s="91">
        <v>1.875</v>
      </c>
      <c r="BD430" s="91">
        <v>19.25</v>
      </c>
      <c r="BE430" s="14">
        <v>55</v>
      </c>
      <c r="BF430" s="94">
        <v>4</v>
      </c>
    </row>
    <row r="431" spans="53:58" x14ac:dyDescent="0.3">
      <c r="BA431" s="104" t="s">
        <v>11</v>
      </c>
      <c r="BB431" s="93">
        <v>38.1</v>
      </c>
      <c r="BC431" s="91">
        <v>1.875</v>
      </c>
      <c r="BD431" s="91">
        <v>21.25</v>
      </c>
      <c r="BE431" s="14">
        <v>70</v>
      </c>
      <c r="BF431" s="94">
        <v>4</v>
      </c>
    </row>
    <row r="432" spans="53:58" x14ac:dyDescent="0.3">
      <c r="BA432" s="104" t="s">
        <v>11</v>
      </c>
      <c r="BB432" s="93">
        <v>38.1</v>
      </c>
      <c r="BC432" s="91">
        <v>1.875</v>
      </c>
      <c r="BD432" s="91">
        <v>23.25</v>
      </c>
      <c r="BE432" s="14">
        <v>86</v>
      </c>
      <c r="BF432" s="94">
        <v>4</v>
      </c>
    </row>
    <row r="433" spans="53:58" x14ac:dyDescent="0.3">
      <c r="BA433" s="104" t="s">
        <v>11</v>
      </c>
      <c r="BB433" s="93">
        <v>38.1</v>
      </c>
      <c r="BC433" s="91">
        <v>1.875</v>
      </c>
      <c r="BD433" s="91">
        <v>25</v>
      </c>
      <c r="BE433" s="14">
        <v>105</v>
      </c>
      <c r="BF433" s="94">
        <v>4</v>
      </c>
    </row>
    <row r="434" spans="53:58" x14ac:dyDescent="0.3">
      <c r="BA434" s="104" t="s">
        <v>11</v>
      </c>
      <c r="BB434" s="93">
        <v>38.1</v>
      </c>
      <c r="BC434" s="91">
        <v>1.875</v>
      </c>
      <c r="BD434" s="91">
        <v>27</v>
      </c>
      <c r="BE434" s="14">
        <v>125</v>
      </c>
      <c r="BF434" s="94">
        <v>4</v>
      </c>
    </row>
    <row r="435" spans="53:58" x14ac:dyDescent="0.3">
      <c r="BA435" s="104" t="s">
        <v>11</v>
      </c>
      <c r="BB435" s="93">
        <v>38.1</v>
      </c>
      <c r="BC435" s="91">
        <v>1.875</v>
      </c>
      <c r="BD435" s="91">
        <v>29</v>
      </c>
      <c r="BE435" s="14">
        <v>142</v>
      </c>
      <c r="BF435" s="94">
        <v>4</v>
      </c>
    </row>
    <row r="436" spans="53:58" x14ac:dyDescent="0.3">
      <c r="BA436" s="104" t="s">
        <v>11</v>
      </c>
      <c r="BB436" s="93">
        <v>38.1</v>
      </c>
      <c r="BC436" s="91">
        <v>1.875</v>
      </c>
      <c r="BD436" s="91">
        <v>31</v>
      </c>
      <c r="BE436" s="14">
        <v>172</v>
      </c>
      <c r="BF436" s="94">
        <v>4</v>
      </c>
    </row>
    <row r="437" spans="53:58" x14ac:dyDescent="0.3">
      <c r="BA437" s="104" t="s">
        <v>11</v>
      </c>
      <c r="BB437" s="93">
        <v>38.1</v>
      </c>
      <c r="BC437" s="91">
        <v>1.875</v>
      </c>
      <c r="BD437" s="91">
        <v>33</v>
      </c>
      <c r="BE437" s="14">
        <v>200</v>
      </c>
      <c r="BF437" s="94">
        <v>4</v>
      </c>
    </row>
    <row r="438" spans="53:58" x14ac:dyDescent="0.3">
      <c r="BA438" s="104" t="s">
        <v>11</v>
      </c>
      <c r="BB438" s="93">
        <v>38.1</v>
      </c>
      <c r="BC438" s="91">
        <v>1.875</v>
      </c>
      <c r="BD438" s="91">
        <v>35</v>
      </c>
      <c r="BE438" s="14">
        <v>230</v>
      </c>
      <c r="BF438" s="94">
        <v>4</v>
      </c>
    </row>
    <row r="439" spans="53:58" x14ac:dyDescent="0.3">
      <c r="BA439" s="104" t="s">
        <v>11</v>
      </c>
      <c r="BB439" s="93">
        <v>38.1</v>
      </c>
      <c r="BC439" s="91">
        <v>1.875</v>
      </c>
      <c r="BD439" s="91">
        <v>37</v>
      </c>
      <c r="BE439" s="14">
        <v>260</v>
      </c>
      <c r="BF439" s="94">
        <v>4</v>
      </c>
    </row>
    <row r="440" spans="53:58" ht="15" thickBot="1" x14ac:dyDescent="0.35">
      <c r="BA440" s="105" t="s">
        <v>11</v>
      </c>
      <c r="BB440" s="97">
        <v>38.1</v>
      </c>
      <c r="BC440" s="98">
        <v>1.875</v>
      </c>
      <c r="BD440" s="95">
        <v>39</v>
      </c>
      <c r="BE440" s="16">
        <v>290</v>
      </c>
      <c r="BF440" s="96">
        <v>4</v>
      </c>
    </row>
    <row r="441" spans="53:58" x14ac:dyDescent="0.3">
      <c r="BA441" s="103" t="s">
        <v>11</v>
      </c>
      <c r="BB441" s="89">
        <v>38.1</v>
      </c>
      <c r="BC441" s="90">
        <v>1.875</v>
      </c>
      <c r="BD441" s="91">
        <v>8</v>
      </c>
      <c r="BE441" s="14" t="s">
        <v>179</v>
      </c>
      <c r="BF441" s="92">
        <v>6</v>
      </c>
    </row>
    <row r="442" spans="53:58" x14ac:dyDescent="0.3">
      <c r="BA442" s="104" t="s">
        <v>11</v>
      </c>
      <c r="BB442" s="93">
        <v>38.1</v>
      </c>
      <c r="BC442" s="91">
        <v>1.875</v>
      </c>
      <c r="BD442" s="91">
        <v>10</v>
      </c>
      <c r="BE442" s="14" t="s">
        <v>179</v>
      </c>
      <c r="BF442" s="94">
        <v>6</v>
      </c>
    </row>
    <row r="443" spans="53:58" x14ac:dyDescent="0.3">
      <c r="BA443" s="104" t="s">
        <v>11</v>
      </c>
      <c r="BB443" s="93">
        <v>38.1</v>
      </c>
      <c r="BC443" s="91">
        <v>1.875</v>
      </c>
      <c r="BD443" s="91">
        <v>12</v>
      </c>
      <c r="BE443" s="14">
        <v>12</v>
      </c>
      <c r="BF443" s="94">
        <v>6</v>
      </c>
    </row>
    <row r="444" spans="53:58" x14ac:dyDescent="0.3">
      <c r="BA444" s="104" t="s">
        <v>11</v>
      </c>
      <c r="BB444" s="93">
        <v>38.1</v>
      </c>
      <c r="BC444" s="91">
        <v>1.875</v>
      </c>
      <c r="BD444" s="91">
        <v>13.25</v>
      </c>
      <c r="BE444" s="14">
        <v>16</v>
      </c>
      <c r="BF444" s="94">
        <v>6</v>
      </c>
    </row>
    <row r="445" spans="53:58" x14ac:dyDescent="0.3">
      <c r="BA445" s="104" t="s">
        <v>11</v>
      </c>
      <c r="BB445" s="93">
        <v>38.1</v>
      </c>
      <c r="BC445" s="91">
        <v>1.875</v>
      </c>
      <c r="BD445" s="91">
        <v>15.25</v>
      </c>
      <c r="BE445" s="14">
        <v>30</v>
      </c>
      <c r="BF445" s="94">
        <v>6</v>
      </c>
    </row>
    <row r="446" spans="53:58" x14ac:dyDescent="0.3">
      <c r="BA446" s="104" t="s">
        <v>11</v>
      </c>
      <c r="BB446" s="93">
        <v>38.1</v>
      </c>
      <c r="BC446" s="91">
        <v>1.875</v>
      </c>
      <c r="BD446" s="91">
        <v>17.25</v>
      </c>
      <c r="BE446" s="14">
        <v>38</v>
      </c>
      <c r="BF446" s="94">
        <v>6</v>
      </c>
    </row>
    <row r="447" spans="53:58" x14ac:dyDescent="0.3">
      <c r="BA447" s="104" t="s">
        <v>11</v>
      </c>
      <c r="BB447" s="93">
        <v>38.1</v>
      </c>
      <c r="BC447" s="91">
        <v>1.875</v>
      </c>
      <c r="BD447" s="91">
        <v>19.25</v>
      </c>
      <c r="BE447" s="14">
        <v>51</v>
      </c>
      <c r="BF447" s="94">
        <v>6</v>
      </c>
    </row>
    <row r="448" spans="53:58" x14ac:dyDescent="0.3">
      <c r="BA448" s="104" t="s">
        <v>11</v>
      </c>
      <c r="BB448" s="93">
        <v>38.1</v>
      </c>
      <c r="BC448" s="91">
        <v>1.875</v>
      </c>
      <c r="BD448" s="91">
        <v>21.25</v>
      </c>
      <c r="BE448" s="14">
        <v>66</v>
      </c>
      <c r="BF448" s="94">
        <v>6</v>
      </c>
    </row>
    <row r="449" spans="53:85" x14ac:dyDescent="0.3">
      <c r="BA449" s="104" t="s">
        <v>11</v>
      </c>
      <c r="BB449" s="93">
        <v>38.1</v>
      </c>
      <c r="BC449" s="91">
        <v>1.875</v>
      </c>
      <c r="BD449" s="91">
        <v>23.25</v>
      </c>
      <c r="BE449" s="14">
        <v>80</v>
      </c>
      <c r="BF449" s="94">
        <v>6</v>
      </c>
    </row>
    <row r="450" spans="53:85" x14ac:dyDescent="0.3">
      <c r="BA450" s="104" t="s">
        <v>11</v>
      </c>
      <c r="BB450" s="93">
        <v>38.1</v>
      </c>
      <c r="BC450" s="91">
        <v>1.875</v>
      </c>
      <c r="BD450" s="91">
        <v>25</v>
      </c>
      <c r="BE450" s="14">
        <v>98</v>
      </c>
      <c r="BF450" s="94">
        <v>6</v>
      </c>
    </row>
    <row r="451" spans="53:85" x14ac:dyDescent="0.3">
      <c r="BA451" s="104" t="s">
        <v>11</v>
      </c>
      <c r="BB451" s="93">
        <v>38.1</v>
      </c>
      <c r="BC451" s="91">
        <v>1.875</v>
      </c>
      <c r="BD451" s="91">
        <v>27</v>
      </c>
      <c r="BE451" s="14">
        <v>118</v>
      </c>
      <c r="BF451" s="94">
        <v>6</v>
      </c>
    </row>
    <row r="452" spans="53:85" x14ac:dyDescent="0.3">
      <c r="BA452" s="104" t="s">
        <v>11</v>
      </c>
      <c r="BB452" s="93">
        <v>38.1</v>
      </c>
      <c r="BC452" s="91">
        <v>1.875</v>
      </c>
      <c r="BD452" s="91">
        <v>29</v>
      </c>
      <c r="BE452" s="14">
        <v>141</v>
      </c>
      <c r="BF452" s="94">
        <v>6</v>
      </c>
      <c r="BH452" s="106"/>
      <c r="BI452" s="106"/>
      <c r="BJ452" s="106"/>
      <c r="BK452" s="106"/>
      <c r="BL452" s="106"/>
      <c r="BM452" s="106"/>
      <c r="BN452" s="106"/>
      <c r="BO452" s="106"/>
      <c r="BP452" s="106"/>
      <c r="BQ452" s="106"/>
      <c r="BR452" s="106"/>
      <c r="BS452" s="106"/>
      <c r="BT452" s="106"/>
      <c r="BU452" s="106"/>
      <c r="BV452" s="106"/>
      <c r="BW452" s="106"/>
      <c r="BX452" s="106"/>
      <c r="BY452" s="106"/>
      <c r="BZ452" s="106"/>
      <c r="CA452" s="106"/>
      <c r="CB452" s="106"/>
      <c r="CC452" s="106"/>
      <c r="CD452" s="106"/>
      <c r="CE452" s="106"/>
      <c r="CF452" s="106"/>
      <c r="CG452" s="106"/>
    </row>
    <row r="453" spans="53:85" x14ac:dyDescent="0.3">
      <c r="BA453" s="104" t="s">
        <v>11</v>
      </c>
      <c r="BB453" s="93">
        <v>38.1</v>
      </c>
      <c r="BC453" s="91">
        <v>1.875</v>
      </c>
      <c r="BD453" s="91">
        <v>31</v>
      </c>
      <c r="BE453" s="14">
        <v>165</v>
      </c>
      <c r="BF453" s="94">
        <v>6</v>
      </c>
      <c r="BH453" s="106"/>
      <c r="BI453" s="106"/>
      <c r="BJ453" s="106"/>
      <c r="BK453" s="106"/>
      <c r="BL453" s="106"/>
      <c r="BM453" s="106"/>
      <c r="BN453" s="106"/>
      <c r="BO453" s="106"/>
      <c r="BP453" s="106"/>
      <c r="BQ453" s="106"/>
      <c r="BR453" s="106"/>
      <c r="BS453" s="106"/>
      <c r="BT453" s="106"/>
      <c r="BU453" s="106"/>
      <c r="BV453" s="106"/>
      <c r="BW453" s="106"/>
      <c r="BX453" s="106"/>
      <c r="BY453" s="106"/>
      <c r="BZ453" s="106"/>
      <c r="CA453" s="106"/>
      <c r="CB453" s="106"/>
      <c r="CC453" s="106"/>
      <c r="CD453" s="106"/>
      <c r="CE453" s="106"/>
      <c r="CF453" s="106"/>
      <c r="CG453" s="106"/>
    </row>
    <row r="454" spans="53:85" x14ac:dyDescent="0.3">
      <c r="BA454" s="104" t="s">
        <v>11</v>
      </c>
      <c r="BB454" s="93">
        <v>38.1</v>
      </c>
      <c r="BC454" s="91">
        <v>1.875</v>
      </c>
      <c r="BD454" s="91">
        <v>33</v>
      </c>
      <c r="BE454" s="14">
        <v>190</v>
      </c>
      <c r="BF454" s="94">
        <v>6</v>
      </c>
      <c r="BH454" s="106"/>
      <c r="BI454" s="106"/>
      <c r="BJ454" s="106"/>
      <c r="BK454" s="106"/>
      <c r="BL454" s="106"/>
      <c r="BM454" s="106"/>
      <c r="BN454" s="106"/>
      <c r="BO454" s="106"/>
      <c r="BP454" s="106"/>
      <c r="BQ454" s="106"/>
      <c r="BR454" s="106"/>
      <c r="BS454" s="106"/>
      <c r="BT454" s="106"/>
      <c r="BU454" s="106"/>
      <c r="BV454" s="106"/>
      <c r="BW454" s="106"/>
      <c r="BX454" s="106"/>
      <c r="BY454" s="106"/>
      <c r="BZ454" s="106"/>
      <c r="CA454" s="106"/>
      <c r="CB454" s="106"/>
      <c r="CC454" s="106"/>
      <c r="CD454" s="106"/>
      <c r="CE454" s="106"/>
      <c r="CF454" s="106"/>
      <c r="CG454" s="106"/>
    </row>
    <row r="455" spans="53:85" ht="18" x14ac:dyDescent="0.3">
      <c r="BA455" s="104" t="s">
        <v>11</v>
      </c>
      <c r="BB455" s="93">
        <v>38.1</v>
      </c>
      <c r="BC455" s="91">
        <v>1.875</v>
      </c>
      <c r="BD455" s="91">
        <v>35</v>
      </c>
      <c r="BE455" s="14">
        <v>220</v>
      </c>
      <c r="BF455" s="94">
        <v>6</v>
      </c>
      <c r="BH455" s="203"/>
      <c r="BI455" s="203"/>
      <c r="BJ455" s="203"/>
      <c r="BK455" s="203"/>
      <c r="BL455" s="203"/>
      <c r="BM455" s="203"/>
      <c r="BN455" s="203"/>
      <c r="BO455" s="203"/>
      <c r="BP455" s="203"/>
      <c r="BQ455" s="203"/>
      <c r="BR455" s="203"/>
      <c r="BS455" s="203"/>
      <c r="BT455" s="203"/>
      <c r="BU455" s="203"/>
      <c r="BV455" s="203"/>
      <c r="BW455" s="203"/>
      <c r="BX455" s="203"/>
      <c r="BY455" s="203"/>
      <c r="BZ455" s="203"/>
      <c r="CA455" s="203"/>
      <c r="CB455" s="203"/>
      <c r="CC455" s="203"/>
      <c r="CD455" s="203"/>
      <c r="CE455" s="203"/>
      <c r="CF455" s="106"/>
      <c r="CG455" s="106"/>
    </row>
    <row r="456" spans="53:85" x14ac:dyDescent="0.3">
      <c r="BA456" s="104" t="s">
        <v>11</v>
      </c>
      <c r="BB456" s="93">
        <v>38.1</v>
      </c>
      <c r="BC456" s="91">
        <v>1.875</v>
      </c>
      <c r="BD456" s="91">
        <v>37</v>
      </c>
      <c r="BE456" s="14">
        <v>252</v>
      </c>
      <c r="BF456" s="94">
        <v>6</v>
      </c>
      <c r="BH456" s="196"/>
      <c r="BI456" s="196"/>
      <c r="BJ456" s="196"/>
      <c r="BK456" s="196"/>
      <c r="BL456" s="196"/>
      <c r="BM456" s="196"/>
      <c r="BN456" s="196"/>
      <c r="BO456" s="196"/>
      <c r="BP456" s="196"/>
      <c r="BQ456" s="196"/>
      <c r="BR456" s="196"/>
      <c r="BS456" s="196"/>
      <c r="BT456" s="196"/>
      <c r="BU456" s="196"/>
      <c r="BV456" s="196"/>
      <c r="BW456" s="196"/>
      <c r="BX456" s="196"/>
      <c r="BY456" s="196"/>
      <c r="BZ456" s="196"/>
      <c r="CA456" s="196"/>
      <c r="CB456" s="196"/>
      <c r="CC456" s="196"/>
      <c r="CD456" s="196"/>
      <c r="CE456" s="196"/>
      <c r="CF456" s="106"/>
      <c r="CG456" s="106"/>
    </row>
    <row r="457" spans="53:85" ht="15" thickBot="1" x14ac:dyDescent="0.35">
      <c r="BA457" s="105" t="s">
        <v>11</v>
      </c>
      <c r="BB457" s="97">
        <v>38.1</v>
      </c>
      <c r="BC457" s="98">
        <v>1.875</v>
      </c>
      <c r="BD457" s="95">
        <v>39</v>
      </c>
      <c r="BE457" s="16">
        <v>284</v>
      </c>
      <c r="BF457" s="96">
        <v>6</v>
      </c>
      <c r="BH457" s="196"/>
      <c r="BI457" s="196"/>
      <c r="BJ457" s="196"/>
      <c r="BK457" s="196"/>
      <c r="BL457" s="196"/>
      <c r="BM457" s="196"/>
      <c r="BN457" s="196"/>
      <c r="BO457" s="196"/>
      <c r="BP457" s="196"/>
      <c r="BQ457" s="196"/>
      <c r="BR457" s="196"/>
      <c r="BS457" s="196"/>
      <c r="BT457" s="196"/>
      <c r="BU457" s="196"/>
      <c r="BV457" s="196"/>
      <c r="BW457" s="196"/>
      <c r="BX457" s="196"/>
      <c r="BY457" s="196"/>
      <c r="BZ457" s="196"/>
      <c r="CA457" s="196"/>
      <c r="CB457" s="196"/>
      <c r="CC457" s="196"/>
      <c r="CD457" s="196"/>
      <c r="CE457" s="196"/>
      <c r="CF457" s="106"/>
      <c r="CG457" s="106"/>
    </row>
    <row r="458" spans="53:85" x14ac:dyDescent="0.3">
      <c r="BA458" s="103" t="s">
        <v>11</v>
      </c>
      <c r="BB458" s="93">
        <v>38.1</v>
      </c>
      <c r="BC458" s="91">
        <v>1.875</v>
      </c>
      <c r="BD458" s="91">
        <v>8</v>
      </c>
      <c r="BE458" s="14" t="s">
        <v>179</v>
      </c>
      <c r="BF458" s="92">
        <v>8</v>
      </c>
      <c r="BH458" s="196"/>
      <c r="BI458" s="107"/>
      <c r="BJ458" s="107"/>
      <c r="BK458" s="107"/>
      <c r="BL458" s="107"/>
      <c r="BM458" s="107"/>
      <c r="BN458" s="196"/>
      <c r="BO458" s="107"/>
      <c r="BP458" s="107"/>
      <c r="BQ458" s="107"/>
      <c r="BR458" s="107"/>
      <c r="BS458" s="107"/>
      <c r="BT458" s="196"/>
      <c r="BU458" s="107"/>
      <c r="BV458" s="107"/>
      <c r="BW458" s="107"/>
      <c r="BX458" s="107"/>
      <c r="BY458" s="107"/>
      <c r="BZ458" s="196"/>
      <c r="CA458" s="107"/>
      <c r="CB458" s="107"/>
      <c r="CC458" s="107"/>
      <c r="CD458" s="107"/>
      <c r="CE458" s="107"/>
      <c r="CF458" s="106"/>
      <c r="CG458" s="106"/>
    </row>
    <row r="459" spans="53:85" x14ac:dyDescent="0.3">
      <c r="BA459" s="104" t="s">
        <v>11</v>
      </c>
      <c r="BB459" s="93">
        <v>38.1</v>
      </c>
      <c r="BC459" s="91">
        <v>1.875</v>
      </c>
      <c r="BD459" s="91">
        <v>10</v>
      </c>
      <c r="BE459" s="14" t="s">
        <v>179</v>
      </c>
      <c r="BF459" s="94">
        <v>8</v>
      </c>
      <c r="BH459" s="107"/>
      <c r="BI459" s="107"/>
      <c r="BJ459" s="107"/>
      <c r="BK459" s="107"/>
      <c r="BL459" s="107"/>
      <c r="BM459" s="107"/>
      <c r="BN459" s="107"/>
      <c r="BO459" s="107"/>
      <c r="BP459" s="107"/>
      <c r="BQ459" s="107"/>
      <c r="BR459" s="107"/>
      <c r="BS459" s="107"/>
      <c r="BT459" s="107"/>
      <c r="BU459" s="107"/>
      <c r="BV459" s="107"/>
      <c r="BW459" s="107"/>
      <c r="BX459" s="107"/>
      <c r="BY459" s="107"/>
      <c r="BZ459" s="107"/>
      <c r="CA459" s="107"/>
      <c r="CB459" s="107"/>
      <c r="CC459" s="107"/>
      <c r="CD459" s="107"/>
      <c r="CE459" s="107"/>
      <c r="CF459" s="106"/>
      <c r="CG459" s="106"/>
    </row>
    <row r="460" spans="53:85" x14ac:dyDescent="0.3">
      <c r="BA460" s="104" t="s">
        <v>11</v>
      </c>
      <c r="BB460" s="93">
        <v>38.1</v>
      </c>
      <c r="BC460" s="91">
        <v>1.875</v>
      </c>
      <c r="BD460" s="91">
        <v>12</v>
      </c>
      <c r="BE460" s="14">
        <v>12</v>
      </c>
      <c r="BF460" s="94">
        <v>8</v>
      </c>
      <c r="BH460" s="107"/>
      <c r="BI460" s="107"/>
      <c r="BJ460" s="107"/>
      <c r="BK460" s="107"/>
      <c r="BL460" s="107"/>
      <c r="BM460" s="107"/>
      <c r="BN460" s="107"/>
      <c r="BO460" s="107"/>
      <c r="BP460" s="107"/>
      <c r="BQ460" s="107"/>
      <c r="BR460" s="107"/>
      <c r="BS460" s="107"/>
      <c r="BT460" s="107"/>
      <c r="BU460" s="107"/>
      <c r="BV460" s="107"/>
      <c r="BW460" s="107"/>
      <c r="BX460" s="107"/>
      <c r="BY460" s="107"/>
      <c r="BZ460" s="107"/>
      <c r="CA460" s="107"/>
      <c r="CB460" s="107"/>
      <c r="CC460" s="107"/>
      <c r="CD460" s="107"/>
      <c r="CE460" s="107"/>
      <c r="CF460" s="106"/>
      <c r="CG460" s="106"/>
    </row>
    <row r="461" spans="53:85" x14ac:dyDescent="0.3">
      <c r="BA461" s="104" t="s">
        <v>11</v>
      </c>
      <c r="BB461" s="93">
        <v>38.1</v>
      </c>
      <c r="BC461" s="91">
        <v>1.875</v>
      </c>
      <c r="BD461" s="91">
        <v>13.25</v>
      </c>
      <c r="BE461" s="14">
        <v>14</v>
      </c>
      <c r="BF461" s="94">
        <v>8</v>
      </c>
      <c r="BH461" s="107"/>
      <c r="BI461" s="107"/>
      <c r="BJ461" s="107"/>
      <c r="BK461" s="107"/>
      <c r="BL461" s="107"/>
      <c r="BM461" s="107"/>
      <c r="BN461" s="107"/>
      <c r="BO461" s="107"/>
      <c r="BP461" s="107"/>
      <c r="BQ461" s="107"/>
      <c r="BR461" s="107"/>
      <c r="BS461" s="107"/>
      <c r="BT461" s="107"/>
      <c r="BU461" s="107"/>
      <c r="BV461" s="107"/>
      <c r="BW461" s="107"/>
      <c r="BX461" s="107"/>
      <c r="BY461" s="107"/>
      <c r="BZ461" s="107"/>
      <c r="CA461" s="107"/>
      <c r="CB461" s="107"/>
      <c r="CC461" s="107"/>
      <c r="CD461" s="107"/>
      <c r="CE461" s="107"/>
      <c r="CF461" s="106"/>
      <c r="CG461" s="106"/>
    </row>
    <row r="462" spans="53:85" ht="18.600000000000001" customHeight="1" x14ac:dyDescent="0.3">
      <c r="BA462" s="104" t="s">
        <v>11</v>
      </c>
      <c r="BB462" s="93">
        <v>38.1</v>
      </c>
      <c r="BC462" s="91">
        <v>1.875</v>
      </c>
      <c r="BD462" s="91">
        <v>15.25</v>
      </c>
      <c r="BE462" s="14">
        <v>27</v>
      </c>
      <c r="BF462" s="94">
        <v>8</v>
      </c>
      <c r="BH462" s="107"/>
      <c r="BI462" s="107"/>
      <c r="BJ462" s="107"/>
      <c r="BK462" s="107"/>
      <c r="BL462" s="107"/>
      <c r="BM462" s="107"/>
      <c r="BN462" s="107"/>
      <c r="BO462" s="107"/>
      <c r="BP462" s="107"/>
      <c r="BQ462" s="107"/>
      <c r="BR462" s="107"/>
      <c r="BS462" s="107"/>
      <c r="BT462" s="107"/>
      <c r="BU462" s="107"/>
      <c r="BV462" s="107"/>
      <c r="BW462" s="107"/>
      <c r="BX462" s="107"/>
      <c r="BY462" s="107"/>
      <c r="BZ462" s="107"/>
      <c r="CA462" s="107"/>
      <c r="CB462" s="107"/>
      <c r="CC462" s="107"/>
      <c r="CD462" s="107"/>
      <c r="CE462" s="107"/>
      <c r="CF462" s="106"/>
      <c r="CG462" s="106"/>
    </row>
    <row r="463" spans="53:85" ht="15" customHeight="1" x14ac:dyDescent="0.3">
      <c r="BA463" s="104" t="s">
        <v>11</v>
      </c>
      <c r="BB463" s="93">
        <v>38.1</v>
      </c>
      <c r="BC463" s="91">
        <v>1.875</v>
      </c>
      <c r="BD463" s="91">
        <v>17.25</v>
      </c>
      <c r="BE463" s="14">
        <v>36</v>
      </c>
      <c r="BF463" s="94">
        <v>8</v>
      </c>
      <c r="BH463" s="107"/>
      <c r="BI463" s="107"/>
      <c r="BJ463" s="107"/>
      <c r="BK463" s="107"/>
      <c r="BL463" s="107"/>
      <c r="BM463" s="107"/>
      <c r="BN463" s="107"/>
      <c r="BO463" s="107"/>
      <c r="BP463" s="107"/>
      <c r="BQ463" s="107"/>
      <c r="BR463" s="107"/>
      <c r="BS463" s="107"/>
      <c r="BT463" s="107"/>
      <c r="BU463" s="107"/>
      <c r="BV463" s="107"/>
      <c r="BW463" s="107"/>
      <c r="BX463" s="107"/>
      <c r="BY463" s="107"/>
      <c r="BZ463" s="107"/>
      <c r="CA463" s="107"/>
      <c r="CB463" s="107"/>
      <c r="CC463" s="107"/>
      <c r="CD463" s="107"/>
      <c r="CE463" s="107"/>
      <c r="CF463" s="106"/>
      <c r="CG463" s="106"/>
    </row>
    <row r="464" spans="53:85" x14ac:dyDescent="0.3">
      <c r="BA464" s="104" t="s">
        <v>11</v>
      </c>
      <c r="BB464" s="93">
        <v>38.1</v>
      </c>
      <c r="BC464" s="91">
        <v>1.875</v>
      </c>
      <c r="BD464" s="91">
        <v>19.25</v>
      </c>
      <c r="BE464" s="14">
        <v>48</v>
      </c>
      <c r="BF464" s="94">
        <v>8</v>
      </c>
      <c r="BH464" s="107"/>
      <c r="BI464" s="107"/>
      <c r="BJ464" s="107"/>
      <c r="BK464" s="107"/>
      <c r="BL464" s="107"/>
      <c r="BM464" s="107"/>
      <c r="BN464" s="107"/>
      <c r="BO464" s="107"/>
      <c r="BP464" s="107"/>
      <c r="BQ464" s="107"/>
      <c r="BR464" s="107"/>
      <c r="BS464" s="107"/>
      <c r="BT464" s="107"/>
      <c r="BU464" s="107"/>
      <c r="BV464" s="107"/>
      <c r="BW464" s="107"/>
      <c r="BX464" s="107"/>
      <c r="BY464" s="107"/>
      <c r="BZ464" s="107"/>
      <c r="CA464" s="107"/>
      <c r="CB464" s="107"/>
      <c r="CC464" s="107"/>
      <c r="CD464" s="107"/>
      <c r="CE464" s="107"/>
      <c r="CF464" s="106"/>
      <c r="CG464" s="106"/>
    </row>
    <row r="465" spans="53:85" x14ac:dyDescent="0.3">
      <c r="BA465" s="104" t="s">
        <v>11</v>
      </c>
      <c r="BB465" s="93">
        <v>38.1</v>
      </c>
      <c r="BC465" s="91">
        <v>1.875</v>
      </c>
      <c r="BD465" s="91">
        <v>21.25</v>
      </c>
      <c r="BE465" s="14">
        <v>61</v>
      </c>
      <c r="BF465" s="94">
        <v>8</v>
      </c>
      <c r="BH465" s="107"/>
      <c r="BI465" s="107"/>
      <c r="BJ465" s="107"/>
      <c r="BK465" s="107"/>
      <c r="BL465" s="107"/>
      <c r="BM465" s="107"/>
      <c r="BN465" s="107"/>
      <c r="BO465" s="107"/>
      <c r="BP465" s="107"/>
      <c r="BQ465" s="107"/>
      <c r="BR465" s="107"/>
      <c r="BS465" s="107"/>
      <c r="BT465" s="107"/>
      <c r="BU465" s="107"/>
      <c r="BV465" s="107"/>
      <c r="BW465" s="107"/>
      <c r="BX465" s="107"/>
      <c r="BY465" s="107"/>
      <c r="BZ465" s="107"/>
      <c r="CA465" s="107"/>
      <c r="CB465" s="107"/>
      <c r="CC465" s="107"/>
      <c r="CD465" s="107"/>
      <c r="CE465" s="107"/>
      <c r="CF465" s="106"/>
      <c r="CG465" s="106"/>
    </row>
    <row r="466" spans="53:85" x14ac:dyDescent="0.3">
      <c r="BA466" s="104" t="s">
        <v>11</v>
      </c>
      <c r="BB466" s="93">
        <v>38.1</v>
      </c>
      <c r="BC466" s="91">
        <v>1.875</v>
      </c>
      <c r="BD466" s="91">
        <v>23.25</v>
      </c>
      <c r="BE466" s="14">
        <v>76</v>
      </c>
      <c r="BF466" s="94">
        <v>8</v>
      </c>
      <c r="BH466" s="107"/>
      <c r="BI466" s="107"/>
      <c r="BJ466" s="107"/>
      <c r="BK466" s="107"/>
      <c r="BL466" s="107"/>
      <c r="BM466" s="107"/>
      <c r="BN466" s="107"/>
      <c r="BO466" s="107"/>
      <c r="BP466" s="107"/>
      <c r="BQ466" s="107"/>
      <c r="BR466" s="107"/>
      <c r="BS466" s="107"/>
      <c r="BT466" s="107"/>
      <c r="BU466" s="107"/>
      <c r="BV466" s="107"/>
      <c r="BW466" s="107"/>
      <c r="BX466" s="107"/>
      <c r="BY466" s="107"/>
      <c r="BZ466" s="107"/>
      <c r="CA466" s="107"/>
      <c r="CB466" s="107"/>
      <c r="CC466" s="107"/>
      <c r="CD466" s="107"/>
      <c r="CE466" s="107"/>
      <c r="CF466" s="106"/>
      <c r="CG466" s="106"/>
    </row>
    <row r="467" spans="53:85" x14ac:dyDescent="0.3">
      <c r="BA467" s="104" t="s">
        <v>11</v>
      </c>
      <c r="BB467" s="93">
        <v>38.1</v>
      </c>
      <c r="BC467" s="91">
        <v>1.875</v>
      </c>
      <c r="BD467" s="91">
        <v>25</v>
      </c>
      <c r="BE467" s="34">
        <v>95</v>
      </c>
      <c r="BF467" s="94">
        <v>8</v>
      </c>
      <c r="BH467" s="107"/>
      <c r="BI467" s="107"/>
      <c r="BJ467" s="107"/>
      <c r="BK467" s="107"/>
      <c r="BL467" s="107"/>
      <c r="BM467" s="107"/>
      <c r="BN467" s="107"/>
      <c r="BO467" s="107"/>
      <c r="BP467" s="107"/>
      <c r="BQ467" s="107"/>
      <c r="BR467" s="107"/>
      <c r="BS467" s="107"/>
      <c r="BT467" s="107"/>
      <c r="BU467" s="107"/>
      <c r="BV467" s="107"/>
      <c r="BW467" s="107"/>
      <c r="BX467" s="107"/>
      <c r="BY467" s="107"/>
      <c r="BZ467" s="107"/>
      <c r="CA467" s="107"/>
      <c r="CB467" s="107"/>
      <c r="CC467" s="107"/>
      <c r="CD467" s="107"/>
      <c r="CE467" s="107"/>
      <c r="CF467" s="106"/>
      <c r="CG467" s="106"/>
    </row>
    <row r="468" spans="53:85" x14ac:dyDescent="0.3">
      <c r="BA468" s="104" t="s">
        <v>11</v>
      </c>
      <c r="BB468" s="93">
        <v>38.1</v>
      </c>
      <c r="BC468" s="91">
        <v>1.875</v>
      </c>
      <c r="BD468" s="91">
        <v>27</v>
      </c>
      <c r="BE468" s="34">
        <v>115</v>
      </c>
      <c r="BF468" s="94">
        <v>8</v>
      </c>
      <c r="BH468" s="107"/>
      <c r="BI468" s="107"/>
      <c r="BJ468" s="107"/>
      <c r="BK468" s="107"/>
      <c r="BL468" s="107"/>
      <c r="BM468" s="107"/>
      <c r="BN468" s="107"/>
      <c r="BO468" s="107"/>
      <c r="BP468" s="107"/>
      <c r="BQ468" s="107"/>
      <c r="BR468" s="107"/>
      <c r="BS468" s="107"/>
      <c r="BT468" s="107"/>
      <c r="BU468" s="107"/>
      <c r="BV468" s="107"/>
      <c r="BW468" s="107"/>
      <c r="BX468" s="107"/>
      <c r="BY468" s="107"/>
      <c r="BZ468" s="107"/>
      <c r="CA468" s="107"/>
      <c r="CB468" s="107"/>
      <c r="CC468" s="107"/>
      <c r="CD468" s="107"/>
      <c r="CE468" s="107"/>
      <c r="CF468" s="106"/>
      <c r="CG468" s="106"/>
    </row>
    <row r="469" spans="53:85" x14ac:dyDescent="0.3">
      <c r="BA469" s="104" t="s">
        <v>11</v>
      </c>
      <c r="BB469" s="93">
        <v>38.1</v>
      </c>
      <c r="BC469" s="91">
        <v>1.875</v>
      </c>
      <c r="BD469" s="91">
        <v>29</v>
      </c>
      <c r="BE469" s="34">
        <v>136</v>
      </c>
      <c r="BF469" s="94">
        <v>8</v>
      </c>
      <c r="BH469" s="107"/>
      <c r="BI469" s="107"/>
      <c r="BJ469" s="107"/>
      <c r="BK469" s="107"/>
      <c r="BL469" s="107"/>
      <c r="BM469" s="107"/>
      <c r="BN469" s="107"/>
      <c r="BO469" s="107"/>
      <c r="BP469" s="107"/>
      <c r="BQ469" s="107"/>
      <c r="BR469" s="107"/>
      <c r="BS469" s="107"/>
      <c r="BT469" s="107"/>
      <c r="BU469" s="107"/>
      <c r="BV469" s="107"/>
      <c r="BW469" s="107"/>
      <c r="BX469" s="107"/>
      <c r="BY469" s="107"/>
      <c r="BZ469" s="107"/>
      <c r="CA469" s="107"/>
      <c r="CB469" s="107"/>
      <c r="CC469" s="107"/>
      <c r="CD469" s="107"/>
      <c r="CE469" s="107"/>
      <c r="CF469" s="106"/>
      <c r="CG469" s="106"/>
    </row>
    <row r="470" spans="53:85" x14ac:dyDescent="0.3">
      <c r="BA470" s="104" t="s">
        <v>11</v>
      </c>
      <c r="BB470" s="93">
        <v>38.1</v>
      </c>
      <c r="BC470" s="91">
        <v>1.875</v>
      </c>
      <c r="BD470" s="91">
        <v>31</v>
      </c>
      <c r="BE470" s="34">
        <v>160</v>
      </c>
      <c r="BF470" s="94">
        <v>8</v>
      </c>
      <c r="BH470" s="107"/>
      <c r="BI470" s="107"/>
      <c r="BJ470" s="107"/>
      <c r="BK470" s="107"/>
      <c r="BL470" s="107"/>
      <c r="BM470" s="107"/>
      <c r="BN470" s="107"/>
      <c r="BO470" s="107"/>
      <c r="BP470" s="107"/>
      <c r="BQ470" s="107"/>
      <c r="BR470" s="107"/>
      <c r="BS470" s="107"/>
      <c r="BT470" s="107"/>
      <c r="BU470" s="107"/>
      <c r="BV470" s="107"/>
      <c r="BW470" s="107"/>
      <c r="BX470" s="107"/>
      <c r="BY470" s="107"/>
      <c r="BZ470" s="107"/>
      <c r="CA470" s="107"/>
      <c r="CB470" s="107"/>
      <c r="CC470" s="107"/>
      <c r="CD470" s="107"/>
      <c r="CE470" s="107"/>
      <c r="CF470" s="106"/>
      <c r="CG470" s="106"/>
    </row>
    <row r="471" spans="53:85" x14ac:dyDescent="0.3">
      <c r="BA471" s="104" t="s">
        <v>11</v>
      </c>
      <c r="BB471" s="93">
        <v>38.1</v>
      </c>
      <c r="BC471" s="91">
        <v>1.875</v>
      </c>
      <c r="BD471" s="91">
        <v>33</v>
      </c>
      <c r="BE471" s="34">
        <v>184</v>
      </c>
      <c r="BF471" s="94">
        <v>8</v>
      </c>
      <c r="BH471" s="107"/>
      <c r="BI471" s="107"/>
      <c r="BJ471" s="107"/>
      <c r="BK471" s="107"/>
      <c r="BL471" s="107"/>
      <c r="BM471" s="107"/>
      <c r="BN471" s="107"/>
      <c r="BO471" s="107"/>
      <c r="BP471" s="107"/>
      <c r="BQ471" s="107"/>
      <c r="BR471" s="107"/>
      <c r="BS471" s="107"/>
      <c r="BT471" s="107"/>
      <c r="BU471" s="107"/>
      <c r="BV471" s="107"/>
      <c r="BW471" s="107"/>
      <c r="BX471" s="107"/>
      <c r="BY471" s="107"/>
      <c r="BZ471" s="107"/>
      <c r="CA471" s="107"/>
      <c r="CB471" s="107"/>
      <c r="CC471" s="107"/>
      <c r="CD471" s="107"/>
      <c r="CE471" s="107"/>
      <c r="CF471" s="106"/>
      <c r="CG471" s="106"/>
    </row>
    <row r="472" spans="53:85" x14ac:dyDescent="0.3">
      <c r="BA472" s="104" t="s">
        <v>11</v>
      </c>
      <c r="BB472" s="93">
        <v>38.1</v>
      </c>
      <c r="BC472" s="91">
        <v>1.875</v>
      </c>
      <c r="BD472" s="91">
        <v>35</v>
      </c>
      <c r="BE472" s="34">
        <v>215</v>
      </c>
      <c r="BF472" s="94">
        <v>8</v>
      </c>
      <c r="BH472" s="107"/>
      <c r="BI472" s="107"/>
      <c r="BJ472" s="107"/>
      <c r="BK472" s="107"/>
      <c r="BL472" s="107"/>
      <c r="BM472" s="107"/>
      <c r="BN472" s="107"/>
      <c r="BO472" s="107"/>
      <c r="BP472" s="107"/>
      <c r="BQ472" s="107"/>
      <c r="BR472" s="107"/>
      <c r="BS472" s="107"/>
      <c r="BT472" s="107"/>
      <c r="BU472" s="107"/>
      <c r="BV472" s="107"/>
      <c r="BW472" s="107"/>
      <c r="BX472" s="107"/>
      <c r="BY472" s="107"/>
      <c r="BZ472" s="107"/>
      <c r="CA472" s="107"/>
      <c r="CB472" s="107"/>
      <c r="CC472" s="107"/>
      <c r="CD472" s="107"/>
      <c r="CE472" s="107"/>
      <c r="CF472" s="106"/>
      <c r="CG472" s="106"/>
    </row>
    <row r="473" spans="53:85" x14ac:dyDescent="0.3">
      <c r="BA473" s="104" t="s">
        <v>11</v>
      </c>
      <c r="BB473" s="93">
        <v>38.1</v>
      </c>
      <c r="BC473" s="91">
        <v>1.875</v>
      </c>
      <c r="BD473" s="91">
        <v>37</v>
      </c>
      <c r="BE473" s="34">
        <v>246</v>
      </c>
      <c r="BF473" s="94">
        <v>8</v>
      </c>
      <c r="BH473" s="107"/>
      <c r="BI473" s="107"/>
      <c r="BJ473" s="107"/>
      <c r="BK473" s="107"/>
      <c r="BL473" s="107"/>
      <c r="BM473" s="107"/>
      <c r="BN473" s="107"/>
      <c r="BO473" s="107"/>
      <c r="BP473" s="107"/>
      <c r="BQ473" s="107"/>
      <c r="BR473" s="107"/>
      <c r="BS473" s="107"/>
      <c r="BT473" s="107"/>
      <c r="BU473" s="107"/>
      <c r="BV473" s="107"/>
      <c r="BW473" s="107"/>
      <c r="BX473" s="107"/>
      <c r="BY473" s="107"/>
      <c r="BZ473" s="107"/>
      <c r="CA473" s="107"/>
      <c r="CB473" s="107"/>
      <c r="CC473" s="107"/>
      <c r="CD473" s="107"/>
      <c r="CE473" s="107"/>
      <c r="CF473" s="106"/>
      <c r="CG473" s="106"/>
    </row>
    <row r="474" spans="53:85" ht="15" thickBot="1" x14ac:dyDescent="0.35">
      <c r="BA474" s="105" t="s">
        <v>11</v>
      </c>
      <c r="BB474" s="97">
        <v>38.1</v>
      </c>
      <c r="BC474" s="98">
        <v>1.875</v>
      </c>
      <c r="BD474" s="98">
        <v>39</v>
      </c>
      <c r="BE474" s="88">
        <v>275</v>
      </c>
      <c r="BF474" s="96">
        <v>8</v>
      </c>
      <c r="BH474" s="107"/>
      <c r="BI474" s="107"/>
      <c r="BJ474" s="107"/>
      <c r="BK474" s="107"/>
      <c r="BL474" s="107"/>
      <c r="BM474" s="107"/>
      <c r="BN474" s="107"/>
      <c r="BO474" s="107"/>
      <c r="BP474" s="107"/>
      <c r="BQ474" s="107"/>
      <c r="BR474" s="107"/>
      <c r="BS474" s="107"/>
      <c r="BT474" s="107"/>
      <c r="BU474" s="107"/>
      <c r="BV474" s="107"/>
      <c r="BW474" s="107"/>
      <c r="BX474" s="107"/>
      <c r="BY474" s="107"/>
      <c r="BZ474" s="107"/>
      <c r="CA474" s="107"/>
      <c r="CB474" s="107"/>
      <c r="CC474" s="107"/>
      <c r="CD474" s="107"/>
      <c r="CE474" s="107"/>
      <c r="CF474" s="106"/>
      <c r="CG474" s="106"/>
    </row>
    <row r="475" spans="53:85" x14ac:dyDescent="0.3">
      <c r="BA475" s="104" t="s">
        <v>12</v>
      </c>
      <c r="BB475" s="93">
        <v>19.05</v>
      </c>
      <c r="BC475" s="91">
        <v>1</v>
      </c>
      <c r="BD475" s="101">
        <v>8</v>
      </c>
      <c r="BE475" s="34">
        <v>32</v>
      </c>
      <c r="BF475" s="94">
        <v>1</v>
      </c>
      <c r="BH475" s="107"/>
      <c r="BI475" s="107"/>
      <c r="BJ475" s="107"/>
      <c r="BK475" s="107"/>
      <c r="BL475" s="107"/>
      <c r="BM475" s="107"/>
      <c r="BN475" s="107"/>
      <c r="BO475" s="107"/>
      <c r="BP475" s="107"/>
      <c r="BQ475" s="107"/>
      <c r="BR475" s="107"/>
      <c r="BS475" s="107"/>
      <c r="BT475" s="107"/>
      <c r="BU475" s="107"/>
      <c r="BV475" s="107"/>
      <c r="BW475" s="107"/>
      <c r="BX475" s="107"/>
      <c r="BY475" s="107"/>
      <c r="BZ475" s="107"/>
      <c r="CA475" s="107"/>
      <c r="CB475" s="107"/>
      <c r="CC475" s="107"/>
      <c r="CD475" s="107"/>
      <c r="CE475" s="107"/>
      <c r="CF475" s="106"/>
      <c r="CG475" s="106"/>
    </row>
    <row r="476" spans="53:85" x14ac:dyDescent="0.3">
      <c r="BA476" s="108" t="s">
        <v>12</v>
      </c>
      <c r="BB476" s="93">
        <v>19.05</v>
      </c>
      <c r="BC476" s="91">
        <v>1</v>
      </c>
      <c r="BD476" s="101">
        <v>10</v>
      </c>
      <c r="BE476" s="34">
        <v>53</v>
      </c>
      <c r="BF476" s="91">
        <v>1</v>
      </c>
      <c r="BH476" s="106"/>
      <c r="BI476" s="106"/>
      <c r="BJ476" s="106"/>
      <c r="BK476" s="106"/>
      <c r="BL476" s="106"/>
      <c r="BM476" s="106"/>
      <c r="BN476" s="106"/>
      <c r="BO476" s="106"/>
      <c r="BP476" s="106"/>
      <c r="BQ476" s="106"/>
      <c r="BR476" s="106"/>
      <c r="BS476" s="106"/>
      <c r="BT476" s="106"/>
      <c r="BU476" s="106"/>
      <c r="BV476" s="106"/>
      <c r="BW476" s="106"/>
      <c r="BX476" s="106"/>
      <c r="BY476" s="106"/>
      <c r="BZ476" s="106"/>
      <c r="CA476" s="106"/>
      <c r="CB476" s="106"/>
      <c r="CC476" s="106"/>
      <c r="CD476" s="106"/>
      <c r="CE476" s="106"/>
      <c r="CF476" s="106"/>
      <c r="CG476" s="106"/>
    </row>
    <row r="477" spans="53:85" x14ac:dyDescent="0.3">
      <c r="BA477" s="108" t="s">
        <v>12</v>
      </c>
      <c r="BB477" s="93">
        <v>19.05</v>
      </c>
      <c r="BC477" s="91">
        <v>1</v>
      </c>
      <c r="BD477" s="101">
        <v>12</v>
      </c>
      <c r="BE477" s="34">
        <v>81</v>
      </c>
      <c r="BF477" s="91">
        <v>1</v>
      </c>
      <c r="BH477" s="106"/>
      <c r="BI477" s="106"/>
      <c r="BJ477" s="106"/>
      <c r="BK477" s="106"/>
      <c r="BL477" s="106"/>
      <c r="BM477" s="106"/>
      <c r="BN477" s="106"/>
      <c r="BO477" s="106"/>
      <c r="BP477" s="106"/>
      <c r="BQ477" s="106"/>
      <c r="BR477" s="106"/>
      <c r="BS477" s="106"/>
      <c r="BT477" s="106"/>
      <c r="BU477" s="106"/>
      <c r="BV477" s="106"/>
      <c r="BW477" s="106"/>
      <c r="BX477" s="106"/>
      <c r="BY477" s="106"/>
      <c r="BZ477" s="106"/>
      <c r="CA477" s="106"/>
      <c r="CB477" s="106"/>
      <c r="CC477" s="106"/>
      <c r="CD477" s="106"/>
      <c r="CE477" s="106"/>
      <c r="CF477" s="106"/>
      <c r="CG477" s="106"/>
    </row>
    <row r="478" spans="53:85" x14ac:dyDescent="0.3">
      <c r="BA478" s="108" t="s">
        <v>12</v>
      </c>
      <c r="BB478" s="93">
        <v>19.05</v>
      </c>
      <c r="BC478" s="91">
        <v>1</v>
      </c>
      <c r="BD478" s="101">
        <v>13.25</v>
      </c>
      <c r="BE478" s="34">
        <v>97</v>
      </c>
      <c r="BF478" s="91">
        <v>1</v>
      </c>
    </row>
    <row r="479" spans="53:85" x14ac:dyDescent="0.3">
      <c r="BA479" s="108" t="s">
        <v>12</v>
      </c>
      <c r="BB479" s="93">
        <v>19.05</v>
      </c>
      <c r="BC479" s="91">
        <v>1</v>
      </c>
      <c r="BD479" s="101">
        <v>15.25</v>
      </c>
      <c r="BE479" s="34">
        <v>137</v>
      </c>
      <c r="BF479" s="91">
        <v>1</v>
      </c>
    </row>
    <row r="480" spans="53:85" x14ac:dyDescent="0.3">
      <c r="BA480" s="108" t="s">
        <v>12</v>
      </c>
      <c r="BB480" s="93">
        <v>19.05</v>
      </c>
      <c r="BC480" s="91">
        <v>1</v>
      </c>
      <c r="BD480" s="101">
        <v>17.25</v>
      </c>
      <c r="BE480" s="34">
        <v>177</v>
      </c>
      <c r="BF480" s="91">
        <v>1</v>
      </c>
    </row>
    <row r="481" spans="53:58" x14ac:dyDescent="0.3">
      <c r="BA481" s="108" t="s">
        <v>12</v>
      </c>
      <c r="BB481" s="93">
        <v>19.05</v>
      </c>
      <c r="BC481" s="91">
        <v>1</v>
      </c>
      <c r="BD481" s="101">
        <v>19.25</v>
      </c>
      <c r="BE481" s="34">
        <v>224</v>
      </c>
      <c r="BF481" s="91">
        <v>1</v>
      </c>
    </row>
    <row r="482" spans="53:58" x14ac:dyDescent="0.3">
      <c r="BA482" s="108" t="s">
        <v>12</v>
      </c>
      <c r="BB482" s="93">
        <v>19.05</v>
      </c>
      <c r="BC482" s="91">
        <v>1</v>
      </c>
      <c r="BD482" s="101">
        <v>21.25</v>
      </c>
      <c r="BE482" s="34">
        <v>277</v>
      </c>
      <c r="BF482" s="91">
        <v>1</v>
      </c>
    </row>
    <row r="483" spans="53:58" x14ac:dyDescent="0.3">
      <c r="BA483" s="108" t="s">
        <v>12</v>
      </c>
      <c r="BB483" s="93">
        <v>19.05</v>
      </c>
      <c r="BC483" s="91">
        <v>1</v>
      </c>
      <c r="BD483" s="101">
        <v>23.25</v>
      </c>
      <c r="BE483" s="34">
        <v>341</v>
      </c>
      <c r="BF483" s="91">
        <v>1</v>
      </c>
    </row>
    <row r="484" spans="53:58" x14ac:dyDescent="0.3">
      <c r="BA484" s="108" t="s">
        <v>12</v>
      </c>
      <c r="BB484" s="93">
        <v>19.05</v>
      </c>
      <c r="BC484" s="91">
        <v>1</v>
      </c>
      <c r="BD484" s="101">
        <v>25</v>
      </c>
      <c r="BE484" s="34">
        <v>413</v>
      </c>
      <c r="BF484" s="91">
        <v>1</v>
      </c>
    </row>
    <row r="485" spans="53:58" x14ac:dyDescent="0.3">
      <c r="BA485" s="108" t="s">
        <v>12</v>
      </c>
      <c r="BB485" s="93">
        <v>19.05</v>
      </c>
      <c r="BC485" s="91">
        <v>1</v>
      </c>
      <c r="BD485" s="101">
        <v>27</v>
      </c>
      <c r="BE485" s="34">
        <v>481</v>
      </c>
      <c r="BF485" s="91">
        <v>1</v>
      </c>
    </row>
    <row r="486" spans="53:58" x14ac:dyDescent="0.3">
      <c r="BA486" s="108" t="s">
        <v>12</v>
      </c>
      <c r="BB486" s="93">
        <v>19.05</v>
      </c>
      <c r="BC486" s="91">
        <v>1</v>
      </c>
      <c r="BD486" s="101">
        <v>29</v>
      </c>
      <c r="BE486" s="34">
        <v>553</v>
      </c>
      <c r="BF486" s="91">
        <v>1</v>
      </c>
    </row>
    <row r="487" spans="53:58" x14ac:dyDescent="0.3">
      <c r="BA487" s="108" t="s">
        <v>12</v>
      </c>
      <c r="BB487" s="93">
        <v>19.05</v>
      </c>
      <c r="BC487" s="91">
        <v>1</v>
      </c>
      <c r="BD487" s="101">
        <v>31</v>
      </c>
      <c r="BE487" s="34">
        <v>657</v>
      </c>
      <c r="BF487" s="91">
        <v>1</v>
      </c>
    </row>
    <row r="488" spans="53:58" x14ac:dyDescent="0.3">
      <c r="BA488" s="108" t="s">
        <v>12</v>
      </c>
      <c r="BB488" s="93">
        <v>19.05</v>
      </c>
      <c r="BC488" s="91">
        <v>1</v>
      </c>
      <c r="BD488" s="101">
        <v>33</v>
      </c>
      <c r="BE488" s="34">
        <v>749</v>
      </c>
      <c r="BF488" s="91">
        <v>1</v>
      </c>
    </row>
    <row r="489" spans="53:58" x14ac:dyDescent="0.3">
      <c r="BA489" s="108" t="s">
        <v>12</v>
      </c>
      <c r="BB489" s="93">
        <v>19.05</v>
      </c>
      <c r="BC489" s="91">
        <v>1</v>
      </c>
      <c r="BD489" s="101">
        <v>35</v>
      </c>
      <c r="BE489" s="34">
        <v>845</v>
      </c>
      <c r="BF489" s="91">
        <v>1</v>
      </c>
    </row>
    <row r="490" spans="53:58" x14ac:dyDescent="0.3">
      <c r="BA490" s="108" t="s">
        <v>12</v>
      </c>
      <c r="BB490" s="93">
        <v>19.05</v>
      </c>
      <c r="BC490" s="91">
        <v>1</v>
      </c>
      <c r="BD490" s="101">
        <v>37</v>
      </c>
      <c r="BE490" s="34">
        <v>934</v>
      </c>
      <c r="BF490" s="91">
        <v>1</v>
      </c>
    </row>
    <row r="491" spans="53:58" ht="15" thickBot="1" x14ac:dyDescent="0.35">
      <c r="BA491" s="108" t="s">
        <v>12</v>
      </c>
      <c r="BB491" s="93">
        <v>19.05</v>
      </c>
      <c r="BC491" s="91">
        <v>1</v>
      </c>
      <c r="BD491" s="100">
        <v>39</v>
      </c>
      <c r="BE491" s="12">
        <v>1049</v>
      </c>
      <c r="BF491" s="91">
        <v>1</v>
      </c>
    </row>
    <row r="492" spans="53:58" x14ac:dyDescent="0.3">
      <c r="BA492" s="108" t="s">
        <v>12</v>
      </c>
      <c r="BB492" s="93">
        <v>19.05</v>
      </c>
      <c r="BC492" s="91">
        <v>1</v>
      </c>
      <c r="BD492" s="101">
        <v>8</v>
      </c>
      <c r="BE492" s="34">
        <v>26</v>
      </c>
      <c r="BF492" s="91">
        <v>2</v>
      </c>
    </row>
    <row r="493" spans="53:58" x14ac:dyDescent="0.3">
      <c r="BA493" s="108" t="s">
        <v>12</v>
      </c>
      <c r="BB493" s="93">
        <v>19.05</v>
      </c>
      <c r="BC493" s="91">
        <v>1</v>
      </c>
      <c r="BD493" s="101">
        <v>10</v>
      </c>
      <c r="BE493" s="34">
        <v>52</v>
      </c>
      <c r="BF493" s="91">
        <v>2</v>
      </c>
    </row>
    <row r="494" spans="53:58" x14ac:dyDescent="0.3">
      <c r="BA494" s="108" t="s">
        <v>12</v>
      </c>
      <c r="BB494" s="93">
        <v>19.05</v>
      </c>
      <c r="BC494" s="91">
        <v>1</v>
      </c>
      <c r="BD494" s="101">
        <v>12</v>
      </c>
      <c r="BE494" s="34">
        <v>76</v>
      </c>
      <c r="BF494" s="91">
        <v>2</v>
      </c>
    </row>
    <row r="495" spans="53:58" x14ac:dyDescent="0.3">
      <c r="BA495" s="108" t="s">
        <v>12</v>
      </c>
      <c r="BB495" s="93">
        <v>19.05</v>
      </c>
      <c r="BC495" s="91">
        <v>1</v>
      </c>
      <c r="BD495" s="101">
        <v>13.25</v>
      </c>
      <c r="BE495" s="34">
        <v>90</v>
      </c>
      <c r="BF495" s="91">
        <v>2</v>
      </c>
    </row>
    <row r="496" spans="53:58" x14ac:dyDescent="0.3">
      <c r="BA496" s="108" t="s">
        <v>12</v>
      </c>
      <c r="BB496" s="93">
        <v>19.05</v>
      </c>
      <c r="BC496" s="91">
        <v>1</v>
      </c>
      <c r="BD496" s="101">
        <v>15.25</v>
      </c>
      <c r="BE496" s="34">
        <v>124</v>
      </c>
      <c r="BF496" s="91">
        <v>2</v>
      </c>
    </row>
    <row r="497" spans="53:58" x14ac:dyDescent="0.3">
      <c r="BA497" s="108" t="s">
        <v>12</v>
      </c>
      <c r="BB497" s="93">
        <v>19.05</v>
      </c>
      <c r="BC497" s="91">
        <v>1</v>
      </c>
      <c r="BD497" s="101">
        <v>17.25</v>
      </c>
      <c r="BE497" s="34">
        <v>166</v>
      </c>
      <c r="BF497" s="91">
        <v>2</v>
      </c>
    </row>
    <row r="498" spans="53:58" x14ac:dyDescent="0.3">
      <c r="BA498" s="108" t="s">
        <v>12</v>
      </c>
      <c r="BB498" s="93">
        <v>19.05</v>
      </c>
      <c r="BC498" s="91">
        <v>1</v>
      </c>
      <c r="BD498" s="101">
        <v>19.25</v>
      </c>
      <c r="BE498" s="34">
        <v>220</v>
      </c>
      <c r="BF498" s="91">
        <v>2</v>
      </c>
    </row>
    <row r="499" spans="53:58" x14ac:dyDescent="0.3">
      <c r="BA499" s="108" t="s">
        <v>12</v>
      </c>
      <c r="BB499" s="93">
        <v>19.05</v>
      </c>
      <c r="BC499" s="91">
        <v>1</v>
      </c>
      <c r="BD499" s="101">
        <v>21.25</v>
      </c>
      <c r="BE499" s="34">
        <v>270</v>
      </c>
      <c r="BF499" s="91">
        <v>2</v>
      </c>
    </row>
    <row r="500" spans="53:58" x14ac:dyDescent="0.3">
      <c r="BA500" s="108" t="s">
        <v>12</v>
      </c>
      <c r="BB500" s="93">
        <v>19.05</v>
      </c>
      <c r="BC500" s="91">
        <v>1</v>
      </c>
      <c r="BD500" s="101">
        <v>23.25</v>
      </c>
      <c r="BE500" s="34">
        <v>324</v>
      </c>
      <c r="BF500" s="91">
        <v>2</v>
      </c>
    </row>
    <row r="501" spans="53:58" x14ac:dyDescent="0.3">
      <c r="BA501" s="108" t="s">
        <v>12</v>
      </c>
      <c r="BB501" s="93">
        <v>19.05</v>
      </c>
      <c r="BC501" s="91">
        <v>1</v>
      </c>
      <c r="BD501" s="101">
        <v>25</v>
      </c>
      <c r="BE501" s="34">
        <v>394</v>
      </c>
      <c r="BF501" s="91">
        <v>2</v>
      </c>
    </row>
    <row r="502" spans="53:58" x14ac:dyDescent="0.3">
      <c r="BA502" s="108" t="s">
        <v>12</v>
      </c>
      <c r="BB502" s="93">
        <v>19.05</v>
      </c>
      <c r="BC502" s="91">
        <v>1</v>
      </c>
      <c r="BD502" s="101">
        <v>27</v>
      </c>
      <c r="BE502" s="34">
        <v>460</v>
      </c>
      <c r="BF502" s="91">
        <v>2</v>
      </c>
    </row>
    <row r="503" spans="53:58" x14ac:dyDescent="0.3">
      <c r="BA503" s="108" t="s">
        <v>12</v>
      </c>
      <c r="BB503" s="93">
        <v>19.05</v>
      </c>
      <c r="BC503" s="91">
        <v>1</v>
      </c>
      <c r="BD503" s="101">
        <v>29</v>
      </c>
      <c r="BE503" s="34">
        <v>526</v>
      </c>
      <c r="BF503" s="91">
        <v>2</v>
      </c>
    </row>
    <row r="504" spans="53:58" x14ac:dyDescent="0.3">
      <c r="BA504" s="108" t="s">
        <v>12</v>
      </c>
      <c r="BB504" s="93">
        <v>19.05</v>
      </c>
      <c r="BC504" s="91">
        <v>1</v>
      </c>
      <c r="BD504" s="101">
        <v>31</v>
      </c>
      <c r="BE504" s="34">
        <v>640</v>
      </c>
      <c r="BF504" s="91">
        <v>2</v>
      </c>
    </row>
    <row r="505" spans="53:58" x14ac:dyDescent="0.3">
      <c r="BA505" s="108" t="s">
        <v>12</v>
      </c>
      <c r="BB505" s="93">
        <v>19.05</v>
      </c>
      <c r="BC505" s="91">
        <v>1</v>
      </c>
      <c r="BD505" s="101">
        <v>33</v>
      </c>
      <c r="BE505" s="34">
        <v>718</v>
      </c>
      <c r="BF505" s="91">
        <v>2</v>
      </c>
    </row>
    <row r="506" spans="53:58" x14ac:dyDescent="0.3">
      <c r="BA506" s="108" t="s">
        <v>12</v>
      </c>
      <c r="BB506" s="93">
        <v>19.05</v>
      </c>
      <c r="BC506" s="91">
        <v>1</v>
      </c>
      <c r="BD506" s="101">
        <v>35</v>
      </c>
      <c r="BE506" s="34">
        <v>824</v>
      </c>
      <c r="BF506" s="91">
        <v>2</v>
      </c>
    </row>
    <row r="507" spans="53:58" x14ac:dyDescent="0.3">
      <c r="BA507" s="108" t="s">
        <v>12</v>
      </c>
      <c r="BB507" s="93">
        <v>19.05</v>
      </c>
      <c r="BC507" s="91">
        <v>1</v>
      </c>
      <c r="BD507" s="101">
        <v>37</v>
      </c>
      <c r="BE507" s="34">
        <v>914</v>
      </c>
      <c r="BF507" s="91">
        <v>2</v>
      </c>
    </row>
    <row r="508" spans="53:58" ht="15" thickBot="1" x14ac:dyDescent="0.35">
      <c r="BA508" s="108" t="s">
        <v>12</v>
      </c>
      <c r="BB508" s="93">
        <v>19.05</v>
      </c>
      <c r="BC508" s="91">
        <v>1</v>
      </c>
      <c r="BD508" s="100">
        <v>39</v>
      </c>
      <c r="BE508" s="12">
        <v>1024</v>
      </c>
      <c r="BF508" s="91">
        <v>2</v>
      </c>
    </row>
    <row r="509" spans="53:58" x14ac:dyDescent="0.3">
      <c r="BA509" s="108" t="s">
        <v>12</v>
      </c>
      <c r="BB509" s="93">
        <v>19.05</v>
      </c>
      <c r="BC509" s="91">
        <v>1</v>
      </c>
      <c r="BD509" s="101">
        <v>8</v>
      </c>
      <c r="BE509" s="34">
        <v>20</v>
      </c>
      <c r="BF509" s="91">
        <v>4</v>
      </c>
    </row>
    <row r="510" spans="53:58" x14ac:dyDescent="0.3">
      <c r="BA510" s="108" t="s">
        <v>12</v>
      </c>
      <c r="BB510" s="93">
        <v>19.05</v>
      </c>
      <c r="BC510" s="91">
        <v>1</v>
      </c>
      <c r="BD510" s="101">
        <v>10</v>
      </c>
      <c r="BE510" s="34">
        <v>40</v>
      </c>
      <c r="BF510" s="91">
        <v>4</v>
      </c>
    </row>
    <row r="511" spans="53:58" x14ac:dyDescent="0.3">
      <c r="BA511" s="108" t="s">
        <v>12</v>
      </c>
      <c r="BB511" s="93">
        <v>19.05</v>
      </c>
      <c r="BC511" s="91">
        <v>1</v>
      </c>
      <c r="BD511" s="101">
        <v>12</v>
      </c>
      <c r="BE511" s="34">
        <v>68</v>
      </c>
      <c r="BF511" s="91">
        <v>4</v>
      </c>
    </row>
    <row r="512" spans="53:58" x14ac:dyDescent="0.3">
      <c r="BA512" s="108" t="s">
        <v>12</v>
      </c>
      <c r="BB512" s="93">
        <v>19.05</v>
      </c>
      <c r="BC512" s="91">
        <v>1</v>
      </c>
      <c r="BD512" s="101">
        <v>13.25</v>
      </c>
      <c r="BE512" s="34">
        <v>82</v>
      </c>
      <c r="BF512" s="91">
        <v>4</v>
      </c>
    </row>
    <row r="513" spans="53:58" x14ac:dyDescent="0.3">
      <c r="BA513" s="108" t="s">
        <v>12</v>
      </c>
      <c r="BB513" s="93">
        <v>19.05</v>
      </c>
      <c r="BC513" s="91">
        <v>1</v>
      </c>
      <c r="BD513" s="101">
        <v>15.25</v>
      </c>
      <c r="BE513" s="34">
        <v>116</v>
      </c>
      <c r="BF513" s="91">
        <v>4</v>
      </c>
    </row>
    <row r="514" spans="53:58" x14ac:dyDescent="0.3">
      <c r="BA514" s="108" t="s">
        <v>12</v>
      </c>
      <c r="BB514" s="93">
        <v>19.05</v>
      </c>
      <c r="BC514" s="91">
        <v>1</v>
      </c>
      <c r="BD514" s="101">
        <v>17.25</v>
      </c>
      <c r="BE514" s="34">
        <v>158</v>
      </c>
      <c r="BF514" s="91">
        <v>4</v>
      </c>
    </row>
    <row r="515" spans="53:58" x14ac:dyDescent="0.3">
      <c r="BA515" s="108" t="s">
        <v>12</v>
      </c>
      <c r="BB515" s="93">
        <v>19.05</v>
      </c>
      <c r="BC515" s="91">
        <v>1</v>
      </c>
      <c r="BD515" s="101">
        <v>19.25</v>
      </c>
      <c r="BE515" s="34">
        <v>204</v>
      </c>
      <c r="BF515" s="91">
        <v>4</v>
      </c>
    </row>
    <row r="516" spans="53:58" x14ac:dyDescent="0.3">
      <c r="BA516" s="108" t="s">
        <v>12</v>
      </c>
      <c r="BB516" s="93">
        <v>19.05</v>
      </c>
      <c r="BC516" s="91">
        <v>1</v>
      </c>
      <c r="BD516" s="101">
        <v>21.25</v>
      </c>
      <c r="BE516" s="34">
        <v>246</v>
      </c>
      <c r="BF516" s="91">
        <v>4</v>
      </c>
    </row>
    <row r="517" spans="53:58" x14ac:dyDescent="0.3">
      <c r="BA517" s="108" t="s">
        <v>12</v>
      </c>
      <c r="BB517" s="93">
        <v>19.05</v>
      </c>
      <c r="BC517" s="91">
        <v>1</v>
      </c>
      <c r="BD517" s="101">
        <v>23.25</v>
      </c>
      <c r="BE517" s="34">
        <v>308</v>
      </c>
      <c r="BF517" s="91">
        <v>4</v>
      </c>
    </row>
    <row r="518" spans="53:58" x14ac:dyDescent="0.3">
      <c r="BA518" s="108" t="s">
        <v>12</v>
      </c>
      <c r="BB518" s="93">
        <v>19.05</v>
      </c>
      <c r="BC518" s="91">
        <v>1</v>
      </c>
      <c r="BD518" s="101">
        <v>25</v>
      </c>
      <c r="BE518" s="34">
        <v>370</v>
      </c>
      <c r="BF518" s="91">
        <v>4</v>
      </c>
    </row>
    <row r="519" spans="53:58" x14ac:dyDescent="0.3">
      <c r="BA519" s="108" t="s">
        <v>12</v>
      </c>
      <c r="BB519" s="93">
        <v>19.05</v>
      </c>
      <c r="BC519" s="91">
        <v>1</v>
      </c>
      <c r="BD519" s="101">
        <v>27</v>
      </c>
      <c r="BE519" s="34">
        <v>432</v>
      </c>
      <c r="BF519" s="91">
        <v>4</v>
      </c>
    </row>
    <row r="520" spans="53:58" x14ac:dyDescent="0.3">
      <c r="BA520" s="108" t="s">
        <v>12</v>
      </c>
      <c r="BB520" s="93">
        <v>19.05</v>
      </c>
      <c r="BC520" s="91">
        <v>1</v>
      </c>
      <c r="BD520" s="101">
        <v>29</v>
      </c>
      <c r="BE520" s="34">
        <v>480</v>
      </c>
      <c r="BF520" s="91">
        <v>4</v>
      </c>
    </row>
    <row r="521" spans="53:58" x14ac:dyDescent="0.3">
      <c r="BA521" s="108" t="s">
        <v>12</v>
      </c>
      <c r="BB521" s="93">
        <v>19.05</v>
      </c>
      <c r="BC521" s="91">
        <v>1</v>
      </c>
      <c r="BD521" s="101">
        <v>31</v>
      </c>
      <c r="BE521" s="34">
        <v>600</v>
      </c>
      <c r="BF521" s="91">
        <v>4</v>
      </c>
    </row>
    <row r="522" spans="53:58" x14ac:dyDescent="0.3">
      <c r="BA522" s="108" t="s">
        <v>12</v>
      </c>
      <c r="BB522" s="93">
        <v>19.05</v>
      </c>
      <c r="BC522" s="91">
        <v>1</v>
      </c>
      <c r="BD522" s="101">
        <v>33</v>
      </c>
      <c r="BE522" s="34">
        <v>688</v>
      </c>
      <c r="BF522" s="91">
        <v>4</v>
      </c>
    </row>
    <row r="523" spans="53:58" x14ac:dyDescent="0.3">
      <c r="BA523" s="108" t="s">
        <v>12</v>
      </c>
      <c r="BB523" s="93">
        <v>19.05</v>
      </c>
      <c r="BC523" s="91">
        <v>1</v>
      </c>
      <c r="BD523" s="101">
        <v>35</v>
      </c>
      <c r="BE523" s="34">
        <v>780</v>
      </c>
      <c r="BF523" s="91">
        <v>4</v>
      </c>
    </row>
    <row r="524" spans="53:58" x14ac:dyDescent="0.3">
      <c r="BA524" s="108" t="s">
        <v>12</v>
      </c>
      <c r="BB524" s="93">
        <v>19.05</v>
      </c>
      <c r="BC524" s="91">
        <v>1</v>
      </c>
      <c r="BD524" s="101">
        <v>37</v>
      </c>
      <c r="BE524" s="34">
        <v>886</v>
      </c>
      <c r="BF524" s="91">
        <v>4</v>
      </c>
    </row>
    <row r="525" spans="53:58" ht="15" thickBot="1" x14ac:dyDescent="0.35">
      <c r="BA525" s="108" t="s">
        <v>12</v>
      </c>
      <c r="BB525" s="93">
        <v>19.05</v>
      </c>
      <c r="BC525" s="91">
        <v>1</v>
      </c>
      <c r="BD525" s="100">
        <v>39</v>
      </c>
      <c r="BE525" s="12">
        <v>982</v>
      </c>
      <c r="BF525" s="91">
        <v>4</v>
      </c>
    </row>
    <row r="526" spans="53:58" x14ac:dyDescent="0.3">
      <c r="BA526" s="108" t="s">
        <v>12</v>
      </c>
      <c r="BB526" s="93">
        <v>19.05</v>
      </c>
      <c r="BC526" s="91">
        <v>1</v>
      </c>
      <c r="BD526" s="101">
        <v>8</v>
      </c>
      <c r="BE526" s="34">
        <v>20</v>
      </c>
      <c r="BF526" s="91">
        <v>6</v>
      </c>
    </row>
    <row r="527" spans="53:58" x14ac:dyDescent="0.3">
      <c r="BA527" s="108" t="s">
        <v>12</v>
      </c>
      <c r="BB527" s="93">
        <v>19.05</v>
      </c>
      <c r="BC527" s="91">
        <v>1</v>
      </c>
      <c r="BD527" s="101">
        <v>10</v>
      </c>
      <c r="BE527" s="34">
        <v>36</v>
      </c>
      <c r="BF527" s="91">
        <v>6</v>
      </c>
    </row>
    <row r="528" spans="53:58" x14ac:dyDescent="0.3">
      <c r="BA528" s="108" t="s">
        <v>12</v>
      </c>
      <c r="BB528" s="93">
        <v>19.05</v>
      </c>
      <c r="BC528" s="91">
        <v>1</v>
      </c>
      <c r="BD528" s="101">
        <v>12</v>
      </c>
      <c r="BE528" s="34">
        <v>68</v>
      </c>
      <c r="BF528" s="91">
        <v>6</v>
      </c>
    </row>
    <row r="529" spans="53:58" x14ac:dyDescent="0.3">
      <c r="BA529" s="108" t="s">
        <v>12</v>
      </c>
      <c r="BB529" s="93">
        <v>19.05</v>
      </c>
      <c r="BC529" s="91">
        <v>1</v>
      </c>
      <c r="BD529" s="101">
        <v>13.25</v>
      </c>
      <c r="BE529" s="34">
        <v>76</v>
      </c>
      <c r="BF529" s="91">
        <v>6</v>
      </c>
    </row>
    <row r="530" spans="53:58" x14ac:dyDescent="0.3">
      <c r="BA530" s="108" t="s">
        <v>12</v>
      </c>
      <c r="BB530" s="93">
        <v>19.05</v>
      </c>
      <c r="BC530" s="91">
        <v>1</v>
      </c>
      <c r="BD530" s="101">
        <v>15.25</v>
      </c>
      <c r="BE530" s="34">
        <v>108</v>
      </c>
      <c r="BF530" s="91">
        <v>6</v>
      </c>
    </row>
    <row r="531" spans="53:58" x14ac:dyDescent="0.3">
      <c r="BA531" s="108" t="s">
        <v>12</v>
      </c>
      <c r="BB531" s="93">
        <v>19.05</v>
      </c>
      <c r="BC531" s="91">
        <v>1</v>
      </c>
      <c r="BD531" s="101">
        <v>17.25</v>
      </c>
      <c r="BE531" s="34">
        <v>150</v>
      </c>
      <c r="BF531" s="91">
        <v>6</v>
      </c>
    </row>
    <row r="532" spans="53:58" x14ac:dyDescent="0.3">
      <c r="BA532" s="108" t="s">
        <v>12</v>
      </c>
      <c r="BB532" s="93">
        <v>19.05</v>
      </c>
      <c r="BC532" s="91">
        <v>1</v>
      </c>
      <c r="BD532" s="101">
        <v>19.25</v>
      </c>
      <c r="BE532" s="34">
        <v>192</v>
      </c>
      <c r="BF532" s="91">
        <v>6</v>
      </c>
    </row>
    <row r="533" spans="53:58" x14ac:dyDescent="0.3">
      <c r="BA533" s="108" t="s">
        <v>12</v>
      </c>
      <c r="BB533" s="93">
        <v>19.05</v>
      </c>
      <c r="BC533" s="91">
        <v>1</v>
      </c>
      <c r="BD533" s="101">
        <v>21.25</v>
      </c>
      <c r="BE533" s="34">
        <v>240</v>
      </c>
      <c r="BF533" s="91">
        <v>6</v>
      </c>
    </row>
    <row r="534" spans="53:58" x14ac:dyDescent="0.3">
      <c r="BA534" s="108" t="s">
        <v>12</v>
      </c>
      <c r="BB534" s="93">
        <v>19.05</v>
      </c>
      <c r="BC534" s="91">
        <v>1</v>
      </c>
      <c r="BD534" s="101">
        <v>23.25</v>
      </c>
      <c r="BE534" s="34">
        <v>302</v>
      </c>
      <c r="BF534" s="91">
        <v>6</v>
      </c>
    </row>
    <row r="535" spans="53:58" x14ac:dyDescent="0.3">
      <c r="BA535" s="108" t="s">
        <v>12</v>
      </c>
      <c r="BB535" s="93">
        <v>19.05</v>
      </c>
      <c r="BC535" s="91">
        <v>1</v>
      </c>
      <c r="BD535" s="101">
        <v>25</v>
      </c>
      <c r="BE535" s="34">
        <v>356</v>
      </c>
      <c r="BF535" s="91">
        <v>6</v>
      </c>
    </row>
    <row r="536" spans="53:58" x14ac:dyDescent="0.3">
      <c r="BA536" s="108" t="s">
        <v>12</v>
      </c>
      <c r="BB536" s="93">
        <v>19.05</v>
      </c>
      <c r="BC536" s="91">
        <v>1</v>
      </c>
      <c r="BD536" s="101">
        <v>27</v>
      </c>
      <c r="BE536" s="34">
        <v>420</v>
      </c>
      <c r="BF536" s="91">
        <v>6</v>
      </c>
    </row>
    <row r="537" spans="53:58" x14ac:dyDescent="0.3">
      <c r="BA537" s="108" t="s">
        <v>12</v>
      </c>
      <c r="BB537" s="93">
        <v>19.05</v>
      </c>
      <c r="BC537" s="91">
        <v>1</v>
      </c>
      <c r="BD537" s="101">
        <v>29</v>
      </c>
      <c r="BE537" s="34">
        <v>468</v>
      </c>
      <c r="BF537" s="91">
        <v>6</v>
      </c>
    </row>
    <row r="538" spans="53:58" x14ac:dyDescent="0.3">
      <c r="BA538" s="108" t="s">
        <v>12</v>
      </c>
      <c r="BB538" s="93">
        <v>19.05</v>
      </c>
      <c r="BC538" s="91">
        <v>1</v>
      </c>
      <c r="BD538" s="101">
        <v>31</v>
      </c>
      <c r="BE538" s="34">
        <v>580</v>
      </c>
      <c r="BF538" s="91">
        <v>6</v>
      </c>
    </row>
    <row r="539" spans="53:58" x14ac:dyDescent="0.3">
      <c r="BA539" s="108" t="s">
        <v>12</v>
      </c>
      <c r="BB539" s="93">
        <v>19.05</v>
      </c>
      <c r="BC539" s="91">
        <v>1</v>
      </c>
      <c r="BD539" s="101">
        <v>33</v>
      </c>
      <c r="BE539" s="34">
        <v>676</v>
      </c>
      <c r="BF539" s="91">
        <v>6</v>
      </c>
    </row>
    <row r="540" spans="53:58" x14ac:dyDescent="0.3">
      <c r="BA540" s="108" t="s">
        <v>12</v>
      </c>
      <c r="BB540" s="93">
        <v>19.05</v>
      </c>
      <c r="BC540" s="91">
        <v>1</v>
      </c>
      <c r="BD540" s="101">
        <v>35</v>
      </c>
      <c r="BE540" s="34">
        <v>766</v>
      </c>
      <c r="BF540" s="91">
        <v>6</v>
      </c>
    </row>
    <row r="541" spans="53:58" x14ac:dyDescent="0.3">
      <c r="BA541" s="108" t="s">
        <v>12</v>
      </c>
      <c r="BB541" s="93">
        <v>19.05</v>
      </c>
      <c r="BC541" s="91">
        <v>1</v>
      </c>
      <c r="BD541" s="101">
        <v>37</v>
      </c>
      <c r="BE541" s="34">
        <v>866</v>
      </c>
      <c r="BF541" s="91">
        <v>6</v>
      </c>
    </row>
    <row r="542" spans="53:58" ht="15" thickBot="1" x14ac:dyDescent="0.35">
      <c r="BA542" s="108" t="s">
        <v>12</v>
      </c>
      <c r="BB542" s="93">
        <v>19.05</v>
      </c>
      <c r="BC542" s="91">
        <v>1</v>
      </c>
      <c r="BD542" s="100">
        <v>39</v>
      </c>
      <c r="BE542" s="12">
        <v>968</v>
      </c>
      <c r="BF542" s="91">
        <v>6</v>
      </c>
    </row>
    <row r="543" spans="53:58" x14ac:dyDescent="0.3">
      <c r="BA543" s="108" t="s">
        <v>12</v>
      </c>
      <c r="BB543" s="93">
        <v>19.05</v>
      </c>
      <c r="BC543" s="91">
        <v>1</v>
      </c>
      <c r="BD543" s="101">
        <v>8</v>
      </c>
      <c r="BE543" s="34" t="s">
        <v>179</v>
      </c>
      <c r="BF543" s="91">
        <v>8</v>
      </c>
    </row>
    <row r="544" spans="53:58" x14ac:dyDescent="0.3">
      <c r="BA544" s="108" t="s">
        <v>12</v>
      </c>
      <c r="BB544" s="93">
        <v>19.05</v>
      </c>
      <c r="BC544" s="91">
        <v>1</v>
      </c>
      <c r="BD544" s="101">
        <v>10</v>
      </c>
      <c r="BE544" s="34" t="s">
        <v>179</v>
      </c>
      <c r="BF544" s="91">
        <v>8</v>
      </c>
    </row>
    <row r="545" spans="53:58" x14ac:dyDescent="0.3">
      <c r="BA545" s="108" t="s">
        <v>12</v>
      </c>
      <c r="BB545" s="93">
        <v>19.05</v>
      </c>
      <c r="BC545" s="91">
        <v>1</v>
      </c>
      <c r="BD545" s="101">
        <v>12</v>
      </c>
      <c r="BE545" s="34">
        <v>60</v>
      </c>
      <c r="BF545" s="91">
        <v>8</v>
      </c>
    </row>
    <row r="546" spans="53:58" x14ac:dyDescent="0.3">
      <c r="BA546" s="108" t="s">
        <v>12</v>
      </c>
      <c r="BB546" s="93">
        <v>19.05</v>
      </c>
      <c r="BC546" s="91">
        <v>1</v>
      </c>
      <c r="BD546" s="101">
        <v>13.25</v>
      </c>
      <c r="BE546" s="34">
        <v>70</v>
      </c>
      <c r="BF546" s="91">
        <v>8</v>
      </c>
    </row>
    <row r="547" spans="53:58" x14ac:dyDescent="0.3">
      <c r="BA547" s="108" t="s">
        <v>12</v>
      </c>
      <c r="BB547" s="93">
        <v>19.05</v>
      </c>
      <c r="BC547" s="91">
        <v>1</v>
      </c>
      <c r="BD547" s="101">
        <v>15.25</v>
      </c>
      <c r="BE547" s="34">
        <v>108</v>
      </c>
      <c r="BF547" s="91">
        <v>8</v>
      </c>
    </row>
    <row r="548" spans="53:58" x14ac:dyDescent="0.3">
      <c r="BA548" s="108" t="s">
        <v>12</v>
      </c>
      <c r="BB548" s="93">
        <v>19.05</v>
      </c>
      <c r="BC548" s="91">
        <v>1</v>
      </c>
      <c r="BD548" s="101">
        <v>17.25</v>
      </c>
      <c r="BE548" s="34">
        <v>142</v>
      </c>
      <c r="BF548" s="91">
        <v>8</v>
      </c>
    </row>
    <row r="549" spans="53:58" x14ac:dyDescent="0.3">
      <c r="BA549" s="108" t="s">
        <v>12</v>
      </c>
      <c r="BB549" s="93">
        <v>19.05</v>
      </c>
      <c r="BC549" s="91">
        <v>1</v>
      </c>
      <c r="BD549" s="101">
        <v>19.25</v>
      </c>
      <c r="BE549" s="34">
        <v>188</v>
      </c>
      <c r="BF549" s="91">
        <v>8</v>
      </c>
    </row>
    <row r="550" spans="53:58" x14ac:dyDescent="0.3">
      <c r="BA550" s="108" t="s">
        <v>12</v>
      </c>
      <c r="BB550" s="93">
        <v>19.05</v>
      </c>
      <c r="BC550" s="91">
        <v>1</v>
      </c>
      <c r="BD550" s="101">
        <v>21.25</v>
      </c>
      <c r="BE550" s="34">
        <v>234</v>
      </c>
      <c r="BF550" s="91">
        <v>8</v>
      </c>
    </row>
    <row r="551" spans="53:58" x14ac:dyDescent="0.3">
      <c r="BA551" s="108" t="s">
        <v>12</v>
      </c>
      <c r="BB551" s="93">
        <v>19.05</v>
      </c>
      <c r="BC551" s="91">
        <v>1</v>
      </c>
      <c r="BD551" s="101">
        <v>23.25</v>
      </c>
      <c r="BE551" s="34">
        <v>292</v>
      </c>
      <c r="BF551" s="91">
        <v>8</v>
      </c>
    </row>
    <row r="552" spans="53:58" x14ac:dyDescent="0.3">
      <c r="BA552" s="108" t="s">
        <v>12</v>
      </c>
      <c r="BB552" s="93">
        <v>19.05</v>
      </c>
      <c r="BC552" s="91">
        <v>1</v>
      </c>
      <c r="BD552" s="101">
        <v>25</v>
      </c>
      <c r="BE552" s="34">
        <v>346</v>
      </c>
      <c r="BF552" s="91">
        <v>8</v>
      </c>
    </row>
    <row r="553" spans="53:58" x14ac:dyDescent="0.3">
      <c r="BA553" s="108" t="s">
        <v>12</v>
      </c>
      <c r="BB553" s="93">
        <v>19.05</v>
      </c>
      <c r="BC553" s="91">
        <v>1</v>
      </c>
      <c r="BD553" s="101">
        <v>27</v>
      </c>
      <c r="BE553" s="34">
        <v>408</v>
      </c>
      <c r="BF553" s="91">
        <v>8</v>
      </c>
    </row>
    <row r="554" spans="53:58" x14ac:dyDescent="0.3">
      <c r="BA554" s="108" t="s">
        <v>12</v>
      </c>
      <c r="BB554" s="93">
        <v>19.05</v>
      </c>
      <c r="BC554" s="91">
        <v>1</v>
      </c>
      <c r="BD554" s="101">
        <v>29</v>
      </c>
      <c r="BE554" s="34">
        <v>456</v>
      </c>
      <c r="BF554" s="91">
        <v>8</v>
      </c>
    </row>
    <row r="555" spans="53:58" x14ac:dyDescent="0.3">
      <c r="BA555" s="108" t="s">
        <v>12</v>
      </c>
      <c r="BB555" s="93">
        <v>19.05</v>
      </c>
      <c r="BC555" s="91">
        <v>1</v>
      </c>
      <c r="BD555" s="101">
        <v>31</v>
      </c>
      <c r="BE555" s="34">
        <v>560</v>
      </c>
      <c r="BF555" s="91">
        <v>8</v>
      </c>
    </row>
    <row r="556" spans="53:58" x14ac:dyDescent="0.3">
      <c r="BA556" s="108" t="s">
        <v>12</v>
      </c>
      <c r="BB556" s="93">
        <v>19.05</v>
      </c>
      <c r="BC556" s="91">
        <v>1</v>
      </c>
      <c r="BD556" s="101">
        <v>33</v>
      </c>
      <c r="BE556" s="34">
        <v>648</v>
      </c>
      <c r="BF556" s="91">
        <v>8</v>
      </c>
    </row>
    <row r="557" spans="53:58" x14ac:dyDescent="0.3">
      <c r="BA557" s="108" t="s">
        <v>12</v>
      </c>
      <c r="BB557" s="93">
        <v>19.05</v>
      </c>
      <c r="BC557" s="91">
        <v>1</v>
      </c>
      <c r="BD557" s="101">
        <v>35</v>
      </c>
      <c r="BE557" s="34">
        <v>748</v>
      </c>
      <c r="BF557" s="91">
        <v>8</v>
      </c>
    </row>
    <row r="558" spans="53:58" x14ac:dyDescent="0.3">
      <c r="BA558" s="108" t="s">
        <v>12</v>
      </c>
      <c r="BB558" s="93">
        <v>19.05</v>
      </c>
      <c r="BC558" s="91">
        <v>1</v>
      </c>
      <c r="BD558" s="101">
        <v>37</v>
      </c>
      <c r="BE558" s="34">
        <v>838</v>
      </c>
      <c r="BF558" s="91">
        <v>8</v>
      </c>
    </row>
    <row r="559" spans="53:58" ht="15" thickBot="1" x14ac:dyDescent="0.35">
      <c r="BA559" s="108" t="s">
        <v>12</v>
      </c>
      <c r="BB559" s="93">
        <v>19.05</v>
      </c>
      <c r="BC559" s="91">
        <v>1</v>
      </c>
      <c r="BD559" s="100">
        <v>39</v>
      </c>
      <c r="BE559" s="12">
        <v>948</v>
      </c>
      <c r="BF559" s="91">
        <v>8</v>
      </c>
    </row>
    <row r="560" spans="53:58" x14ac:dyDescent="0.3">
      <c r="BA560" s="108" t="s">
        <v>12</v>
      </c>
      <c r="BB560" s="93">
        <v>25.4</v>
      </c>
      <c r="BC560" s="91">
        <v>1.25</v>
      </c>
      <c r="BD560" s="101">
        <v>8</v>
      </c>
      <c r="BE560" s="34">
        <v>21</v>
      </c>
      <c r="BF560" s="94">
        <v>1</v>
      </c>
    </row>
    <row r="561" spans="53:58" x14ac:dyDescent="0.3">
      <c r="BA561" s="108" t="s">
        <v>12</v>
      </c>
      <c r="BB561" s="93">
        <v>25.4</v>
      </c>
      <c r="BC561" s="91">
        <v>1.25</v>
      </c>
      <c r="BD561" s="101">
        <v>10</v>
      </c>
      <c r="BE561" s="34">
        <v>32</v>
      </c>
      <c r="BF561" s="91">
        <v>1</v>
      </c>
    </row>
    <row r="562" spans="53:58" x14ac:dyDescent="0.3">
      <c r="BA562" s="108" t="s">
        <v>12</v>
      </c>
      <c r="BB562" s="93">
        <v>25.4</v>
      </c>
      <c r="BC562" s="91">
        <v>1.25</v>
      </c>
      <c r="BD562" s="101">
        <v>12</v>
      </c>
      <c r="BE562" s="34">
        <v>48</v>
      </c>
      <c r="BF562" s="91">
        <v>1</v>
      </c>
    </row>
    <row r="563" spans="53:58" x14ac:dyDescent="0.3">
      <c r="BA563" s="108" t="s">
        <v>12</v>
      </c>
      <c r="BB563" s="93">
        <v>25.4</v>
      </c>
      <c r="BC563" s="91">
        <v>1.25</v>
      </c>
      <c r="BD563" s="101">
        <v>13.25</v>
      </c>
      <c r="BE563" s="34">
        <v>61</v>
      </c>
      <c r="BF563" s="91">
        <v>1</v>
      </c>
    </row>
    <row r="564" spans="53:58" x14ac:dyDescent="0.3">
      <c r="BA564" s="108" t="s">
        <v>12</v>
      </c>
      <c r="BB564" s="93">
        <v>25.4</v>
      </c>
      <c r="BC564" s="91">
        <v>1.25</v>
      </c>
      <c r="BD564" s="101">
        <v>15.25</v>
      </c>
      <c r="BE564" s="34">
        <v>81</v>
      </c>
      <c r="BF564" s="91">
        <v>1</v>
      </c>
    </row>
    <row r="565" spans="53:58" x14ac:dyDescent="0.3">
      <c r="BA565" s="108" t="s">
        <v>12</v>
      </c>
      <c r="BB565" s="93">
        <v>25.4</v>
      </c>
      <c r="BC565" s="91">
        <v>1.25</v>
      </c>
      <c r="BD565" s="101">
        <v>17.25</v>
      </c>
      <c r="BE565" s="34">
        <v>112</v>
      </c>
      <c r="BF565" s="91">
        <v>1</v>
      </c>
    </row>
    <row r="566" spans="53:58" x14ac:dyDescent="0.3">
      <c r="BA566" s="108" t="s">
        <v>12</v>
      </c>
      <c r="BB566" s="93">
        <v>25.4</v>
      </c>
      <c r="BC566" s="91">
        <v>1.25</v>
      </c>
      <c r="BD566" s="101">
        <v>19.25</v>
      </c>
      <c r="BE566" s="34">
        <v>138</v>
      </c>
      <c r="BF566" s="91">
        <v>1</v>
      </c>
    </row>
    <row r="567" spans="53:58" x14ac:dyDescent="0.3">
      <c r="BA567" s="108" t="s">
        <v>12</v>
      </c>
      <c r="BB567" s="93">
        <v>25.4</v>
      </c>
      <c r="BC567" s="91">
        <v>1.25</v>
      </c>
      <c r="BD567" s="101">
        <v>21.25</v>
      </c>
      <c r="BE567" s="34">
        <v>177</v>
      </c>
      <c r="BF567" s="91">
        <v>1</v>
      </c>
    </row>
    <row r="568" spans="53:58" x14ac:dyDescent="0.3">
      <c r="BA568" s="108" t="s">
        <v>12</v>
      </c>
      <c r="BB568" s="93">
        <v>25.4</v>
      </c>
      <c r="BC568" s="91">
        <v>1.25</v>
      </c>
      <c r="BD568" s="101">
        <v>23.25</v>
      </c>
      <c r="BE568" s="34">
        <v>213</v>
      </c>
      <c r="BF568" s="91">
        <v>1</v>
      </c>
    </row>
    <row r="569" spans="53:58" x14ac:dyDescent="0.3">
      <c r="BA569" s="108" t="s">
        <v>12</v>
      </c>
      <c r="BB569" s="93">
        <v>25.4</v>
      </c>
      <c r="BC569" s="91">
        <v>1.25</v>
      </c>
      <c r="BD569" s="101">
        <v>25</v>
      </c>
      <c r="BE569" s="34">
        <v>260</v>
      </c>
      <c r="BF569" s="91">
        <v>1</v>
      </c>
    </row>
    <row r="570" spans="53:58" x14ac:dyDescent="0.3">
      <c r="BA570" s="108" t="s">
        <v>12</v>
      </c>
      <c r="BB570" s="93">
        <v>25.4</v>
      </c>
      <c r="BC570" s="91">
        <v>1.25</v>
      </c>
      <c r="BD570" s="101">
        <v>27</v>
      </c>
      <c r="BE570" s="34">
        <v>300</v>
      </c>
      <c r="BF570" s="91">
        <v>1</v>
      </c>
    </row>
    <row r="571" spans="53:58" x14ac:dyDescent="0.3">
      <c r="BA571" s="108" t="s">
        <v>12</v>
      </c>
      <c r="BB571" s="93">
        <v>25.4</v>
      </c>
      <c r="BC571" s="91">
        <v>1.25</v>
      </c>
      <c r="BD571" s="101">
        <v>29</v>
      </c>
      <c r="BE571" s="34">
        <v>341</v>
      </c>
      <c r="BF571" s="91">
        <v>1</v>
      </c>
    </row>
    <row r="572" spans="53:58" x14ac:dyDescent="0.3">
      <c r="BA572" s="108" t="s">
        <v>12</v>
      </c>
      <c r="BB572" s="93">
        <v>25.4</v>
      </c>
      <c r="BC572" s="91">
        <v>1.25</v>
      </c>
      <c r="BD572" s="101">
        <v>31</v>
      </c>
      <c r="BE572" s="34">
        <v>406</v>
      </c>
      <c r="BF572" s="91">
        <v>1</v>
      </c>
    </row>
    <row r="573" spans="53:58" x14ac:dyDescent="0.3">
      <c r="BA573" s="108" t="s">
        <v>12</v>
      </c>
      <c r="BB573" s="93">
        <v>25.4</v>
      </c>
      <c r="BC573" s="91">
        <v>1.25</v>
      </c>
      <c r="BD573" s="101">
        <v>33</v>
      </c>
      <c r="BE573" s="34">
        <v>465</v>
      </c>
      <c r="BF573" s="91">
        <v>1</v>
      </c>
    </row>
    <row r="574" spans="53:58" x14ac:dyDescent="0.3">
      <c r="BA574" s="108" t="s">
        <v>12</v>
      </c>
      <c r="BB574" s="93">
        <v>25.4</v>
      </c>
      <c r="BC574" s="91">
        <v>1.25</v>
      </c>
      <c r="BD574" s="101">
        <v>35</v>
      </c>
      <c r="BE574" s="34">
        <v>522</v>
      </c>
      <c r="BF574" s="91">
        <v>1</v>
      </c>
    </row>
    <row r="575" spans="53:58" x14ac:dyDescent="0.3">
      <c r="BA575" s="108" t="s">
        <v>12</v>
      </c>
      <c r="BB575" s="93">
        <v>25.4</v>
      </c>
      <c r="BC575" s="91">
        <v>1.25</v>
      </c>
      <c r="BD575" s="101">
        <v>37</v>
      </c>
      <c r="BE575" s="34">
        <v>596</v>
      </c>
      <c r="BF575" s="91">
        <v>1</v>
      </c>
    </row>
    <row r="576" spans="53:58" ht="15" thickBot="1" x14ac:dyDescent="0.35">
      <c r="BA576" s="108" t="s">
        <v>12</v>
      </c>
      <c r="BB576" s="93">
        <v>25.4</v>
      </c>
      <c r="BC576" s="91">
        <v>1.25</v>
      </c>
      <c r="BD576" s="100">
        <v>39</v>
      </c>
      <c r="BE576" s="12">
        <v>665</v>
      </c>
      <c r="BF576" s="91">
        <v>1</v>
      </c>
    </row>
    <row r="577" spans="53:58" x14ac:dyDescent="0.3">
      <c r="BA577" s="108" t="s">
        <v>12</v>
      </c>
      <c r="BB577" s="93">
        <v>25.4</v>
      </c>
      <c r="BC577" s="91">
        <v>1.25</v>
      </c>
      <c r="BD577" s="101">
        <v>8</v>
      </c>
      <c r="BE577" s="34">
        <v>16</v>
      </c>
      <c r="BF577" s="91">
        <v>2</v>
      </c>
    </row>
    <row r="578" spans="53:58" x14ac:dyDescent="0.3">
      <c r="BA578" s="108" t="s">
        <v>12</v>
      </c>
      <c r="BB578" s="93">
        <v>25.4</v>
      </c>
      <c r="BC578" s="91">
        <v>1.25</v>
      </c>
      <c r="BD578" s="101">
        <v>10</v>
      </c>
      <c r="BE578" s="34">
        <v>32</v>
      </c>
      <c r="BF578" s="91">
        <v>2</v>
      </c>
    </row>
    <row r="579" spans="53:58" x14ac:dyDescent="0.3">
      <c r="BA579" s="108" t="s">
        <v>12</v>
      </c>
      <c r="BB579" s="93">
        <v>25.4</v>
      </c>
      <c r="BC579" s="91">
        <v>1.25</v>
      </c>
      <c r="BD579" s="101">
        <v>12</v>
      </c>
      <c r="BE579" s="34">
        <v>45</v>
      </c>
      <c r="BF579" s="91">
        <v>2</v>
      </c>
    </row>
    <row r="580" spans="53:58" x14ac:dyDescent="0.3">
      <c r="BA580" s="108" t="s">
        <v>12</v>
      </c>
      <c r="BB580" s="93">
        <v>25.4</v>
      </c>
      <c r="BC580" s="91">
        <v>1.25</v>
      </c>
      <c r="BD580" s="101">
        <v>13.25</v>
      </c>
      <c r="BE580" s="34">
        <v>56</v>
      </c>
      <c r="BF580" s="91">
        <v>2</v>
      </c>
    </row>
    <row r="581" spans="53:58" x14ac:dyDescent="0.3">
      <c r="BA581" s="108" t="s">
        <v>12</v>
      </c>
      <c r="BB581" s="93">
        <v>25.4</v>
      </c>
      <c r="BC581" s="91">
        <v>1.25</v>
      </c>
      <c r="BD581" s="101">
        <v>15.25</v>
      </c>
      <c r="BE581" s="34">
        <v>76</v>
      </c>
      <c r="BF581" s="91">
        <v>2</v>
      </c>
    </row>
    <row r="582" spans="53:58" x14ac:dyDescent="0.3">
      <c r="BA582" s="108" t="s">
        <v>12</v>
      </c>
      <c r="BB582" s="93">
        <v>25.4</v>
      </c>
      <c r="BC582" s="91">
        <v>1.25</v>
      </c>
      <c r="BD582" s="101">
        <v>17.25</v>
      </c>
      <c r="BE582" s="34">
        <v>112</v>
      </c>
      <c r="BF582" s="91">
        <v>2</v>
      </c>
    </row>
    <row r="583" spans="53:58" x14ac:dyDescent="0.3">
      <c r="BA583" s="108" t="s">
        <v>12</v>
      </c>
      <c r="BB583" s="93">
        <v>25.4</v>
      </c>
      <c r="BC583" s="91">
        <v>1.25</v>
      </c>
      <c r="BD583" s="101">
        <v>19.25</v>
      </c>
      <c r="BE583" s="34">
        <v>132</v>
      </c>
      <c r="BF583" s="91">
        <v>2</v>
      </c>
    </row>
    <row r="584" spans="53:58" x14ac:dyDescent="0.3">
      <c r="BA584" s="108" t="s">
        <v>12</v>
      </c>
      <c r="BB584" s="93">
        <v>25.4</v>
      </c>
      <c r="BC584" s="91">
        <v>1.25</v>
      </c>
      <c r="BD584" s="101">
        <v>21.25</v>
      </c>
      <c r="BE584" s="34">
        <v>166</v>
      </c>
      <c r="BF584" s="91">
        <v>2</v>
      </c>
    </row>
    <row r="585" spans="53:58" x14ac:dyDescent="0.3">
      <c r="BA585" s="108" t="s">
        <v>12</v>
      </c>
      <c r="BB585" s="93">
        <v>25.4</v>
      </c>
      <c r="BC585" s="91">
        <v>1.25</v>
      </c>
      <c r="BD585" s="101">
        <v>23.25</v>
      </c>
      <c r="BE585" s="34">
        <v>208</v>
      </c>
      <c r="BF585" s="91">
        <v>2</v>
      </c>
    </row>
    <row r="586" spans="53:58" x14ac:dyDescent="0.3">
      <c r="BA586" s="108" t="s">
        <v>12</v>
      </c>
      <c r="BB586" s="93">
        <v>25.4</v>
      </c>
      <c r="BC586" s="91">
        <v>1.25</v>
      </c>
      <c r="BD586" s="101">
        <v>25</v>
      </c>
      <c r="BE586" s="34">
        <v>252</v>
      </c>
      <c r="BF586" s="91">
        <v>2</v>
      </c>
    </row>
    <row r="587" spans="53:58" x14ac:dyDescent="0.3">
      <c r="BA587" s="108" t="s">
        <v>12</v>
      </c>
      <c r="BB587" s="93">
        <v>25.4</v>
      </c>
      <c r="BC587" s="91">
        <v>1.25</v>
      </c>
      <c r="BD587" s="101">
        <v>27</v>
      </c>
      <c r="BE587" s="34">
        <v>288</v>
      </c>
      <c r="BF587" s="91">
        <v>2</v>
      </c>
    </row>
    <row r="588" spans="53:58" x14ac:dyDescent="0.3">
      <c r="BA588" s="108" t="s">
        <v>12</v>
      </c>
      <c r="BB588" s="93">
        <v>25.4</v>
      </c>
      <c r="BC588" s="91">
        <v>1.25</v>
      </c>
      <c r="BD588" s="101">
        <v>29</v>
      </c>
      <c r="BE588" s="34">
        <v>326</v>
      </c>
      <c r="BF588" s="91">
        <v>2</v>
      </c>
    </row>
    <row r="589" spans="53:58" x14ac:dyDescent="0.3">
      <c r="BA589" s="108" t="s">
        <v>12</v>
      </c>
      <c r="BB589" s="93">
        <v>25.4</v>
      </c>
      <c r="BC589" s="91">
        <v>1.25</v>
      </c>
      <c r="BD589" s="101">
        <v>31</v>
      </c>
      <c r="BE589" s="34">
        <v>398</v>
      </c>
      <c r="BF589" s="91">
        <v>2</v>
      </c>
    </row>
    <row r="590" spans="53:58" x14ac:dyDescent="0.3">
      <c r="BA590" s="108" t="s">
        <v>12</v>
      </c>
      <c r="BB590" s="93">
        <v>25.4</v>
      </c>
      <c r="BC590" s="91">
        <v>1.25</v>
      </c>
      <c r="BD590" s="101">
        <v>33</v>
      </c>
      <c r="BE590" s="34">
        <v>460</v>
      </c>
      <c r="BF590" s="91">
        <v>2</v>
      </c>
    </row>
    <row r="591" spans="53:58" x14ac:dyDescent="0.3">
      <c r="BA591" s="108" t="s">
        <v>12</v>
      </c>
      <c r="BB591" s="93">
        <v>25.4</v>
      </c>
      <c r="BC591" s="91">
        <v>1.25</v>
      </c>
      <c r="BD591" s="101">
        <v>35</v>
      </c>
      <c r="BE591" s="34">
        <v>518</v>
      </c>
      <c r="BF591" s="91">
        <v>2</v>
      </c>
    </row>
    <row r="592" spans="53:58" x14ac:dyDescent="0.3">
      <c r="BA592" s="108" t="s">
        <v>12</v>
      </c>
      <c r="BB592" s="93">
        <v>25.4</v>
      </c>
      <c r="BC592" s="91">
        <v>1.25</v>
      </c>
      <c r="BD592" s="101">
        <v>37</v>
      </c>
      <c r="BE592" s="34">
        <v>574</v>
      </c>
      <c r="BF592" s="91">
        <v>2</v>
      </c>
    </row>
    <row r="593" spans="53:58" ht="15" thickBot="1" x14ac:dyDescent="0.35">
      <c r="BA593" s="108" t="s">
        <v>12</v>
      </c>
      <c r="BB593" s="93">
        <v>25.4</v>
      </c>
      <c r="BC593" s="91">
        <v>1.25</v>
      </c>
      <c r="BD593" s="100">
        <v>39</v>
      </c>
      <c r="BE593" s="12">
        <v>644</v>
      </c>
      <c r="BF593" s="91">
        <v>2</v>
      </c>
    </row>
    <row r="594" spans="53:58" x14ac:dyDescent="0.3">
      <c r="BA594" s="108" t="s">
        <v>12</v>
      </c>
      <c r="BB594" s="93">
        <v>25.4</v>
      </c>
      <c r="BC594" s="91">
        <v>1.25</v>
      </c>
      <c r="BD594" s="101">
        <v>8</v>
      </c>
      <c r="BE594" s="34">
        <v>14</v>
      </c>
      <c r="BF594" s="91">
        <v>4</v>
      </c>
    </row>
    <row r="595" spans="53:58" x14ac:dyDescent="0.3">
      <c r="BA595" s="108" t="s">
        <v>12</v>
      </c>
      <c r="BB595" s="93">
        <v>25.4</v>
      </c>
      <c r="BC595" s="91">
        <v>1.25</v>
      </c>
      <c r="BD595" s="101">
        <v>10</v>
      </c>
      <c r="BE595" s="34">
        <v>26</v>
      </c>
      <c r="BF595" s="91">
        <v>4</v>
      </c>
    </row>
    <row r="596" spans="53:58" x14ac:dyDescent="0.3">
      <c r="BA596" s="108" t="s">
        <v>12</v>
      </c>
      <c r="BB596" s="93">
        <v>25.4</v>
      </c>
      <c r="BC596" s="91">
        <v>1.25</v>
      </c>
      <c r="BD596" s="101">
        <v>12</v>
      </c>
      <c r="BE596" s="34">
        <v>40</v>
      </c>
      <c r="BF596" s="91">
        <v>4</v>
      </c>
    </row>
    <row r="597" spans="53:58" x14ac:dyDescent="0.3">
      <c r="BA597" s="108" t="s">
        <v>12</v>
      </c>
      <c r="BB597" s="93">
        <v>25.4</v>
      </c>
      <c r="BC597" s="91">
        <v>1.25</v>
      </c>
      <c r="BD597" s="101">
        <v>13.25</v>
      </c>
      <c r="BE597" s="34">
        <v>52</v>
      </c>
      <c r="BF597" s="91">
        <v>4</v>
      </c>
    </row>
    <row r="598" spans="53:58" x14ac:dyDescent="0.3">
      <c r="BA598" s="108" t="s">
        <v>12</v>
      </c>
      <c r="BB598" s="93">
        <v>25.4</v>
      </c>
      <c r="BC598" s="91">
        <v>1.25</v>
      </c>
      <c r="BD598" s="101">
        <v>15.25</v>
      </c>
      <c r="BE598" s="34">
        <v>68</v>
      </c>
      <c r="BF598" s="91">
        <v>4</v>
      </c>
    </row>
    <row r="599" spans="53:58" x14ac:dyDescent="0.3">
      <c r="BA599" s="108" t="s">
        <v>12</v>
      </c>
      <c r="BB599" s="93">
        <v>25.4</v>
      </c>
      <c r="BC599" s="91">
        <v>1.25</v>
      </c>
      <c r="BD599" s="101">
        <v>17.25</v>
      </c>
      <c r="BE599" s="34">
        <v>96</v>
      </c>
      <c r="BF599" s="91">
        <v>4</v>
      </c>
    </row>
    <row r="600" spans="53:58" x14ac:dyDescent="0.3">
      <c r="BA600" s="108" t="s">
        <v>12</v>
      </c>
      <c r="BB600" s="93">
        <v>25.4</v>
      </c>
      <c r="BC600" s="91">
        <v>1.25</v>
      </c>
      <c r="BD600" s="101">
        <v>19.25</v>
      </c>
      <c r="BE600" s="34">
        <v>128</v>
      </c>
      <c r="BF600" s="91">
        <v>4</v>
      </c>
    </row>
    <row r="601" spans="53:58" x14ac:dyDescent="0.3">
      <c r="BA601" s="108" t="s">
        <v>12</v>
      </c>
      <c r="BB601" s="93">
        <v>25.4</v>
      </c>
      <c r="BC601" s="91">
        <v>1.25</v>
      </c>
      <c r="BD601" s="101">
        <v>21.25</v>
      </c>
      <c r="BE601" s="34">
        <v>158</v>
      </c>
      <c r="BF601" s="91">
        <v>4</v>
      </c>
    </row>
    <row r="602" spans="53:58" x14ac:dyDescent="0.3">
      <c r="BA602" s="108" t="s">
        <v>12</v>
      </c>
      <c r="BB602" s="93">
        <v>25.4</v>
      </c>
      <c r="BC602" s="91">
        <v>1.25</v>
      </c>
      <c r="BD602" s="101">
        <v>23.25</v>
      </c>
      <c r="BE602" s="34">
        <v>192</v>
      </c>
      <c r="BF602" s="91">
        <v>4</v>
      </c>
    </row>
    <row r="603" spans="53:58" x14ac:dyDescent="0.3">
      <c r="BA603" s="108" t="s">
        <v>12</v>
      </c>
      <c r="BB603" s="93">
        <v>25.4</v>
      </c>
      <c r="BC603" s="91">
        <v>1.25</v>
      </c>
      <c r="BD603" s="101">
        <v>25</v>
      </c>
      <c r="BE603" s="34">
        <v>238</v>
      </c>
      <c r="BF603" s="91">
        <v>4</v>
      </c>
    </row>
    <row r="604" spans="53:58" x14ac:dyDescent="0.3">
      <c r="BA604" s="108" t="s">
        <v>12</v>
      </c>
      <c r="BB604" s="93">
        <v>25.4</v>
      </c>
      <c r="BC604" s="91">
        <v>1.25</v>
      </c>
      <c r="BD604" s="101">
        <v>27</v>
      </c>
      <c r="BE604" s="34">
        <v>278</v>
      </c>
      <c r="BF604" s="91">
        <v>4</v>
      </c>
    </row>
    <row r="605" spans="53:58" x14ac:dyDescent="0.3">
      <c r="BA605" s="108" t="s">
        <v>12</v>
      </c>
      <c r="BB605" s="93">
        <v>25.4</v>
      </c>
      <c r="BC605" s="91">
        <v>1.25</v>
      </c>
      <c r="BD605" s="101">
        <v>29</v>
      </c>
      <c r="BE605" s="34">
        <v>300</v>
      </c>
      <c r="BF605" s="91">
        <v>4</v>
      </c>
    </row>
    <row r="606" spans="53:58" x14ac:dyDescent="0.3">
      <c r="BA606" s="108" t="s">
        <v>12</v>
      </c>
      <c r="BB606" s="93">
        <v>25.4</v>
      </c>
      <c r="BC606" s="91">
        <v>1.25</v>
      </c>
      <c r="BD606" s="101">
        <v>31</v>
      </c>
      <c r="BE606" s="34">
        <v>380</v>
      </c>
      <c r="BF606" s="91">
        <v>4</v>
      </c>
    </row>
    <row r="607" spans="53:58" x14ac:dyDescent="0.3">
      <c r="BA607" s="108" t="s">
        <v>12</v>
      </c>
      <c r="BB607" s="93">
        <v>25.4</v>
      </c>
      <c r="BC607" s="91">
        <v>1.25</v>
      </c>
      <c r="BD607" s="101">
        <v>33</v>
      </c>
      <c r="BE607" s="34">
        <v>432</v>
      </c>
      <c r="BF607" s="91">
        <v>4</v>
      </c>
    </row>
    <row r="608" spans="53:58" x14ac:dyDescent="0.3">
      <c r="BA608" s="108" t="s">
        <v>12</v>
      </c>
      <c r="BB608" s="93">
        <v>25.4</v>
      </c>
      <c r="BC608" s="91">
        <v>1.25</v>
      </c>
      <c r="BD608" s="101">
        <v>35</v>
      </c>
      <c r="BE608" s="34">
        <v>488</v>
      </c>
      <c r="BF608" s="91">
        <v>4</v>
      </c>
    </row>
    <row r="609" spans="53:58" x14ac:dyDescent="0.3">
      <c r="BA609" s="108" t="s">
        <v>12</v>
      </c>
      <c r="BB609" s="93">
        <v>25.4</v>
      </c>
      <c r="BC609" s="91">
        <v>1.25</v>
      </c>
      <c r="BD609" s="101">
        <v>37</v>
      </c>
      <c r="BE609" s="34">
        <v>562</v>
      </c>
      <c r="BF609" s="91">
        <v>4</v>
      </c>
    </row>
    <row r="610" spans="53:58" ht="15" thickBot="1" x14ac:dyDescent="0.35">
      <c r="BA610" s="108" t="s">
        <v>12</v>
      </c>
      <c r="BB610" s="93">
        <v>25.4</v>
      </c>
      <c r="BC610" s="91">
        <v>1.25</v>
      </c>
      <c r="BD610" s="100">
        <v>39</v>
      </c>
      <c r="BE610" s="12">
        <v>624</v>
      </c>
      <c r="BF610" s="91">
        <v>4</v>
      </c>
    </row>
    <row r="611" spans="53:58" x14ac:dyDescent="0.3">
      <c r="BA611" s="108" t="s">
        <v>12</v>
      </c>
      <c r="BB611" s="93">
        <v>25.4</v>
      </c>
      <c r="BC611" s="91">
        <v>1.25</v>
      </c>
      <c r="BD611" s="101">
        <v>8</v>
      </c>
      <c r="BE611" s="34" t="s">
        <v>179</v>
      </c>
      <c r="BF611" s="91">
        <v>6</v>
      </c>
    </row>
    <row r="612" spans="53:58" x14ac:dyDescent="0.3">
      <c r="BA612" s="108" t="s">
        <v>12</v>
      </c>
      <c r="BB612" s="93">
        <v>25.4</v>
      </c>
      <c r="BC612" s="91">
        <v>1.25</v>
      </c>
      <c r="BD612" s="101">
        <v>10</v>
      </c>
      <c r="BE612" s="34">
        <v>24</v>
      </c>
      <c r="BF612" s="91">
        <v>6</v>
      </c>
    </row>
    <row r="613" spans="53:58" x14ac:dyDescent="0.3">
      <c r="BA613" s="108" t="s">
        <v>12</v>
      </c>
      <c r="BB613" s="93">
        <v>25.4</v>
      </c>
      <c r="BC613" s="91">
        <v>1.25</v>
      </c>
      <c r="BD613" s="101">
        <v>12</v>
      </c>
      <c r="BE613" s="34">
        <v>38</v>
      </c>
      <c r="BF613" s="91">
        <v>6</v>
      </c>
    </row>
    <row r="614" spans="53:58" x14ac:dyDescent="0.3">
      <c r="BA614" s="108" t="s">
        <v>12</v>
      </c>
      <c r="BB614" s="93">
        <v>25.4</v>
      </c>
      <c r="BC614" s="91">
        <v>1.25</v>
      </c>
      <c r="BD614" s="101">
        <v>13.25</v>
      </c>
      <c r="BE614" s="34">
        <v>48</v>
      </c>
      <c r="BF614" s="91">
        <v>6</v>
      </c>
    </row>
    <row r="615" spans="53:58" x14ac:dyDescent="0.3">
      <c r="BA615" s="108" t="s">
        <v>12</v>
      </c>
      <c r="BB615" s="93">
        <v>25.4</v>
      </c>
      <c r="BC615" s="91">
        <v>1.25</v>
      </c>
      <c r="BD615" s="101">
        <v>15.25</v>
      </c>
      <c r="BE615" s="34">
        <v>68</v>
      </c>
      <c r="BF615" s="91">
        <v>6</v>
      </c>
    </row>
    <row r="616" spans="53:58" x14ac:dyDescent="0.3">
      <c r="BA616" s="108" t="s">
        <v>12</v>
      </c>
      <c r="BB616" s="93">
        <v>25.4</v>
      </c>
      <c r="BC616" s="91">
        <v>1.25</v>
      </c>
      <c r="BD616" s="101">
        <v>17.25</v>
      </c>
      <c r="BE616" s="34">
        <v>90</v>
      </c>
      <c r="BF616" s="91">
        <v>6</v>
      </c>
    </row>
    <row r="617" spans="53:58" x14ac:dyDescent="0.3">
      <c r="BA617" s="108" t="s">
        <v>12</v>
      </c>
      <c r="BB617" s="93">
        <v>25.4</v>
      </c>
      <c r="BC617" s="91">
        <v>1.25</v>
      </c>
      <c r="BD617" s="101">
        <v>19.25</v>
      </c>
      <c r="BE617" s="34">
        <v>122</v>
      </c>
      <c r="BF617" s="91">
        <v>6</v>
      </c>
    </row>
    <row r="618" spans="53:58" x14ac:dyDescent="0.3">
      <c r="BA618" s="108" t="s">
        <v>12</v>
      </c>
      <c r="BB618" s="93">
        <v>25.4</v>
      </c>
      <c r="BC618" s="91">
        <v>1.25</v>
      </c>
      <c r="BD618" s="101">
        <v>21.25</v>
      </c>
      <c r="BE618" s="34">
        <v>152</v>
      </c>
      <c r="BF618" s="91">
        <v>6</v>
      </c>
    </row>
    <row r="619" spans="53:58" x14ac:dyDescent="0.3">
      <c r="BA619" s="108" t="s">
        <v>12</v>
      </c>
      <c r="BB619" s="93">
        <v>25.4</v>
      </c>
      <c r="BC619" s="91">
        <v>1.25</v>
      </c>
      <c r="BD619" s="101">
        <v>23.25</v>
      </c>
      <c r="BE619" s="34">
        <v>184</v>
      </c>
      <c r="BF619" s="91">
        <v>6</v>
      </c>
    </row>
    <row r="620" spans="53:58" x14ac:dyDescent="0.3">
      <c r="BA620" s="108" t="s">
        <v>12</v>
      </c>
      <c r="BB620" s="93">
        <v>25.4</v>
      </c>
      <c r="BC620" s="91">
        <v>1.25</v>
      </c>
      <c r="BD620" s="101">
        <v>25</v>
      </c>
      <c r="BE620" s="34">
        <v>226</v>
      </c>
      <c r="BF620" s="91">
        <v>6</v>
      </c>
    </row>
    <row r="621" spans="53:58" x14ac:dyDescent="0.3">
      <c r="BA621" s="108" t="s">
        <v>12</v>
      </c>
      <c r="BB621" s="93">
        <v>25.4</v>
      </c>
      <c r="BC621" s="91">
        <v>1.25</v>
      </c>
      <c r="BD621" s="101">
        <v>27</v>
      </c>
      <c r="BE621" s="34">
        <v>268</v>
      </c>
      <c r="BF621" s="91">
        <v>6</v>
      </c>
    </row>
    <row r="622" spans="53:58" x14ac:dyDescent="0.3">
      <c r="BA622" s="108" t="s">
        <v>12</v>
      </c>
      <c r="BB622" s="93">
        <v>25.4</v>
      </c>
      <c r="BC622" s="91">
        <v>1.25</v>
      </c>
      <c r="BD622" s="101">
        <v>29</v>
      </c>
      <c r="BE622" s="34">
        <v>294</v>
      </c>
      <c r="BF622" s="91">
        <v>6</v>
      </c>
    </row>
    <row r="623" spans="53:58" x14ac:dyDescent="0.3">
      <c r="BA623" s="108" t="s">
        <v>12</v>
      </c>
      <c r="BB623" s="93">
        <v>25.4</v>
      </c>
      <c r="BC623" s="91">
        <v>1.25</v>
      </c>
      <c r="BD623" s="101">
        <v>31</v>
      </c>
      <c r="BE623" s="34">
        <v>368</v>
      </c>
      <c r="BF623" s="91">
        <v>6</v>
      </c>
    </row>
    <row r="624" spans="53:58" x14ac:dyDescent="0.3">
      <c r="BA624" s="108" t="s">
        <v>12</v>
      </c>
      <c r="BB624" s="93">
        <v>25.4</v>
      </c>
      <c r="BC624" s="91">
        <v>1.25</v>
      </c>
      <c r="BD624" s="101">
        <v>33</v>
      </c>
      <c r="BE624" s="34">
        <v>420</v>
      </c>
      <c r="BF624" s="91">
        <v>6</v>
      </c>
    </row>
    <row r="625" spans="53:58" x14ac:dyDescent="0.3">
      <c r="BA625" s="108" t="s">
        <v>12</v>
      </c>
      <c r="BB625" s="93">
        <v>25.4</v>
      </c>
      <c r="BC625" s="91">
        <v>1.25</v>
      </c>
      <c r="BD625" s="101">
        <v>35</v>
      </c>
      <c r="BE625" s="34">
        <v>484</v>
      </c>
      <c r="BF625" s="91">
        <v>6</v>
      </c>
    </row>
    <row r="626" spans="53:58" x14ac:dyDescent="0.3">
      <c r="BA626" s="108" t="s">
        <v>12</v>
      </c>
      <c r="BB626" s="93">
        <v>25.4</v>
      </c>
      <c r="BC626" s="91">
        <v>1.25</v>
      </c>
      <c r="BD626" s="101">
        <v>37</v>
      </c>
      <c r="BE626" s="34">
        <v>544</v>
      </c>
      <c r="BF626" s="91">
        <v>6</v>
      </c>
    </row>
    <row r="627" spans="53:58" ht="15" thickBot="1" x14ac:dyDescent="0.35">
      <c r="BA627" s="108" t="s">
        <v>12</v>
      </c>
      <c r="BB627" s="93">
        <v>25.4</v>
      </c>
      <c r="BC627" s="91">
        <v>1.25</v>
      </c>
      <c r="BD627" s="100">
        <v>39</v>
      </c>
      <c r="BE627" s="12">
        <v>612</v>
      </c>
      <c r="BF627" s="91">
        <v>6</v>
      </c>
    </row>
    <row r="628" spans="53:58" x14ac:dyDescent="0.3">
      <c r="BA628" s="108" t="s">
        <v>12</v>
      </c>
      <c r="BB628" s="93">
        <v>25.4</v>
      </c>
      <c r="BC628" s="91">
        <v>1.25</v>
      </c>
      <c r="BD628" s="101">
        <v>8</v>
      </c>
      <c r="BE628" s="34" t="s">
        <v>179</v>
      </c>
      <c r="BF628" s="91">
        <v>8</v>
      </c>
    </row>
    <row r="629" spans="53:58" x14ac:dyDescent="0.3">
      <c r="BA629" s="108" t="s">
        <v>12</v>
      </c>
      <c r="BB629" s="93">
        <v>25.4</v>
      </c>
      <c r="BC629" s="91">
        <v>1.25</v>
      </c>
      <c r="BD629" s="101">
        <v>10</v>
      </c>
      <c r="BE629" s="34" t="s">
        <v>179</v>
      </c>
      <c r="BF629" s="91">
        <v>8</v>
      </c>
    </row>
    <row r="630" spans="53:58" x14ac:dyDescent="0.3">
      <c r="BA630" s="108" t="s">
        <v>12</v>
      </c>
      <c r="BB630" s="93">
        <v>25.4</v>
      </c>
      <c r="BC630" s="91">
        <v>1.25</v>
      </c>
      <c r="BD630" s="101">
        <v>12</v>
      </c>
      <c r="BE630" s="34">
        <v>36</v>
      </c>
      <c r="BF630" s="91">
        <v>8</v>
      </c>
    </row>
    <row r="631" spans="53:58" x14ac:dyDescent="0.3">
      <c r="BA631" s="108" t="s">
        <v>12</v>
      </c>
      <c r="BB631" s="93">
        <v>25.4</v>
      </c>
      <c r="BC631" s="91">
        <v>1.25</v>
      </c>
      <c r="BD631" s="101">
        <v>13.25</v>
      </c>
      <c r="BE631" s="34">
        <v>44</v>
      </c>
      <c r="BF631" s="91">
        <v>8</v>
      </c>
    </row>
    <row r="632" spans="53:58" x14ac:dyDescent="0.3">
      <c r="BA632" s="108" t="s">
        <v>12</v>
      </c>
      <c r="BB632" s="93">
        <v>25.4</v>
      </c>
      <c r="BC632" s="91">
        <v>1.25</v>
      </c>
      <c r="BD632" s="101">
        <v>15.25</v>
      </c>
      <c r="BE632" s="34">
        <v>64</v>
      </c>
      <c r="BF632" s="91">
        <v>8</v>
      </c>
    </row>
    <row r="633" spans="53:58" x14ac:dyDescent="0.3">
      <c r="BA633" s="108" t="s">
        <v>12</v>
      </c>
      <c r="BB633" s="93">
        <v>25.4</v>
      </c>
      <c r="BC633" s="91">
        <v>1.25</v>
      </c>
      <c r="BD633" s="101">
        <v>17.25</v>
      </c>
      <c r="BE633" s="34">
        <v>82</v>
      </c>
      <c r="BF633" s="91">
        <v>8</v>
      </c>
    </row>
    <row r="634" spans="53:58" x14ac:dyDescent="0.3">
      <c r="BA634" s="108" t="s">
        <v>12</v>
      </c>
      <c r="BB634" s="93">
        <v>25.4</v>
      </c>
      <c r="BC634" s="91">
        <v>1.25</v>
      </c>
      <c r="BD634" s="101">
        <v>19.25</v>
      </c>
      <c r="BE634" s="34">
        <v>116</v>
      </c>
      <c r="BF634" s="91">
        <v>8</v>
      </c>
    </row>
    <row r="635" spans="53:58" x14ac:dyDescent="0.3">
      <c r="BA635" s="108" t="s">
        <v>12</v>
      </c>
      <c r="BB635" s="93">
        <v>25.4</v>
      </c>
      <c r="BC635" s="91">
        <v>1.25</v>
      </c>
      <c r="BD635" s="101">
        <v>21.25</v>
      </c>
      <c r="BE635" s="34">
        <v>148</v>
      </c>
      <c r="BF635" s="91">
        <v>8</v>
      </c>
    </row>
    <row r="636" spans="53:58" x14ac:dyDescent="0.3">
      <c r="BA636" s="108" t="s">
        <v>12</v>
      </c>
      <c r="BB636" s="93">
        <v>25.4</v>
      </c>
      <c r="BC636" s="91">
        <v>1.25</v>
      </c>
      <c r="BD636" s="101">
        <v>23.25</v>
      </c>
      <c r="BE636" s="34">
        <v>184</v>
      </c>
      <c r="BF636" s="91">
        <v>8</v>
      </c>
    </row>
    <row r="637" spans="53:58" x14ac:dyDescent="0.3">
      <c r="BA637" s="108" t="s">
        <v>12</v>
      </c>
      <c r="BB637" s="93">
        <v>25.4</v>
      </c>
      <c r="BC637" s="91">
        <v>1.25</v>
      </c>
      <c r="BD637" s="101">
        <v>25</v>
      </c>
      <c r="BE637" s="34">
        <v>222</v>
      </c>
      <c r="BF637" s="91">
        <v>8</v>
      </c>
    </row>
    <row r="638" spans="53:58" x14ac:dyDescent="0.3">
      <c r="BA638" s="108" t="s">
        <v>12</v>
      </c>
      <c r="BB638" s="93">
        <v>25.4</v>
      </c>
      <c r="BC638" s="91">
        <v>1.25</v>
      </c>
      <c r="BD638" s="101">
        <v>27</v>
      </c>
      <c r="BE638" s="34">
        <v>260</v>
      </c>
      <c r="BF638" s="91">
        <v>8</v>
      </c>
    </row>
    <row r="639" spans="53:58" x14ac:dyDescent="0.3">
      <c r="BA639" s="108" t="s">
        <v>12</v>
      </c>
      <c r="BB639" s="93">
        <v>25.4</v>
      </c>
      <c r="BC639" s="91">
        <v>1.25</v>
      </c>
      <c r="BD639" s="101">
        <v>29</v>
      </c>
      <c r="BE639" s="34">
        <v>286</v>
      </c>
      <c r="BF639" s="91">
        <v>8</v>
      </c>
    </row>
    <row r="640" spans="53:58" x14ac:dyDescent="0.3">
      <c r="BA640" s="108" t="s">
        <v>12</v>
      </c>
      <c r="BB640" s="93">
        <v>25.4</v>
      </c>
      <c r="BC640" s="91">
        <v>1.25</v>
      </c>
      <c r="BD640" s="101">
        <v>31</v>
      </c>
      <c r="BE640" s="34">
        <v>358</v>
      </c>
      <c r="BF640" s="91">
        <v>8</v>
      </c>
    </row>
    <row r="641" spans="53:58" x14ac:dyDescent="0.3">
      <c r="BA641" s="108" t="s">
        <v>12</v>
      </c>
      <c r="BB641" s="93">
        <v>25.4</v>
      </c>
      <c r="BC641" s="91">
        <v>1.25</v>
      </c>
      <c r="BD641" s="101">
        <v>33</v>
      </c>
      <c r="BE641" s="34">
        <v>414</v>
      </c>
      <c r="BF641" s="91">
        <v>8</v>
      </c>
    </row>
    <row r="642" spans="53:58" x14ac:dyDescent="0.3">
      <c r="BA642" s="108" t="s">
        <v>12</v>
      </c>
      <c r="BB642" s="93">
        <v>25.4</v>
      </c>
      <c r="BC642" s="91">
        <v>1.25</v>
      </c>
      <c r="BD642" s="101">
        <v>35</v>
      </c>
      <c r="BE642" s="34">
        <v>472</v>
      </c>
      <c r="BF642" s="91">
        <v>8</v>
      </c>
    </row>
    <row r="643" spans="53:58" x14ac:dyDescent="0.3">
      <c r="BA643" s="108" t="s">
        <v>12</v>
      </c>
      <c r="BB643" s="93">
        <v>25.4</v>
      </c>
      <c r="BC643" s="91">
        <v>1.25</v>
      </c>
      <c r="BD643" s="101">
        <v>37</v>
      </c>
      <c r="BE643" s="34">
        <v>532</v>
      </c>
      <c r="BF643" s="91">
        <v>8</v>
      </c>
    </row>
    <row r="644" spans="53:58" ht="15" thickBot="1" x14ac:dyDescent="0.35">
      <c r="BA644" s="108" t="s">
        <v>12</v>
      </c>
      <c r="BB644" s="93">
        <v>25.4</v>
      </c>
      <c r="BC644" s="91">
        <v>1.25</v>
      </c>
      <c r="BD644" s="100">
        <v>39</v>
      </c>
      <c r="BE644" s="12">
        <v>600</v>
      </c>
      <c r="BF644" s="91">
        <v>8</v>
      </c>
    </row>
    <row r="645" spans="53:58" x14ac:dyDescent="0.3">
      <c r="BA645" s="108" t="s">
        <v>12</v>
      </c>
      <c r="BB645" s="93">
        <v>31.75</v>
      </c>
      <c r="BC645" s="91">
        <v>1.5625</v>
      </c>
      <c r="BD645" s="101">
        <v>8</v>
      </c>
      <c r="BE645" s="34" t="s">
        <v>179</v>
      </c>
      <c r="BF645" s="94">
        <v>1</v>
      </c>
    </row>
    <row r="646" spans="53:58" x14ac:dyDescent="0.3">
      <c r="BA646" s="108" t="s">
        <v>12</v>
      </c>
      <c r="BB646" s="93">
        <v>31.75</v>
      </c>
      <c r="BC646" s="91">
        <v>1.5625</v>
      </c>
      <c r="BD646" s="101">
        <v>10</v>
      </c>
      <c r="BE646" s="34">
        <v>16</v>
      </c>
      <c r="BF646" s="91">
        <v>1</v>
      </c>
    </row>
    <row r="647" spans="53:58" x14ac:dyDescent="0.3">
      <c r="BA647" s="108" t="s">
        <v>12</v>
      </c>
      <c r="BB647" s="93">
        <v>31.75</v>
      </c>
      <c r="BC647" s="91">
        <v>1.5625</v>
      </c>
      <c r="BD647" s="101">
        <v>12</v>
      </c>
      <c r="BE647" s="34">
        <v>30</v>
      </c>
      <c r="BF647" s="91">
        <v>1</v>
      </c>
    </row>
    <row r="648" spans="53:58" x14ac:dyDescent="0.3">
      <c r="BA648" s="108" t="s">
        <v>12</v>
      </c>
      <c r="BB648" s="93">
        <v>31.75</v>
      </c>
      <c r="BC648" s="91">
        <v>1.5625</v>
      </c>
      <c r="BD648" s="101">
        <v>13.25</v>
      </c>
      <c r="BE648" s="34">
        <v>32</v>
      </c>
      <c r="BF648" s="91">
        <v>1</v>
      </c>
    </row>
    <row r="649" spans="53:58" x14ac:dyDescent="0.3">
      <c r="BA649" s="108" t="s">
        <v>12</v>
      </c>
      <c r="BB649" s="93">
        <v>31.75</v>
      </c>
      <c r="BC649" s="91">
        <v>1.5625</v>
      </c>
      <c r="BD649" s="101">
        <v>15.25</v>
      </c>
      <c r="BE649" s="34">
        <v>44</v>
      </c>
      <c r="BF649" s="91">
        <v>1</v>
      </c>
    </row>
    <row r="650" spans="53:58" x14ac:dyDescent="0.3">
      <c r="BA650" s="108" t="s">
        <v>12</v>
      </c>
      <c r="BB650" s="93">
        <v>31.75</v>
      </c>
      <c r="BC650" s="91">
        <v>1.5625</v>
      </c>
      <c r="BD650" s="101">
        <v>17.25</v>
      </c>
      <c r="BE650" s="34">
        <v>56</v>
      </c>
      <c r="BF650" s="91">
        <v>1</v>
      </c>
    </row>
    <row r="651" spans="53:58" x14ac:dyDescent="0.3">
      <c r="BA651" s="108" t="s">
        <v>12</v>
      </c>
      <c r="BB651" s="93">
        <v>31.75</v>
      </c>
      <c r="BC651" s="91">
        <v>1.5625</v>
      </c>
      <c r="BD651" s="101">
        <v>19.25</v>
      </c>
      <c r="BE651" s="34">
        <v>78</v>
      </c>
      <c r="BF651" s="91">
        <v>1</v>
      </c>
    </row>
    <row r="652" spans="53:58" x14ac:dyDescent="0.3">
      <c r="BA652" s="108" t="s">
        <v>12</v>
      </c>
      <c r="BB652" s="93">
        <v>31.75</v>
      </c>
      <c r="BC652" s="91">
        <v>1.5625</v>
      </c>
      <c r="BD652" s="101">
        <v>21.25</v>
      </c>
      <c r="BE652" s="34">
        <v>96</v>
      </c>
      <c r="BF652" s="91">
        <v>1</v>
      </c>
    </row>
    <row r="653" spans="53:58" x14ac:dyDescent="0.3">
      <c r="BA653" s="108" t="s">
        <v>12</v>
      </c>
      <c r="BB653" s="93">
        <v>31.75</v>
      </c>
      <c r="BC653" s="91">
        <v>1.5625</v>
      </c>
      <c r="BD653" s="101">
        <v>23.25</v>
      </c>
      <c r="BE653" s="34">
        <v>127</v>
      </c>
      <c r="BF653" s="91">
        <v>1</v>
      </c>
    </row>
    <row r="654" spans="53:58" x14ac:dyDescent="0.3">
      <c r="BA654" s="108" t="s">
        <v>12</v>
      </c>
      <c r="BB654" s="93">
        <v>31.75</v>
      </c>
      <c r="BC654" s="91">
        <v>1.5625</v>
      </c>
      <c r="BD654" s="101">
        <v>25</v>
      </c>
      <c r="BE654" s="34">
        <v>140</v>
      </c>
      <c r="BF654" s="91">
        <v>1</v>
      </c>
    </row>
    <row r="655" spans="53:58" x14ac:dyDescent="0.3">
      <c r="BA655" s="108" t="s">
        <v>12</v>
      </c>
      <c r="BB655" s="93">
        <v>31.75</v>
      </c>
      <c r="BC655" s="91">
        <v>1.5625</v>
      </c>
      <c r="BD655" s="101">
        <v>27</v>
      </c>
      <c r="BE655" s="34">
        <v>166</v>
      </c>
      <c r="BF655" s="91">
        <v>1</v>
      </c>
    </row>
    <row r="656" spans="53:58" x14ac:dyDescent="0.3">
      <c r="BA656" s="108" t="s">
        <v>12</v>
      </c>
      <c r="BB656" s="93">
        <v>31.75</v>
      </c>
      <c r="BC656" s="91">
        <v>1.5625</v>
      </c>
      <c r="BD656" s="101">
        <v>29</v>
      </c>
      <c r="BE656" s="34">
        <v>193</v>
      </c>
      <c r="BF656" s="91">
        <v>1</v>
      </c>
    </row>
    <row r="657" spans="53:58" x14ac:dyDescent="0.3">
      <c r="BA657" s="108" t="s">
        <v>12</v>
      </c>
      <c r="BB657" s="93">
        <v>31.75</v>
      </c>
      <c r="BC657" s="91">
        <v>1.5625</v>
      </c>
      <c r="BD657" s="101">
        <v>31</v>
      </c>
      <c r="BE657" s="34">
        <v>226</v>
      </c>
      <c r="BF657" s="91">
        <v>1</v>
      </c>
    </row>
    <row r="658" spans="53:58" x14ac:dyDescent="0.3">
      <c r="BA658" s="108" t="s">
        <v>12</v>
      </c>
      <c r="BB658" s="93">
        <v>31.75</v>
      </c>
      <c r="BC658" s="91">
        <v>1.5625</v>
      </c>
      <c r="BD658" s="101">
        <v>33</v>
      </c>
      <c r="BE658" s="34">
        <v>258</v>
      </c>
      <c r="BF658" s="91">
        <v>1</v>
      </c>
    </row>
    <row r="659" spans="53:58" x14ac:dyDescent="0.3">
      <c r="BA659" s="108" t="s">
        <v>12</v>
      </c>
      <c r="BB659" s="93">
        <v>31.75</v>
      </c>
      <c r="BC659" s="91">
        <v>1.5625</v>
      </c>
      <c r="BD659" s="101">
        <v>35</v>
      </c>
      <c r="BE659" s="34">
        <v>293</v>
      </c>
      <c r="BF659" s="91">
        <v>1</v>
      </c>
    </row>
    <row r="660" spans="53:58" x14ac:dyDescent="0.3">
      <c r="BA660" s="108" t="s">
        <v>12</v>
      </c>
      <c r="BB660" s="93">
        <v>31.75</v>
      </c>
      <c r="BC660" s="91">
        <v>1.5625</v>
      </c>
      <c r="BD660" s="101">
        <v>37</v>
      </c>
      <c r="BE660" s="34">
        <v>334</v>
      </c>
      <c r="BF660" s="91">
        <v>1</v>
      </c>
    </row>
    <row r="661" spans="53:58" ht="15" thickBot="1" x14ac:dyDescent="0.35">
      <c r="BA661" s="108" t="s">
        <v>12</v>
      </c>
      <c r="BB661" s="93">
        <v>31.75</v>
      </c>
      <c r="BC661" s="91">
        <v>1.5625</v>
      </c>
      <c r="BD661" s="100">
        <v>39</v>
      </c>
      <c r="BE661" s="12">
        <v>370</v>
      </c>
      <c r="BF661" s="91">
        <v>1</v>
      </c>
    </row>
    <row r="662" spans="53:58" x14ac:dyDescent="0.3">
      <c r="BA662" s="108" t="s">
        <v>12</v>
      </c>
      <c r="BB662" s="93">
        <v>31.75</v>
      </c>
      <c r="BC662" s="91">
        <v>1.5625</v>
      </c>
      <c r="BD662" s="101">
        <v>8</v>
      </c>
      <c r="BE662" s="34" t="s">
        <v>179</v>
      </c>
      <c r="BF662" s="91">
        <v>2</v>
      </c>
    </row>
    <row r="663" spans="53:58" x14ac:dyDescent="0.3">
      <c r="BA663" s="108" t="s">
        <v>12</v>
      </c>
      <c r="BB663" s="93">
        <v>31.75</v>
      </c>
      <c r="BC663" s="91">
        <v>1.5625</v>
      </c>
      <c r="BD663" s="101">
        <v>10</v>
      </c>
      <c r="BE663" s="34">
        <v>12</v>
      </c>
      <c r="BF663" s="91">
        <v>2</v>
      </c>
    </row>
    <row r="664" spans="53:58" x14ac:dyDescent="0.3">
      <c r="BA664" s="108" t="s">
        <v>12</v>
      </c>
      <c r="BB664" s="93">
        <v>31.75</v>
      </c>
      <c r="BC664" s="91">
        <v>1.5625</v>
      </c>
      <c r="BD664" s="101">
        <v>12</v>
      </c>
      <c r="BE664" s="34">
        <v>24</v>
      </c>
      <c r="BF664" s="91">
        <v>2</v>
      </c>
    </row>
    <row r="665" spans="53:58" x14ac:dyDescent="0.3">
      <c r="BA665" s="108" t="s">
        <v>12</v>
      </c>
      <c r="BB665" s="93">
        <v>31.75</v>
      </c>
      <c r="BC665" s="91">
        <v>1.5625</v>
      </c>
      <c r="BD665" s="101">
        <v>13.25</v>
      </c>
      <c r="BE665" s="34">
        <v>30</v>
      </c>
      <c r="BF665" s="91">
        <v>2</v>
      </c>
    </row>
    <row r="666" spans="53:58" x14ac:dyDescent="0.3">
      <c r="BA666" s="108" t="s">
        <v>12</v>
      </c>
      <c r="BB666" s="93">
        <v>31.75</v>
      </c>
      <c r="BC666" s="91">
        <v>1.5625</v>
      </c>
      <c r="BD666" s="101">
        <v>15.25</v>
      </c>
      <c r="BE666" s="34">
        <v>40</v>
      </c>
      <c r="BF666" s="91">
        <v>2</v>
      </c>
    </row>
    <row r="667" spans="53:58" x14ac:dyDescent="0.3">
      <c r="BA667" s="108" t="s">
        <v>12</v>
      </c>
      <c r="BB667" s="93">
        <v>31.75</v>
      </c>
      <c r="BC667" s="91">
        <v>1.5625</v>
      </c>
      <c r="BD667" s="101">
        <v>17.25</v>
      </c>
      <c r="BE667" s="34">
        <v>53</v>
      </c>
      <c r="BF667" s="91">
        <v>2</v>
      </c>
    </row>
    <row r="668" spans="53:58" x14ac:dyDescent="0.3">
      <c r="BA668" s="108" t="s">
        <v>12</v>
      </c>
      <c r="BB668" s="93">
        <v>31.75</v>
      </c>
      <c r="BC668" s="91">
        <v>1.5625</v>
      </c>
      <c r="BD668" s="101">
        <v>19.25</v>
      </c>
      <c r="BE668" s="34">
        <v>73</v>
      </c>
      <c r="BF668" s="91">
        <v>2</v>
      </c>
    </row>
    <row r="669" spans="53:58" x14ac:dyDescent="0.3">
      <c r="BA669" s="108" t="s">
        <v>12</v>
      </c>
      <c r="BB669" s="93">
        <v>31.75</v>
      </c>
      <c r="BC669" s="91">
        <v>1.5625</v>
      </c>
      <c r="BD669" s="101">
        <v>21.25</v>
      </c>
      <c r="BE669" s="34">
        <v>90</v>
      </c>
      <c r="BF669" s="91">
        <v>2</v>
      </c>
    </row>
    <row r="670" spans="53:58" x14ac:dyDescent="0.3">
      <c r="BA670" s="108" t="s">
        <v>12</v>
      </c>
      <c r="BB670" s="93">
        <v>31.75</v>
      </c>
      <c r="BC670" s="91">
        <v>1.5625</v>
      </c>
      <c r="BD670" s="101">
        <v>23.25</v>
      </c>
      <c r="BE670" s="34">
        <v>112</v>
      </c>
      <c r="BF670" s="91">
        <v>2</v>
      </c>
    </row>
    <row r="671" spans="53:58" x14ac:dyDescent="0.3">
      <c r="BA671" s="108" t="s">
        <v>12</v>
      </c>
      <c r="BB671" s="93">
        <v>31.75</v>
      </c>
      <c r="BC671" s="91">
        <v>1.5625</v>
      </c>
      <c r="BD671" s="101">
        <v>25</v>
      </c>
      <c r="BE671" s="34">
        <v>135</v>
      </c>
      <c r="BF671" s="91">
        <v>2</v>
      </c>
    </row>
    <row r="672" spans="53:58" x14ac:dyDescent="0.3">
      <c r="BA672" s="108" t="s">
        <v>12</v>
      </c>
      <c r="BB672" s="93">
        <v>31.75</v>
      </c>
      <c r="BC672" s="91">
        <v>1.5625</v>
      </c>
      <c r="BD672" s="101">
        <v>27</v>
      </c>
      <c r="BE672" s="34">
        <v>160</v>
      </c>
      <c r="BF672" s="91">
        <v>2</v>
      </c>
    </row>
    <row r="673" spans="53:58" x14ac:dyDescent="0.3">
      <c r="BA673" s="108" t="s">
        <v>12</v>
      </c>
      <c r="BB673" s="93">
        <v>31.75</v>
      </c>
      <c r="BC673" s="91">
        <v>1.5625</v>
      </c>
      <c r="BD673" s="101">
        <v>29</v>
      </c>
      <c r="BE673" s="34">
        <v>188</v>
      </c>
      <c r="BF673" s="91">
        <v>2</v>
      </c>
    </row>
    <row r="674" spans="53:58" x14ac:dyDescent="0.3">
      <c r="BA674" s="108" t="s">
        <v>12</v>
      </c>
      <c r="BB674" s="93">
        <v>31.75</v>
      </c>
      <c r="BC674" s="91">
        <v>1.5625</v>
      </c>
      <c r="BD674" s="101">
        <v>31</v>
      </c>
      <c r="BE674" s="34">
        <v>220</v>
      </c>
      <c r="BF674" s="91">
        <v>2</v>
      </c>
    </row>
    <row r="675" spans="53:58" x14ac:dyDescent="0.3">
      <c r="BA675" s="108" t="s">
        <v>12</v>
      </c>
      <c r="BB675" s="93">
        <v>31.75</v>
      </c>
      <c r="BC675" s="91">
        <v>1.5625</v>
      </c>
      <c r="BD675" s="101">
        <v>33</v>
      </c>
      <c r="BE675" s="34">
        <v>252</v>
      </c>
      <c r="BF675" s="91">
        <v>2</v>
      </c>
    </row>
    <row r="676" spans="53:58" x14ac:dyDescent="0.3">
      <c r="BA676" s="108" t="s">
        <v>12</v>
      </c>
      <c r="BB676" s="93">
        <v>31.75</v>
      </c>
      <c r="BC676" s="91">
        <v>1.5625</v>
      </c>
      <c r="BD676" s="101">
        <v>35</v>
      </c>
      <c r="BE676" s="34">
        <v>287</v>
      </c>
      <c r="BF676" s="91">
        <v>2</v>
      </c>
    </row>
    <row r="677" spans="53:58" x14ac:dyDescent="0.3">
      <c r="BA677" s="108" t="s">
        <v>12</v>
      </c>
      <c r="BB677" s="93">
        <v>31.75</v>
      </c>
      <c r="BC677" s="91">
        <v>1.5625</v>
      </c>
      <c r="BD677" s="101">
        <v>37</v>
      </c>
      <c r="BE677" s="34">
        <v>322</v>
      </c>
      <c r="BF677" s="91">
        <v>2</v>
      </c>
    </row>
    <row r="678" spans="53:58" ht="15" thickBot="1" x14ac:dyDescent="0.35">
      <c r="BA678" s="108" t="s">
        <v>12</v>
      </c>
      <c r="BB678" s="93">
        <v>31.75</v>
      </c>
      <c r="BC678" s="91">
        <v>1.5625</v>
      </c>
      <c r="BD678" s="100">
        <v>39</v>
      </c>
      <c r="BE678" s="12">
        <v>362</v>
      </c>
      <c r="BF678" s="91">
        <v>2</v>
      </c>
    </row>
    <row r="679" spans="53:58" x14ac:dyDescent="0.3">
      <c r="BA679" s="108" t="s">
        <v>12</v>
      </c>
      <c r="BB679" s="93">
        <v>31.75</v>
      </c>
      <c r="BC679" s="91">
        <v>1.5625</v>
      </c>
      <c r="BD679" s="101">
        <v>8</v>
      </c>
      <c r="BE679" s="34" t="s">
        <v>179</v>
      </c>
      <c r="BF679" s="91">
        <v>4</v>
      </c>
    </row>
    <row r="680" spans="53:58" x14ac:dyDescent="0.3">
      <c r="BA680" s="108" t="s">
        <v>12</v>
      </c>
      <c r="BB680" s="93">
        <v>31.75</v>
      </c>
      <c r="BC680" s="91">
        <v>1.5625</v>
      </c>
      <c r="BD680" s="101">
        <v>10</v>
      </c>
      <c r="BE680" s="34">
        <v>10</v>
      </c>
      <c r="BF680" s="91">
        <v>4</v>
      </c>
    </row>
    <row r="681" spans="53:58" x14ac:dyDescent="0.3">
      <c r="BA681" s="108" t="s">
        <v>12</v>
      </c>
      <c r="BB681" s="93">
        <v>31.75</v>
      </c>
      <c r="BC681" s="91">
        <v>1.5625</v>
      </c>
      <c r="BD681" s="101">
        <v>12</v>
      </c>
      <c r="BE681" s="34">
        <v>22</v>
      </c>
      <c r="BF681" s="91">
        <v>4</v>
      </c>
    </row>
    <row r="682" spans="53:58" x14ac:dyDescent="0.3">
      <c r="BA682" s="108" t="s">
        <v>12</v>
      </c>
      <c r="BB682" s="93">
        <v>31.75</v>
      </c>
      <c r="BC682" s="91">
        <v>1.5625</v>
      </c>
      <c r="BD682" s="101">
        <v>13.25</v>
      </c>
      <c r="BE682" s="34">
        <v>30</v>
      </c>
      <c r="BF682" s="91">
        <v>4</v>
      </c>
    </row>
    <row r="683" spans="53:58" x14ac:dyDescent="0.3">
      <c r="BA683" s="108" t="s">
        <v>12</v>
      </c>
      <c r="BB683" s="93">
        <v>31.75</v>
      </c>
      <c r="BC683" s="91">
        <v>1.5625</v>
      </c>
      <c r="BD683" s="101">
        <v>15.25</v>
      </c>
      <c r="BE683" s="34">
        <v>37</v>
      </c>
      <c r="BF683" s="91">
        <v>4</v>
      </c>
    </row>
    <row r="684" spans="53:58" x14ac:dyDescent="0.3">
      <c r="BA684" s="108" t="s">
        <v>12</v>
      </c>
      <c r="BB684" s="93">
        <v>31.75</v>
      </c>
      <c r="BC684" s="91">
        <v>1.5625</v>
      </c>
      <c r="BD684" s="101">
        <v>17.25</v>
      </c>
      <c r="BE684" s="34">
        <v>51</v>
      </c>
      <c r="BF684" s="91">
        <v>4</v>
      </c>
    </row>
    <row r="685" spans="53:58" x14ac:dyDescent="0.3">
      <c r="BA685" s="108" t="s">
        <v>12</v>
      </c>
      <c r="BB685" s="93">
        <v>31.75</v>
      </c>
      <c r="BC685" s="91">
        <v>1.5625</v>
      </c>
      <c r="BD685" s="101">
        <v>19.25</v>
      </c>
      <c r="BE685" s="34">
        <v>72</v>
      </c>
      <c r="BF685" s="91">
        <v>4</v>
      </c>
    </row>
    <row r="686" spans="53:58" x14ac:dyDescent="0.3">
      <c r="BA686" s="108" t="s">
        <v>12</v>
      </c>
      <c r="BB686" s="93">
        <v>31.75</v>
      </c>
      <c r="BC686" s="91">
        <v>1.5625</v>
      </c>
      <c r="BD686" s="101">
        <v>21.25</v>
      </c>
      <c r="BE686" s="34">
        <v>86</v>
      </c>
      <c r="BF686" s="91">
        <v>4</v>
      </c>
    </row>
    <row r="687" spans="53:58" x14ac:dyDescent="0.3">
      <c r="BA687" s="108" t="s">
        <v>12</v>
      </c>
      <c r="BB687" s="93">
        <v>31.75</v>
      </c>
      <c r="BC687" s="91">
        <v>1.5625</v>
      </c>
      <c r="BD687" s="101">
        <v>23.25</v>
      </c>
      <c r="BE687" s="34">
        <v>106</v>
      </c>
      <c r="BF687" s="91">
        <v>4</v>
      </c>
    </row>
    <row r="688" spans="53:58" x14ac:dyDescent="0.3">
      <c r="BA688" s="108" t="s">
        <v>12</v>
      </c>
      <c r="BB688" s="93">
        <v>31.75</v>
      </c>
      <c r="BC688" s="91">
        <v>1.5625</v>
      </c>
      <c r="BD688" s="101">
        <v>25</v>
      </c>
      <c r="BE688" s="34">
        <v>127</v>
      </c>
      <c r="BF688" s="91">
        <v>4</v>
      </c>
    </row>
    <row r="689" spans="53:58" x14ac:dyDescent="0.3">
      <c r="BA689" s="108" t="s">
        <v>12</v>
      </c>
      <c r="BB689" s="93">
        <v>31.75</v>
      </c>
      <c r="BC689" s="91">
        <v>1.5625</v>
      </c>
      <c r="BD689" s="101">
        <v>27</v>
      </c>
      <c r="BE689" s="34">
        <v>151</v>
      </c>
      <c r="BF689" s="91">
        <v>4</v>
      </c>
    </row>
    <row r="690" spans="53:58" x14ac:dyDescent="0.3">
      <c r="BA690" s="108" t="s">
        <v>12</v>
      </c>
      <c r="BB690" s="93">
        <v>31.75</v>
      </c>
      <c r="BC690" s="91">
        <v>1.5625</v>
      </c>
      <c r="BD690" s="101">
        <v>29</v>
      </c>
      <c r="BE690" s="34">
        <v>178</v>
      </c>
      <c r="BF690" s="91">
        <v>4</v>
      </c>
    </row>
    <row r="691" spans="53:58" x14ac:dyDescent="0.3">
      <c r="BA691" s="108" t="s">
        <v>12</v>
      </c>
      <c r="BB691" s="93">
        <v>31.75</v>
      </c>
      <c r="BC691" s="91">
        <v>1.5625</v>
      </c>
      <c r="BD691" s="101">
        <v>31</v>
      </c>
      <c r="BE691" s="34">
        <v>209</v>
      </c>
      <c r="BF691" s="91">
        <v>4</v>
      </c>
    </row>
    <row r="692" spans="53:58" x14ac:dyDescent="0.3">
      <c r="BA692" s="108" t="s">
        <v>12</v>
      </c>
      <c r="BB692" s="93">
        <v>31.75</v>
      </c>
      <c r="BC692" s="91">
        <v>1.5625</v>
      </c>
      <c r="BD692" s="101">
        <v>33</v>
      </c>
      <c r="BE692" s="34">
        <v>244</v>
      </c>
      <c r="BF692" s="91">
        <v>4</v>
      </c>
    </row>
    <row r="693" spans="53:58" x14ac:dyDescent="0.3">
      <c r="BA693" s="108" t="s">
        <v>12</v>
      </c>
      <c r="BB693" s="93">
        <v>31.75</v>
      </c>
      <c r="BC693" s="91">
        <v>1.5625</v>
      </c>
      <c r="BD693" s="101">
        <v>35</v>
      </c>
      <c r="BE693" s="34">
        <v>275</v>
      </c>
      <c r="BF693" s="91">
        <v>4</v>
      </c>
    </row>
    <row r="694" spans="53:58" x14ac:dyDescent="0.3">
      <c r="BA694" s="108" t="s">
        <v>12</v>
      </c>
      <c r="BB694" s="93">
        <v>31.75</v>
      </c>
      <c r="BC694" s="91">
        <v>1.5625</v>
      </c>
      <c r="BD694" s="101">
        <v>37</v>
      </c>
      <c r="BE694" s="34">
        <v>311</v>
      </c>
      <c r="BF694" s="91">
        <v>4</v>
      </c>
    </row>
    <row r="695" spans="53:58" ht="15" thickBot="1" x14ac:dyDescent="0.35">
      <c r="BA695" s="108" t="s">
        <v>12</v>
      </c>
      <c r="BB695" s="93">
        <v>31.75</v>
      </c>
      <c r="BC695" s="91">
        <v>1.5625</v>
      </c>
      <c r="BD695" s="100">
        <v>39</v>
      </c>
      <c r="BE695" s="12">
        <v>348</v>
      </c>
      <c r="BF695" s="91">
        <v>4</v>
      </c>
    </row>
    <row r="696" spans="53:58" x14ac:dyDescent="0.3">
      <c r="BA696" s="108" t="s">
        <v>12</v>
      </c>
      <c r="BB696" s="93">
        <v>31.75</v>
      </c>
      <c r="BC696" s="91">
        <v>1.5625</v>
      </c>
      <c r="BD696" s="101">
        <v>8</v>
      </c>
      <c r="BE696" s="34" t="s">
        <v>179</v>
      </c>
      <c r="BF696" s="91">
        <v>6</v>
      </c>
    </row>
    <row r="697" spans="53:58" x14ac:dyDescent="0.3">
      <c r="BA697" s="108" t="s">
        <v>12</v>
      </c>
      <c r="BB697" s="93">
        <v>31.75</v>
      </c>
      <c r="BC697" s="91">
        <v>1.5625</v>
      </c>
      <c r="BD697" s="101">
        <v>10</v>
      </c>
      <c r="BE697" s="34" t="s">
        <v>179</v>
      </c>
      <c r="BF697" s="91">
        <v>6</v>
      </c>
    </row>
    <row r="698" spans="53:58" x14ac:dyDescent="0.3">
      <c r="BA698" s="108" t="s">
        <v>12</v>
      </c>
      <c r="BB698" s="93">
        <v>31.75</v>
      </c>
      <c r="BC698" s="91">
        <v>1.5625</v>
      </c>
      <c r="BD698" s="101">
        <v>12</v>
      </c>
      <c r="BE698" s="34">
        <v>16</v>
      </c>
      <c r="BF698" s="91">
        <v>6</v>
      </c>
    </row>
    <row r="699" spans="53:58" x14ac:dyDescent="0.3">
      <c r="BA699" s="108" t="s">
        <v>12</v>
      </c>
      <c r="BB699" s="93">
        <v>31.75</v>
      </c>
      <c r="BC699" s="91">
        <v>1.5625</v>
      </c>
      <c r="BD699" s="101">
        <v>13.25</v>
      </c>
      <c r="BE699" s="34">
        <v>22</v>
      </c>
      <c r="BF699" s="91">
        <v>6</v>
      </c>
    </row>
    <row r="700" spans="53:58" x14ac:dyDescent="0.3">
      <c r="BA700" s="108" t="s">
        <v>12</v>
      </c>
      <c r="BB700" s="93">
        <v>31.75</v>
      </c>
      <c r="BC700" s="91">
        <v>1.5625</v>
      </c>
      <c r="BD700" s="101">
        <v>15.25</v>
      </c>
      <c r="BE700" s="34">
        <v>35</v>
      </c>
      <c r="BF700" s="91">
        <v>6</v>
      </c>
    </row>
    <row r="701" spans="53:58" x14ac:dyDescent="0.3">
      <c r="BA701" s="108" t="s">
        <v>12</v>
      </c>
      <c r="BB701" s="93">
        <v>31.75</v>
      </c>
      <c r="BC701" s="91">
        <v>1.5625</v>
      </c>
      <c r="BD701" s="101">
        <v>17.25</v>
      </c>
      <c r="BE701" s="34">
        <v>48</v>
      </c>
      <c r="BF701" s="91">
        <v>6</v>
      </c>
    </row>
    <row r="702" spans="53:58" x14ac:dyDescent="0.3">
      <c r="BA702" s="108" t="s">
        <v>12</v>
      </c>
      <c r="BB702" s="93">
        <v>31.75</v>
      </c>
      <c r="BC702" s="91">
        <v>1.5625</v>
      </c>
      <c r="BD702" s="101">
        <v>19.25</v>
      </c>
      <c r="BE702" s="34">
        <v>64</v>
      </c>
      <c r="BF702" s="91">
        <v>6</v>
      </c>
    </row>
    <row r="703" spans="53:58" x14ac:dyDescent="0.3">
      <c r="BA703" s="108" t="s">
        <v>12</v>
      </c>
      <c r="BB703" s="93">
        <v>31.75</v>
      </c>
      <c r="BC703" s="91">
        <v>1.5625</v>
      </c>
      <c r="BD703" s="101">
        <v>21.25</v>
      </c>
      <c r="BE703" s="34">
        <v>82</v>
      </c>
      <c r="BF703" s="91">
        <v>6</v>
      </c>
    </row>
    <row r="704" spans="53:58" x14ac:dyDescent="0.3">
      <c r="BA704" s="108" t="s">
        <v>12</v>
      </c>
      <c r="BB704" s="93">
        <v>31.75</v>
      </c>
      <c r="BC704" s="91">
        <v>1.5625</v>
      </c>
      <c r="BD704" s="101">
        <v>23.25</v>
      </c>
      <c r="BE704" s="34">
        <v>102</v>
      </c>
      <c r="BF704" s="91">
        <v>6</v>
      </c>
    </row>
    <row r="705" spans="53:58" x14ac:dyDescent="0.3">
      <c r="BA705" s="108" t="s">
        <v>12</v>
      </c>
      <c r="BB705" s="93">
        <v>31.75</v>
      </c>
      <c r="BC705" s="91">
        <v>1.5625</v>
      </c>
      <c r="BD705" s="101">
        <v>25</v>
      </c>
      <c r="BE705" s="34">
        <v>123</v>
      </c>
      <c r="BF705" s="91">
        <v>6</v>
      </c>
    </row>
    <row r="706" spans="53:58" x14ac:dyDescent="0.3">
      <c r="BA706" s="108" t="s">
        <v>12</v>
      </c>
      <c r="BB706" s="93">
        <v>31.75</v>
      </c>
      <c r="BC706" s="91">
        <v>1.5625</v>
      </c>
      <c r="BD706" s="101">
        <v>27</v>
      </c>
      <c r="BE706" s="34">
        <v>146</v>
      </c>
      <c r="BF706" s="91">
        <v>6</v>
      </c>
    </row>
    <row r="707" spans="53:58" x14ac:dyDescent="0.3">
      <c r="BA707" s="108" t="s">
        <v>12</v>
      </c>
      <c r="BB707" s="93">
        <v>31.75</v>
      </c>
      <c r="BC707" s="91">
        <v>1.5625</v>
      </c>
      <c r="BD707" s="101">
        <v>29</v>
      </c>
      <c r="BE707" s="34">
        <v>174</v>
      </c>
      <c r="BF707" s="91">
        <v>6</v>
      </c>
    </row>
    <row r="708" spans="53:58" x14ac:dyDescent="0.3">
      <c r="BA708" s="108" t="s">
        <v>12</v>
      </c>
      <c r="BB708" s="93">
        <v>31.75</v>
      </c>
      <c r="BC708" s="91">
        <v>1.5625</v>
      </c>
      <c r="BD708" s="101">
        <v>31</v>
      </c>
      <c r="BE708" s="34">
        <v>202</v>
      </c>
      <c r="BF708" s="91">
        <v>6</v>
      </c>
    </row>
    <row r="709" spans="53:58" x14ac:dyDescent="0.3">
      <c r="BA709" s="108" t="s">
        <v>12</v>
      </c>
      <c r="BB709" s="93">
        <v>31.75</v>
      </c>
      <c r="BC709" s="91">
        <v>1.5625</v>
      </c>
      <c r="BD709" s="101">
        <v>33</v>
      </c>
      <c r="BE709" s="34">
        <v>238</v>
      </c>
      <c r="BF709" s="91">
        <v>6</v>
      </c>
    </row>
    <row r="710" spans="53:58" x14ac:dyDescent="0.3">
      <c r="BA710" s="108" t="s">
        <v>12</v>
      </c>
      <c r="BB710" s="93">
        <v>31.75</v>
      </c>
      <c r="BC710" s="91">
        <v>1.5625</v>
      </c>
      <c r="BD710" s="101">
        <v>35</v>
      </c>
      <c r="BE710" s="34">
        <v>268</v>
      </c>
      <c r="BF710" s="91">
        <v>6</v>
      </c>
    </row>
    <row r="711" spans="53:58" x14ac:dyDescent="0.3">
      <c r="BA711" s="108" t="s">
        <v>12</v>
      </c>
      <c r="BB711" s="93">
        <v>31.75</v>
      </c>
      <c r="BC711" s="91">
        <v>1.5625</v>
      </c>
      <c r="BD711" s="101">
        <v>37</v>
      </c>
      <c r="BE711" s="34">
        <v>304</v>
      </c>
      <c r="BF711" s="91">
        <v>6</v>
      </c>
    </row>
    <row r="712" spans="53:58" ht="15" thickBot="1" x14ac:dyDescent="0.35">
      <c r="BA712" s="108" t="s">
        <v>12</v>
      </c>
      <c r="BB712" s="93">
        <v>31.75</v>
      </c>
      <c r="BC712" s="91">
        <v>1.5625</v>
      </c>
      <c r="BD712" s="100">
        <v>39</v>
      </c>
      <c r="BE712" s="12">
        <v>342</v>
      </c>
      <c r="BF712" s="91">
        <v>6</v>
      </c>
    </row>
    <row r="713" spans="53:58" x14ac:dyDescent="0.3">
      <c r="BA713" s="108" t="s">
        <v>12</v>
      </c>
      <c r="BB713" s="93">
        <v>31.75</v>
      </c>
      <c r="BC713" s="91">
        <v>1.5625</v>
      </c>
      <c r="BD713" s="101">
        <v>8</v>
      </c>
      <c r="BE713" s="34" t="s">
        <v>179</v>
      </c>
      <c r="BF713" s="91">
        <v>8</v>
      </c>
    </row>
    <row r="714" spans="53:58" x14ac:dyDescent="0.3">
      <c r="BA714" s="108" t="s">
        <v>12</v>
      </c>
      <c r="BB714" s="93">
        <v>31.75</v>
      </c>
      <c r="BC714" s="91">
        <v>1.5625</v>
      </c>
      <c r="BD714" s="101">
        <v>10</v>
      </c>
      <c r="BE714" s="34" t="s">
        <v>179</v>
      </c>
      <c r="BF714" s="91">
        <v>8</v>
      </c>
    </row>
    <row r="715" spans="53:58" x14ac:dyDescent="0.3">
      <c r="BA715" s="108" t="s">
        <v>12</v>
      </c>
      <c r="BB715" s="93">
        <v>31.75</v>
      </c>
      <c r="BC715" s="91">
        <v>1.5625</v>
      </c>
      <c r="BD715" s="101">
        <v>12</v>
      </c>
      <c r="BE715" s="34">
        <v>16</v>
      </c>
      <c r="BF715" s="91">
        <v>8</v>
      </c>
    </row>
    <row r="716" spans="53:58" x14ac:dyDescent="0.3">
      <c r="BA716" s="108" t="s">
        <v>12</v>
      </c>
      <c r="BB716" s="93">
        <v>31.75</v>
      </c>
      <c r="BC716" s="91">
        <v>1.5625</v>
      </c>
      <c r="BD716" s="101">
        <v>13.25</v>
      </c>
      <c r="BE716" s="34">
        <v>22</v>
      </c>
      <c r="BF716" s="91">
        <v>8</v>
      </c>
    </row>
    <row r="717" spans="53:58" x14ac:dyDescent="0.3">
      <c r="BA717" s="108" t="s">
        <v>12</v>
      </c>
      <c r="BB717" s="93">
        <v>31.75</v>
      </c>
      <c r="BC717" s="91">
        <v>1.5625</v>
      </c>
      <c r="BD717" s="101">
        <v>15.25</v>
      </c>
      <c r="BE717" s="34">
        <v>31</v>
      </c>
      <c r="BF717" s="91">
        <v>8</v>
      </c>
    </row>
    <row r="718" spans="53:58" x14ac:dyDescent="0.3">
      <c r="BA718" s="108" t="s">
        <v>12</v>
      </c>
      <c r="BB718" s="93">
        <v>31.75</v>
      </c>
      <c r="BC718" s="91">
        <v>1.5625</v>
      </c>
      <c r="BD718" s="101">
        <v>17.25</v>
      </c>
      <c r="BE718" s="34">
        <v>44</v>
      </c>
      <c r="BF718" s="91">
        <v>8</v>
      </c>
    </row>
    <row r="719" spans="53:58" x14ac:dyDescent="0.3">
      <c r="BA719" s="108" t="s">
        <v>12</v>
      </c>
      <c r="BB719" s="93">
        <v>31.75</v>
      </c>
      <c r="BC719" s="91">
        <v>1.5625</v>
      </c>
      <c r="BD719" s="101">
        <v>19.25</v>
      </c>
      <c r="BE719" s="34">
        <v>56</v>
      </c>
      <c r="BF719" s="91">
        <v>8</v>
      </c>
    </row>
    <row r="720" spans="53:58" x14ac:dyDescent="0.3">
      <c r="BA720" s="108" t="s">
        <v>12</v>
      </c>
      <c r="BB720" s="93">
        <v>31.75</v>
      </c>
      <c r="BC720" s="91">
        <v>1.5625</v>
      </c>
      <c r="BD720" s="101">
        <v>21.25</v>
      </c>
      <c r="BE720" s="34">
        <v>78</v>
      </c>
      <c r="BF720" s="91">
        <v>8</v>
      </c>
    </row>
    <row r="721" spans="53:58" x14ac:dyDescent="0.3">
      <c r="BA721" s="108" t="s">
        <v>12</v>
      </c>
      <c r="BB721" s="93">
        <v>31.75</v>
      </c>
      <c r="BC721" s="91">
        <v>1.5625</v>
      </c>
      <c r="BD721" s="101">
        <v>23.25</v>
      </c>
      <c r="BE721" s="34">
        <v>96</v>
      </c>
      <c r="BF721" s="91">
        <v>8</v>
      </c>
    </row>
    <row r="722" spans="53:58" x14ac:dyDescent="0.3">
      <c r="BA722" s="108" t="s">
        <v>12</v>
      </c>
      <c r="BB722" s="93">
        <v>31.75</v>
      </c>
      <c r="BC722" s="91">
        <v>1.5625</v>
      </c>
      <c r="BD722" s="101">
        <v>25</v>
      </c>
      <c r="BE722" s="34">
        <v>115</v>
      </c>
      <c r="BF722" s="91">
        <v>8</v>
      </c>
    </row>
    <row r="723" spans="53:58" x14ac:dyDescent="0.3">
      <c r="BA723" s="108" t="s">
        <v>12</v>
      </c>
      <c r="BB723" s="93">
        <v>31.75</v>
      </c>
      <c r="BC723" s="91">
        <v>1.5625</v>
      </c>
      <c r="BD723" s="101">
        <v>27</v>
      </c>
      <c r="BE723" s="34">
        <v>140</v>
      </c>
      <c r="BF723" s="91">
        <v>8</v>
      </c>
    </row>
    <row r="724" spans="53:58" x14ac:dyDescent="0.3">
      <c r="BA724" s="108" t="s">
        <v>12</v>
      </c>
      <c r="BB724" s="93">
        <v>31.75</v>
      </c>
      <c r="BC724" s="91">
        <v>1.5625</v>
      </c>
      <c r="BD724" s="101">
        <v>29</v>
      </c>
      <c r="BE724" s="34">
        <v>166</v>
      </c>
      <c r="BF724" s="91">
        <v>8</v>
      </c>
    </row>
    <row r="725" spans="53:58" x14ac:dyDescent="0.3">
      <c r="BA725" s="108" t="s">
        <v>12</v>
      </c>
      <c r="BB725" s="93">
        <v>31.75</v>
      </c>
      <c r="BC725" s="91">
        <v>1.5625</v>
      </c>
      <c r="BD725" s="101">
        <v>31</v>
      </c>
      <c r="BE725" s="34">
        <v>193</v>
      </c>
      <c r="BF725" s="91">
        <v>8</v>
      </c>
    </row>
    <row r="726" spans="53:58" x14ac:dyDescent="0.3">
      <c r="BA726" s="108" t="s">
        <v>12</v>
      </c>
      <c r="BB726" s="93">
        <v>31.75</v>
      </c>
      <c r="BC726" s="91">
        <v>1.5625</v>
      </c>
      <c r="BD726" s="101">
        <v>33</v>
      </c>
      <c r="BE726" s="34">
        <v>226</v>
      </c>
      <c r="BF726" s="91">
        <v>8</v>
      </c>
    </row>
    <row r="727" spans="53:58" x14ac:dyDescent="0.3">
      <c r="BA727" s="108" t="s">
        <v>12</v>
      </c>
      <c r="BB727" s="93">
        <v>31.75</v>
      </c>
      <c r="BC727" s="91">
        <v>1.5625</v>
      </c>
      <c r="BD727" s="101">
        <v>35</v>
      </c>
      <c r="BE727" s="34">
        <v>238</v>
      </c>
      <c r="BF727" s="91">
        <v>8</v>
      </c>
    </row>
    <row r="728" spans="53:58" x14ac:dyDescent="0.3">
      <c r="BA728" s="108" t="s">
        <v>12</v>
      </c>
      <c r="BB728" s="93">
        <v>31.75</v>
      </c>
      <c r="BC728" s="91">
        <v>1.5625</v>
      </c>
      <c r="BD728" s="101">
        <v>37</v>
      </c>
      <c r="BE728" s="34">
        <v>293</v>
      </c>
      <c r="BF728" s="91">
        <v>8</v>
      </c>
    </row>
    <row r="729" spans="53:58" ht="15" thickBot="1" x14ac:dyDescent="0.35">
      <c r="BA729" s="108" t="s">
        <v>12</v>
      </c>
      <c r="BB729" s="93">
        <v>31.75</v>
      </c>
      <c r="BC729" s="91">
        <v>1.5625</v>
      </c>
      <c r="BD729" s="100">
        <v>39</v>
      </c>
      <c r="BE729" s="12">
        <v>336</v>
      </c>
      <c r="BF729" s="91">
        <v>8</v>
      </c>
    </row>
    <row r="730" spans="53:58" x14ac:dyDescent="0.3">
      <c r="BA730" s="108" t="s">
        <v>12</v>
      </c>
      <c r="BB730" s="93">
        <v>38.1</v>
      </c>
      <c r="BC730" s="91">
        <v>1.875</v>
      </c>
      <c r="BD730" s="101">
        <v>8</v>
      </c>
      <c r="BE730" s="34" t="s">
        <v>179</v>
      </c>
      <c r="BF730" s="94">
        <v>1</v>
      </c>
    </row>
    <row r="731" spans="53:58" x14ac:dyDescent="0.3">
      <c r="BA731" s="108" t="s">
        <v>12</v>
      </c>
      <c r="BB731" s="93">
        <v>38.1</v>
      </c>
      <c r="BC731" s="91">
        <v>1.875</v>
      </c>
      <c r="BD731" s="101">
        <v>10</v>
      </c>
      <c r="BE731" s="34" t="s">
        <v>179</v>
      </c>
      <c r="BF731" s="91">
        <v>1</v>
      </c>
    </row>
    <row r="732" spans="53:58" x14ac:dyDescent="0.3">
      <c r="BA732" s="108" t="s">
        <v>12</v>
      </c>
      <c r="BB732" s="93">
        <v>38.1</v>
      </c>
      <c r="BC732" s="91">
        <v>1.875</v>
      </c>
      <c r="BD732" s="101">
        <v>12</v>
      </c>
      <c r="BE732" s="34">
        <v>16</v>
      </c>
      <c r="BF732" s="91">
        <v>1</v>
      </c>
    </row>
    <row r="733" spans="53:58" x14ac:dyDescent="0.3">
      <c r="BA733" s="108" t="s">
        <v>12</v>
      </c>
      <c r="BB733" s="93">
        <v>38.1</v>
      </c>
      <c r="BC733" s="91">
        <v>1.875</v>
      </c>
      <c r="BD733" s="101">
        <v>13.25</v>
      </c>
      <c r="BE733" s="34">
        <v>22</v>
      </c>
      <c r="BF733" s="91">
        <v>1</v>
      </c>
    </row>
    <row r="734" spans="53:58" x14ac:dyDescent="0.3">
      <c r="BA734" s="108" t="s">
        <v>12</v>
      </c>
      <c r="BB734" s="93">
        <v>38.1</v>
      </c>
      <c r="BC734" s="91">
        <v>1.875</v>
      </c>
      <c r="BD734" s="101">
        <v>15.25</v>
      </c>
      <c r="BE734" s="34">
        <v>29</v>
      </c>
      <c r="BF734" s="91">
        <v>1</v>
      </c>
    </row>
    <row r="735" spans="53:58" x14ac:dyDescent="0.3">
      <c r="BA735" s="108" t="s">
        <v>12</v>
      </c>
      <c r="BB735" s="93">
        <v>38.1</v>
      </c>
      <c r="BC735" s="91">
        <v>1.875</v>
      </c>
      <c r="BD735" s="101">
        <v>17.25</v>
      </c>
      <c r="BE735" s="34">
        <v>39</v>
      </c>
      <c r="BF735" s="91">
        <v>1</v>
      </c>
    </row>
    <row r="736" spans="53:58" x14ac:dyDescent="0.3">
      <c r="BA736" s="108" t="s">
        <v>12</v>
      </c>
      <c r="BB736" s="93">
        <v>38.1</v>
      </c>
      <c r="BC736" s="91">
        <v>1.875</v>
      </c>
      <c r="BD736" s="101">
        <v>19.25</v>
      </c>
      <c r="BE736" s="34">
        <v>50</v>
      </c>
      <c r="BF736" s="91">
        <v>1</v>
      </c>
    </row>
    <row r="737" spans="53:58" x14ac:dyDescent="0.3">
      <c r="BA737" s="108" t="s">
        <v>12</v>
      </c>
      <c r="BB737" s="93">
        <v>38.1</v>
      </c>
      <c r="BC737" s="91">
        <v>1.875</v>
      </c>
      <c r="BD737" s="101">
        <v>21.25</v>
      </c>
      <c r="BE737" s="34">
        <v>62</v>
      </c>
      <c r="BF737" s="91">
        <v>1</v>
      </c>
    </row>
    <row r="738" spans="53:58" x14ac:dyDescent="0.3">
      <c r="BA738" s="108" t="s">
        <v>12</v>
      </c>
      <c r="BB738" s="93">
        <v>38.1</v>
      </c>
      <c r="BC738" s="91">
        <v>1.875</v>
      </c>
      <c r="BD738" s="101">
        <v>23.25</v>
      </c>
      <c r="BE738" s="34">
        <v>78</v>
      </c>
      <c r="BF738" s="91">
        <v>1</v>
      </c>
    </row>
    <row r="739" spans="53:58" x14ac:dyDescent="0.3">
      <c r="BA739" s="108" t="s">
        <v>12</v>
      </c>
      <c r="BB739" s="93">
        <v>38.1</v>
      </c>
      <c r="BC739" s="91">
        <v>1.875</v>
      </c>
      <c r="BD739" s="101">
        <v>25</v>
      </c>
      <c r="BE739" s="34">
        <v>94</v>
      </c>
      <c r="BF739" s="91">
        <v>1</v>
      </c>
    </row>
    <row r="740" spans="53:58" x14ac:dyDescent="0.3">
      <c r="BA740" s="108" t="s">
        <v>12</v>
      </c>
      <c r="BB740" s="93">
        <v>38.1</v>
      </c>
      <c r="BC740" s="91">
        <v>1.875</v>
      </c>
      <c r="BD740" s="101">
        <v>27</v>
      </c>
      <c r="BE740" s="34">
        <v>112</v>
      </c>
      <c r="BF740" s="91">
        <v>1</v>
      </c>
    </row>
    <row r="741" spans="53:58" x14ac:dyDescent="0.3">
      <c r="BA741" s="108" t="s">
        <v>12</v>
      </c>
      <c r="BB741" s="93">
        <v>38.1</v>
      </c>
      <c r="BC741" s="91">
        <v>1.875</v>
      </c>
      <c r="BD741" s="101">
        <v>29</v>
      </c>
      <c r="BE741" s="34">
        <v>131</v>
      </c>
      <c r="BF741" s="91">
        <v>1</v>
      </c>
    </row>
    <row r="742" spans="53:58" x14ac:dyDescent="0.3">
      <c r="BA742" s="108" t="s">
        <v>12</v>
      </c>
      <c r="BB742" s="93">
        <v>38.1</v>
      </c>
      <c r="BC742" s="91">
        <v>1.875</v>
      </c>
      <c r="BD742" s="101">
        <v>31</v>
      </c>
      <c r="BE742" s="34">
        <v>151</v>
      </c>
      <c r="BF742" s="91">
        <v>1</v>
      </c>
    </row>
    <row r="743" spans="53:58" x14ac:dyDescent="0.3">
      <c r="BA743" s="108" t="s">
        <v>12</v>
      </c>
      <c r="BB743" s="93">
        <v>38.1</v>
      </c>
      <c r="BC743" s="91">
        <v>1.875</v>
      </c>
      <c r="BD743" s="101">
        <v>33</v>
      </c>
      <c r="BE743" s="34">
        <v>176</v>
      </c>
      <c r="BF743" s="91">
        <v>1</v>
      </c>
    </row>
    <row r="744" spans="53:58" x14ac:dyDescent="0.3">
      <c r="BA744" s="108" t="s">
        <v>12</v>
      </c>
      <c r="BB744" s="93">
        <v>38.1</v>
      </c>
      <c r="BC744" s="91">
        <v>1.875</v>
      </c>
      <c r="BD744" s="101">
        <v>35</v>
      </c>
      <c r="BE744" s="34">
        <v>202</v>
      </c>
      <c r="BF744" s="91">
        <v>1</v>
      </c>
    </row>
    <row r="745" spans="53:58" x14ac:dyDescent="0.3">
      <c r="BA745" s="108" t="s">
        <v>12</v>
      </c>
      <c r="BB745" s="93">
        <v>38.1</v>
      </c>
      <c r="BC745" s="91">
        <v>1.875</v>
      </c>
      <c r="BD745" s="101">
        <v>37</v>
      </c>
      <c r="BE745" s="34">
        <v>224</v>
      </c>
      <c r="BF745" s="91">
        <v>1</v>
      </c>
    </row>
    <row r="746" spans="53:58" ht="15" thickBot="1" x14ac:dyDescent="0.35">
      <c r="BA746" s="108" t="s">
        <v>12</v>
      </c>
      <c r="BB746" s="93">
        <v>38.1</v>
      </c>
      <c r="BC746" s="91">
        <v>1.875</v>
      </c>
      <c r="BD746" s="100">
        <v>39</v>
      </c>
      <c r="BE746" s="12">
        <v>252</v>
      </c>
      <c r="BF746" s="91">
        <v>1</v>
      </c>
    </row>
    <row r="747" spans="53:58" x14ac:dyDescent="0.3">
      <c r="BA747" s="108" t="s">
        <v>12</v>
      </c>
      <c r="BB747" s="93">
        <v>38.1</v>
      </c>
      <c r="BC747" s="91">
        <v>1.875</v>
      </c>
      <c r="BD747" s="101">
        <v>8</v>
      </c>
      <c r="BE747" s="34" t="s">
        <v>179</v>
      </c>
      <c r="BF747" s="91">
        <v>2</v>
      </c>
    </row>
    <row r="748" spans="53:58" x14ac:dyDescent="0.3">
      <c r="BA748" s="108" t="s">
        <v>12</v>
      </c>
      <c r="BB748" s="93">
        <v>38.1</v>
      </c>
      <c r="BC748" s="91">
        <v>1.875</v>
      </c>
      <c r="BD748" s="101">
        <v>10</v>
      </c>
      <c r="BE748" s="34" t="s">
        <v>179</v>
      </c>
      <c r="BF748" s="91">
        <v>2</v>
      </c>
    </row>
    <row r="749" spans="53:58" x14ac:dyDescent="0.3">
      <c r="BA749" s="108" t="s">
        <v>12</v>
      </c>
      <c r="BB749" s="93">
        <v>38.1</v>
      </c>
      <c r="BC749" s="91">
        <v>1.875</v>
      </c>
      <c r="BD749" s="101">
        <v>12</v>
      </c>
      <c r="BE749" s="34">
        <v>16</v>
      </c>
      <c r="BF749" s="91">
        <v>2</v>
      </c>
    </row>
    <row r="750" spans="53:58" x14ac:dyDescent="0.3">
      <c r="BA750" s="108" t="s">
        <v>12</v>
      </c>
      <c r="BB750" s="93">
        <v>38.1</v>
      </c>
      <c r="BC750" s="91">
        <v>1.875</v>
      </c>
      <c r="BD750" s="101">
        <v>13.25</v>
      </c>
      <c r="BE750" s="34">
        <v>22</v>
      </c>
      <c r="BF750" s="91">
        <v>2</v>
      </c>
    </row>
    <row r="751" spans="53:58" x14ac:dyDescent="0.3">
      <c r="BA751" s="108" t="s">
        <v>12</v>
      </c>
      <c r="BB751" s="93">
        <v>38.1</v>
      </c>
      <c r="BC751" s="91">
        <v>1.875</v>
      </c>
      <c r="BD751" s="101">
        <v>15.25</v>
      </c>
      <c r="BE751" s="34">
        <v>29</v>
      </c>
      <c r="BF751" s="91">
        <v>2</v>
      </c>
    </row>
    <row r="752" spans="53:58" x14ac:dyDescent="0.3">
      <c r="BA752" s="108" t="s">
        <v>12</v>
      </c>
      <c r="BB752" s="93">
        <v>38.1</v>
      </c>
      <c r="BC752" s="91">
        <v>1.875</v>
      </c>
      <c r="BD752" s="101">
        <v>17.25</v>
      </c>
      <c r="BE752" s="34">
        <v>39</v>
      </c>
      <c r="BF752" s="91">
        <v>2</v>
      </c>
    </row>
    <row r="753" spans="53:58" x14ac:dyDescent="0.3">
      <c r="BA753" s="108" t="s">
        <v>12</v>
      </c>
      <c r="BB753" s="93">
        <v>38.1</v>
      </c>
      <c r="BC753" s="91">
        <v>1.875</v>
      </c>
      <c r="BD753" s="101">
        <v>19.25</v>
      </c>
      <c r="BE753" s="34">
        <v>48</v>
      </c>
      <c r="BF753" s="91">
        <v>2</v>
      </c>
    </row>
    <row r="754" spans="53:58" x14ac:dyDescent="0.3">
      <c r="BA754" s="108" t="s">
        <v>12</v>
      </c>
      <c r="BB754" s="93">
        <v>38.1</v>
      </c>
      <c r="BC754" s="91">
        <v>1.875</v>
      </c>
      <c r="BD754" s="101">
        <v>21.25</v>
      </c>
      <c r="BE754" s="34">
        <v>60</v>
      </c>
      <c r="BF754" s="91">
        <v>2</v>
      </c>
    </row>
    <row r="755" spans="53:58" x14ac:dyDescent="0.3">
      <c r="BA755" s="108" t="s">
        <v>12</v>
      </c>
      <c r="BB755" s="93">
        <v>38.1</v>
      </c>
      <c r="BC755" s="91">
        <v>1.875</v>
      </c>
      <c r="BD755" s="101">
        <v>23.25</v>
      </c>
      <c r="BE755" s="34">
        <v>74</v>
      </c>
      <c r="BF755" s="91">
        <v>2</v>
      </c>
    </row>
    <row r="756" spans="53:58" x14ac:dyDescent="0.3">
      <c r="BA756" s="108" t="s">
        <v>12</v>
      </c>
      <c r="BB756" s="93">
        <v>38.1</v>
      </c>
      <c r="BC756" s="91">
        <v>1.875</v>
      </c>
      <c r="BD756" s="101">
        <v>25</v>
      </c>
      <c r="BE756" s="34">
        <v>90</v>
      </c>
      <c r="BF756" s="91">
        <v>2</v>
      </c>
    </row>
    <row r="757" spans="53:58" x14ac:dyDescent="0.3">
      <c r="BA757" s="108" t="s">
        <v>12</v>
      </c>
      <c r="BB757" s="93">
        <v>38.1</v>
      </c>
      <c r="BC757" s="91">
        <v>1.875</v>
      </c>
      <c r="BD757" s="101">
        <v>27</v>
      </c>
      <c r="BE757" s="34">
        <v>108</v>
      </c>
      <c r="BF757" s="91">
        <v>2</v>
      </c>
    </row>
    <row r="758" spans="53:58" x14ac:dyDescent="0.3">
      <c r="BA758" s="108" t="s">
        <v>12</v>
      </c>
      <c r="BB758" s="93">
        <v>38.1</v>
      </c>
      <c r="BC758" s="91">
        <v>1.875</v>
      </c>
      <c r="BD758" s="101">
        <v>29</v>
      </c>
      <c r="BE758" s="34">
        <v>127</v>
      </c>
      <c r="BF758" s="91">
        <v>2</v>
      </c>
    </row>
    <row r="759" spans="53:58" x14ac:dyDescent="0.3">
      <c r="BA759" s="108" t="s">
        <v>12</v>
      </c>
      <c r="BB759" s="93">
        <v>38.1</v>
      </c>
      <c r="BC759" s="91">
        <v>1.875</v>
      </c>
      <c r="BD759" s="101">
        <v>31</v>
      </c>
      <c r="BE759" s="34">
        <v>146</v>
      </c>
      <c r="BF759" s="91">
        <v>2</v>
      </c>
    </row>
    <row r="760" spans="53:58" x14ac:dyDescent="0.3">
      <c r="BA760" s="108" t="s">
        <v>12</v>
      </c>
      <c r="BB760" s="93">
        <v>38.1</v>
      </c>
      <c r="BC760" s="91">
        <v>1.875</v>
      </c>
      <c r="BD760" s="101">
        <v>33</v>
      </c>
      <c r="BE760" s="34">
        <v>170</v>
      </c>
      <c r="BF760" s="91">
        <v>2</v>
      </c>
    </row>
    <row r="761" spans="53:58" x14ac:dyDescent="0.3">
      <c r="BA761" s="108" t="s">
        <v>12</v>
      </c>
      <c r="BB761" s="93">
        <v>38.1</v>
      </c>
      <c r="BC761" s="91">
        <v>1.875</v>
      </c>
      <c r="BD761" s="101">
        <v>35</v>
      </c>
      <c r="BE761" s="34">
        <v>196</v>
      </c>
      <c r="BF761" s="91">
        <v>2</v>
      </c>
    </row>
    <row r="762" spans="53:58" x14ac:dyDescent="0.3">
      <c r="BA762" s="108" t="s">
        <v>12</v>
      </c>
      <c r="BB762" s="93">
        <v>38.1</v>
      </c>
      <c r="BC762" s="91">
        <v>1.875</v>
      </c>
      <c r="BD762" s="101">
        <v>37</v>
      </c>
      <c r="BE762" s="34">
        <v>220</v>
      </c>
      <c r="BF762" s="91">
        <v>2</v>
      </c>
    </row>
    <row r="763" spans="53:58" ht="15" thickBot="1" x14ac:dyDescent="0.35">
      <c r="BA763" s="108" t="s">
        <v>12</v>
      </c>
      <c r="BB763" s="93">
        <v>38.1</v>
      </c>
      <c r="BC763" s="91">
        <v>1.875</v>
      </c>
      <c r="BD763" s="100">
        <v>39</v>
      </c>
      <c r="BE763" s="12">
        <v>246</v>
      </c>
      <c r="BF763" s="91">
        <v>2</v>
      </c>
    </row>
    <row r="764" spans="53:58" x14ac:dyDescent="0.3">
      <c r="BA764" s="108" t="s">
        <v>12</v>
      </c>
      <c r="BB764" s="93">
        <v>38.1</v>
      </c>
      <c r="BC764" s="91">
        <v>1.875</v>
      </c>
      <c r="BD764" s="101">
        <v>8</v>
      </c>
      <c r="BE764" s="34" t="s">
        <v>179</v>
      </c>
      <c r="BF764" s="91">
        <v>4</v>
      </c>
    </row>
    <row r="765" spans="53:58" x14ac:dyDescent="0.3">
      <c r="BA765" s="108" t="s">
        <v>12</v>
      </c>
      <c r="BB765" s="93">
        <v>38.1</v>
      </c>
      <c r="BC765" s="91">
        <v>1.875</v>
      </c>
      <c r="BD765" s="101">
        <v>10</v>
      </c>
      <c r="BE765" s="34" t="s">
        <v>179</v>
      </c>
      <c r="BF765" s="91">
        <v>4</v>
      </c>
    </row>
    <row r="766" spans="53:58" x14ac:dyDescent="0.3">
      <c r="BA766" s="108" t="s">
        <v>12</v>
      </c>
      <c r="BB766" s="93">
        <v>38.1</v>
      </c>
      <c r="BC766" s="91">
        <v>1.875</v>
      </c>
      <c r="BD766" s="101">
        <v>12</v>
      </c>
      <c r="BE766" s="34">
        <v>12</v>
      </c>
      <c r="BF766" s="91">
        <v>4</v>
      </c>
    </row>
    <row r="767" spans="53:58" x14ac:dyDescent="0.3">
      <c r="BA767" s="108" t="s">
        <v>12</v>
      </c>
      <c r="BB767" s="93">
        <v>38.1</v>
      </c>
      <c r="BC767" s="91">
        <v>1.875</v>
      </c>
      <c r="BD767" s="101">
        <v>13.25</v>
      </c>
      <c r="BE767" s="34">
        <v>16</v>
      </c>
      <c r="BF767" s="91">
        <v>4</v>
      </c>
    </row>
    <row r="768" spans="53:58" x14ac:dyDescent="0.3">
      <c r="BA768" s="108" t="s">
        <v>12</v>
      </c>
      <c r="BB768" s="93">
        <v>38.1</v>
      </c>
      <c r="BC768" s="91">
        <v>1.875</v>
      </c>
      <c r="BD768" s="101">
        <v>15.25</v>
      </c>
      <c r="BE768" s="34">
        <v>25</v>
      </c>
      <c r="BF768" s="91">
        <v>4</v>
      </c>
    </row>
    <row r="769" spans="53:58" x14ac:dyDescent="0.3">
      <c r="BA769" s="108" t="s">
        <v>12</v>
      </c>
      <c r="BB769" s="93">
        <v>38.1</v>
      </c>
      <c r="BC769" s="91">
        <v>1.875</v>
      </c>
      <c r="BD769" s="101">
        <v>17.25</v>
      </c>
      <c r="BE769" s="34">
        <v>34</v>
      </c>
      <c r="BF769" s="91">
        <v>4</v>
      </c>
    </row>
    <row r="770" spans="53:58" x14ac:dyDescent="0.3">
      <c r="BA770" s="108" t="s">
        <v>12</v>
      </c>
      <c r="BB770" s="93">
        <v>38.1</v>
      </c>
      <c r="BC770" s="91">
        <v>1.875</v>
      </c>
      <c r="BD770" s="101">
        <v>19.25</v>
      </c>
      <c r="BE770" s="34">
        <v>45</v>
      </c>
      <c r="BF770" s="91">
        <v>4</v>
      </c>
    </row>
    <row r="771" spans="53:58" x14ac:dyDescent="0.3">
      <c r="BA771" s="108" t="s">
        <v>12</v>
      </c>
      <c r="BB771" s="93">
        <v>38.1</v>
      </c>
      <c r="BC771" s="91">
        <v>1.875</v>
      </c>
      <c r="BD771" s="101">
        <v>21.25</v>
      </c>
      <c r="BE771" s="34">
        <v>57</v>
      </c>
      <c r="BF771" s="91">
        <v>4</v>
      </c>
    </row>
    <row r="772" spans="53:58" x14ac:dyDescent="0.3">
      <c r="BA772" s="108" t="s">
        <v>12</v>
      </c>
      <c r="BB772" s="93">
        <v>38.1</v>
      </c>
      <c r="BC772" s="91">
        <v>1.875</v>
      </c>
      <c r="BD772" s="101">
        <v>23.25</v>
      </c>
      <c r="BE772" s="34">
        <v>70</v>
      </c>
      <c r="BF772" s="91">
        <v>4</v>
      </c>
    </row>
    <row r="773" spans="53:58" x14ac:dyDescent="0.3">
      <c r="BA773" s="108" t="s">
        <v>12</v>
      </c>
      <c r="BB773" s="93">
        <v>38.1</v>
      </c>
      <c r="BC773" s="91">
        <v>1.875</v>
      </c>
      <c r="BD773" s="101">
        <v>25</v>
      </c>
      <c r="BE773" s="34">
        <v>86</v>
      </c>
      <c r="BF773" s="91">
        <v>4</v>
      </c>
    </row>
    <row r="774" spans="53:58" x14ac:dyDescent="0.3">
      <c r="BA774" s="108" t="s">
        <v>12</v>
      </c>
      <c r="BB774" s="93">
        <v>38.1</v>
      </c>
      <c r="BC774" s="91">
        <v>1.875</v>
      </c>
      <c r="BD774" s="101">
        <v>27</v>
      </c>
      <c r="BE774" s="34">
        <v>102</v>
      </c>
      <c r="BF774" s="91">
        <v>4</v>
      </c>
    </row>
    <row r="775" spans="53:58" x14ac:dyDescent="0.3">
      <c r="BA775" s="108" t="s">
        <v>12</v>
      </c>
      <c r="BB775" s="93">
        <v>38.1</v>
      </c>
      <c r="BC775" s="91">
        <v>1.875</v>
      </c>
      <c r="BD775" s="101">
        <v>29</v>
      </c>
      <c r="BE775" s="34">
        <v>120</v>
      </c>
      <c r="BF775" s="91">
        <v>4</v>
      </c>
    </row>
    <row r="776" spans="53:58" x14ac:dyDescent="0.3">
      <c r="BA776" s="108" t="s">
        <v>12</v>
      </c>
      <c r="BB776" s="93">
        <v>38.1</v>
      </c>
      <c r="BC776" s="91">
        <v>1.875</v>
      </c>
      <c r="BD776" s="101">
        <v>31</v>
      </c>
      <c r="BE776" s="34">
        <v>141</v>
      </c>
      <c r="BF776" s="91">
        <v>4</v>
      </c>
    </row>
    <row r="777" spans="53:58" x14ac:dyDescent="0.3">
      <c r="BA777" s="108" t="s">
        <v>12</v>
      </c>
      <c r="BB777" s="93">
        <v>38.1</v>
      </c>
      <c r="BC777" s="91">
        <v>1.875</v>
      </c>
      <c r="BD777" s="101">
        <v>33</v>
      </c>
      <c r="BE777" s="34">
        <v>164</v>
      </c>
      <c r="BF777" s="91">
        <v>4</v>
      </c>
    </row>
    <row r="778" spans="53:58" x14ac:dyDescent="0.3">
      <c r="BA778" s="108" t="s">
        <v>12</v>
      </c>
      <c r="BB778" s="93">
        <v>38.1</v>
      </c>
      <c r="BC778" s="91">
        <v>1.875</v>
      </c>
      <c r="BD778" s="101">
        <v>35</v>
      </c>
      <c r="BE778" s="34">
        <v>188</v>
      </c>
      <c r="BF778" s="91">
        <v>4</v>
      </c>
    </row>
    <row r="779" spans="53:58" x14ac:dyDescent="0.3">
      <c r="BA779" s="108" t="s">
        <v>12</v>
      </c>
      <c r="BB779" s="93">
        <v>38.1</v>
      </c>
      <c r="BC779" s="91">
        <v>1.875</v>
      </c>
      <c r="BD779" s="101">
        <v>37</v>
      </c>
      <c r="BE779" s="34">
        <v>217</v>
      </c>
      <c r="BF779" s="91">
        <v>4</v>
      </c>
    </row>
    <row r="780" spans="53:58" ht="15" thickBot="1" x14ac:dyDescent="0.35">
      <c r="BA780" s="108" t="s">
        <v>12</v>
      </c>
      <c r="BB780" s="93">
        <v>38.1</v>
      </c>
      <c r="BC780" s="91">
        <v>1.875</v>
      </c>
      <c r="BD780" s="100">
        <v>39</v>
      </c>
      <c r="BE780" s="12">
        <v>237</v>
      </c>
      <c r="BF780" s="91">
        <v>4</v>
      </c>
    </row>
    <row r="781" spans="53:58" x14ac:dyDescent="0.3">
      <c r="BA781" s="108" t="s">
        <v>12</v>
      </c>
      <c r="BB781" s="93">
        <v>38.1</v>
      </c>
      <c r="BC781" s="91">
        <v>1.875</v>
      </c>
      <c r="BD781" s="101">
        <v>8</v>
      </c>
      <c r="BE781" s="34" t="s">
        <v>179</v>
      </c>
      <c r="BF781" s="91">
        <v>6</v>
      </c>
    </row>
    <row r="782" spans="53:58" x14ac:dyDescent="0.3">
      <c r="BA782" s="108" t="s">
        <v>12</v>
      </c>
      <c r="BB782" s="93">
        <v>38.1</v>
      </c>
      <c r="BC782" s="91">
        <v>1.875</v>
      </c>
      <c r="BD782" s="101">
        <v>10</v>
      </c>
      <c r="BE782" s="34" t="s">
        <v>179</v>
      </c>
      <c r="BF782" s="91">
        <v>6</v>
      </c>
    </row>
    <row r="783" spans="53:58" x14ac:dyDescent="0.3">
      <c r="BA783" s="108" t="s">
        <v>12</v>
      </c>
      <c r="BB783" s="93">
        <v>38.1</v>
      </c>
      <c r="BC783" s="91">
        <v>1.875</v>
      </c>
      <c r="BD783" s="101">
        <v>12</v>
      </c>
      <c r="BE783" s="34">
        <v>12</v>
      </c>
      <c r="BF783" s="91">
        <v>6</v>
      </c>
    </row>
    <row r="784" spans="53:58" x14ac:dyDescent="0.3">
      <c r="BA784" s="108" t="s">
        <v>12</v>
      </c>
      <c r="BB784" s="93">
        <v>38.1</v>
      </c>
      <c r="BC784" s="91">
        <v>1.875</v>
      </c>
      <c r="BD784" s="101">
        <v>13.25</v>
      </c>
      <c r="BE784" s="34">
        <v>16</v>
      </c>
      <c r="BF784" s="91">
        <v>6</v>
      </c>
    </row>
    <row r="785" spans="53:58" x14ac:dyDescent="0.3">
      <c r="BA785" s="108" t="s">
        <v>12</v>
      </c>
      <c r="BB785" s="93">
        <v>38.1</v>
      </c>
      <c r="BC785" s="91">
        <v>1.875</v>
      </c>
      <c r="BD785" s="101">
        <v>15.25</v>
      </c>
      <c r="BE785" s="34">
        <v>24</v>
      </c>
      <c r="BF785" s="91">
        <v>6</v>
      </c>
    </row>
    <row r="786" spans="53:58" x14ac:dyDescent="0.3">
      <c r="BA786" s="108" t="s">
        <v>12</v>
      </c>
      <c r="BB786" s="93">
        <v>38.1</v>
      </c>
      <c r="BC786" s="91">
        <v>1.875</v>
      </c>
      <c r="BD786" s="101">
        <v>17.25</v>
      </c>
      <c r="BE786" s="34">
        <v>32</v>
      </c>
      <c r="BF786" s="91">
        <v>6</v>
      </c>
    </row>
    <row r="787" spans="53:58" x14ac:dyDescent="0.3">
      <c r="BA787" s="108" t="s">
        <v>12</v>
      </c>
      <c r="BB787" s="93">
        <v>38.1</v>
      </c>
      <c r="BC787" s="91">
        <v>1.875</v>
      </c>
      <c r="BD787" s="101">
        <v>19.25</v>
      </c>
      <c r="BE787" s="34">
        <v>43</v>
      </c>
      <c r="BF787" s="91">
        <v>6</v>
      </c>
    </row>
    <row r="788" spans="53:58" x14ac:dyDescent="0.3">
      <c r="BA788" s="108" t="s">
        <v>12</v>
      </c>
      <c r="BB788" s="93">
        <v>38.1</v>
      </c>
      <c r="BC788" s="91">
        <v>1.875</v>
      </c>
      <c r="BD788" s="101">
        <v>21.25</v>
      </c>
      <c r="BE788" s="34">
        <v>54</v>
      </c>
      <c r="BF788" s="91">
        <v>6</v>
      </c>
    </row>
    <row r="789" spans="53:58" x14ac:dyDescent="0.3">
      <c r="BA789" s="108" t="s">
        <v>12</v>
      </c>
      <c r="BB789" s="93">
        <v>38.1</v>
      </c>
      <c r="BC789" s="91">
        <v>1.875</v>
      </c>
      <c r="BD789" s="101">
        <v>23.25</v>
      </c>
      <c r="BE789" s="34">
        <v>66</v>
      </c>
      <c r="BF789" s="91">
        <v>6</v>
      </c>
    </row>
    <row r="790" spans="53:58" x14ac:dyDescent="0.3">
      <c r="BA790" s="108" t="s">
        <v>12</v>
      </c>
      <c r="BB790" s="93">
        <v>38.1</v>
      </c>
      <c r="BC790" s="91">
        <v>1.875</v>
      </c>
      <c r="BD790" s="101">
        <v>25</v>
      </c>
      <c r="BE790" s="34">
        <v>84</v>
      </c>
      <c r="BF790" s="91">
        <v>6</v>
      </c>
    </row>
    <row r="791" spans="53:58" x14ac:dyDescent="0.3">
      <c r="BA791" s="108" t="s">
        <v>12</v>
      </c>
      <c r="BB791" s="93">
        <v>38.1</v>
      </c>
      <c r="BC791" s="91">
        <v>1.875</v>
      </c>
      <c r="BD791" s="101">
        <v>27</v>
      </c>
      <c r="BE791" s="34">
        <v>98</v>
      </c>
      <c r="BF791" s="91">
        <v>6</v>
      </c>
    </row>
    <row r="792" spans="53:58" x14ac:dyDescent="0.3">
      <c r="BA792" s="108" t="s">
        <v>12</v>
      </c>
      <c r="BB792" s="93">
        <v>38.1</v>
      </c>
      <c r="BC792" s="91">
        <v>1.875</v>
      </c>
      <c r="BD792" s="101">
        <v>29</v>
      </c>
      <c r="BE792" s="34">
        <v>116</v>
      </c>
      <c r="BF792" s="91">
        <v>6</v>
      </c>
    </row>
    <row r="793" spans="53:58" x14ac:dyDescent="0.3">
      <c r="BA793" s="108" t="s">
        <v>12</v>
      </c>
      <c r="BB793" s="93">
        <v>38.1</v>
      </c>
      <c r="BC793" s="91">
        <v>1.875</v>
      </c>
      <c r="BD793" s="101">
        <v>31</v>
      </c>
      <c r="BE793" s="34">
        <v>138</v>
      </c>
      <c r="BF793" s="91">
        <v>6</v>
      </c>
    </row>
    <row r="794" spans="53:58" x14ac:dyDescent="0.3">
      <c r="BA794" s="108" t="s">
        <v>12</v>
      </c>
      <c r="BB794" s="93">
        <v>38.1</v>
      </c>
      <c r="BC794" s="91">
        <v>1.875</v>
      </c>
      <c r="BD794" s="101">
        <v>33</v>
      </c>
      <c r="BE794" s="34">
        <v>160</v>
      </c>
      <c r="BF794" s="91">
        <v>6</v>
      </c>
    </row>
    <row r="795" spans="53:58" x14ac:dyDescent="0.3">
      <c r="BA795" s="108" t="s">
        <v>12</v>
      </c>
      <c r="BB795" s="93">
        <v>38.1</v>
      </c>
      <c r="BC795" s="91">
        <v>1.875</v>
      </c>
      <c r="BD795" s="101">
        <v>35</v>
      </c>
      <c r="BE795" s="34">
        <v>182</v>
      </c>
      <c r="BF795" s="91">
        <v>6</v>
      </c>
    </row>
    <row r="796" spans="53:58" x14ac:dyDescent="0.3">
      <c r="BA796" s="108" t="s">
        <v>12</v>
      </c>
      <c r="BB796" s="93">
        <v>38.1</v>
      </c>
      <c r="BC796" s="91">
        <v>1.875</v>
      </c>
      <c r="BD796" s="101">
        <v>37</v>
      </c>
      <c r="BE796" s="34">
        <v>210</v>
      </c>
      <c r="BF796" s="91">
        <v>6</v>
      </c>
    </row>
    <row r="797" spans="53:58" ht="15" thickBot="1" x14ac:dyDescent="0.35">
      <c r="BA797" s="108" t="s">
        <v>12</v>
      </c>
      <c r="BB797" s="93">
        <v>38.1</v>
      </c>
      <c r="BC797" s="91">
        <v>1.875</v>
      </c>
      <c r="BD797" s="100">
        <v>39</v>
      </c>
      <c r="BE797" s="12">
        <v>230</v>
      </c>
      <c r="BF797" s="91">
        <v>6</v>
      </c>
    </row>
    <row r="798" spans="53:58" x14ac:dyDescent="0.3">
      <c r="BA798" s="108" t="s">
        <v>12</v>
      </c>
      <c r="BB798" s="93">
        <v>38.1</v>
      </c>
      <c r="BC798" s="91">
        <v>1.875</v>
      </c>
      <c r="BD798" s="101">
        <v>8</v>
      </c>
      <c r="BE798" s="34" t="s">
        <v>179</v>
      </c>
      <c r="BF798" s="91">
        <v>8</v>
      </c>
    </row>
    <row r="799" spans="53:58" x14ac:dyDescent="0.3">
      <c r="BA799" s="108" t="s">
        <v>12</v>
      </c>
      <c r="BB799" s="93">
        <v>38.1</v>
      </c>
      <c r="BC799" s="91">
        <v>1.875</v>
      </c>
      <c r="BD799" s="101">
        <v>10</v>
      </c>
      <c r="BE799" s="34" t="s">
        <v>179</v>
      </c>
      <c r="BF799" s="91">
        <v>8</v>
      </c>
    </row>
    <row r="800" spans="53:58" x14ac:dyDescent="0.3">
      <c r="BA800" s="108" t="s">
        <v>12</v>
      </c>
      <c r="BB800" s="93">
        <v>38.1</v>
      </c>
      <c r="BC800" s="91">
        <v>1.875</v>
      </c>
      <c r="BD800" s="101">
        <v>12</v>
      </c>
      <c r="BE800" s="34" t="s">
        <v>179</v>
      </c>
      <c r="BF800" s="91">
        <v>8</v>
      </c>
    </row>
    <row r="801" spans="53:58" x14ac:dyDescent="0.3">
      <c r="BA801" s="108" t="s">
        <v>12</v>
      </c>
      <c r="BB801" s="93">
        <v>38.1</v>
      </c>
      <c r="BC801" s="91">
        <v>1.875</v>
      </c>
      <c r="BD801" s="101">
        <v>13.25</v>
      </c>
      <c r="BE801" s="34" t="s">
        <v>179</v>
      </c>
      <c r="BF801" s="91">
        <v>8</v>
      </c>
    </row>
    <row r="802" spans="53:58" x14ac:dyDescent="0.3">
      <c r="BA802" s="108" t="s">
        <v>12</v>
      </c>
      <c r="BB802" s="93">
        <v>38.1</v>
      </c>
      <c r="BC802" s="91">
        <v>1.875</v>
      </c>
      <c r="BD802" s="101">
        <v>15.25</v>
      </c>
      <c r="BE802" s="34">
        <v>22</v>
      </c>
      <c r="BF802" s="91">
        <v>8</v>
      </c>
    </row>
    <row r="803" spans="53:58" x14ac:dyDescent="0.3">
      <c r="BA803" s="108" t="s">
        <v>12</v>
      </c>
      <c r="BB803" s="93">
        <v>38.1</v>
      </c>
      <c r="BC803" s="91">
        <v>1.875</v>
      </c>
      <c r="BD803" s="101">
        <v>17.25</v>
      </c>
      <c r="BE803" s="34">
        <v>29</v>
      </c>
      <c r="BF803" s="91">
        <v>8</v>
      </c>
    </row>
    <row r="804" spans="53:58" x14ac:dyDescent="0.3">
      <c r="BA804" s="108" t="s">
        <v>12</v>
      </c>
      <c r="BB804" s="93">
        <v>38.1</v>
      </c>
      <c r="BC804" s="91">
        <v>1.875</v>
      </c>
      <c r="BD804" s="101">
        <v>19.25</v>
      </c>
      <c r="BE804" s="34">
        <v>39</v>
      </c>
      <c r="BF804" s="91">
        <v>8</v>
      </c>
    </row>
    <row r="805" spans="53:58" x14ac:dyDescent="0.3">
      <c r="BA805" s="108" t="s">
        <v>12</v>
      </c>
      <c r="BB805" s="93">
        <v>38.1</v>
      </c>
      <c r="BC805" s="91">
        <v>1.875</v>
      </c>
      <c r="BD805" s="101">
        <v>21.25</v>
      </c>
      <c r="BE805" s="34">
        <v>50</v>
      </c>
      <c r="BF805" s="91">
        <v>8</v>
      </c>
    </row>
    <row r="806" spans="53:58" x14ac:dyDescent="0.3">
      <c r="BA806" s="108" t="s">
        <v>12</v>
      </c>
      <c r="BB806" s="93">
        <v>38.1</v>
      </c>
      <c r="BC806" s="91">
        <v>1.875</v>
      </c>
      <c r="BD806" s="101">
        <v>23.25</v>
      </c>
      <c r="BE806" s="34">
        <v>62</v>
      </c>
      <c r="BF806" s="91">
        <v>8</v>
      </c>
    </row>
    <row r="807" spans="53:58" x14ac:dyDescent="0.3">
      <c r="BA807" s="108" t="s">
        <v>12</v>
      </c>
      <c r="BB807" s="93">
        <v>38.1</v>
      </c>
      <c r="BC807" s="91">
        <v>1.875</v>
      </c>
      <c r="BD807" s="101">
        <v>25</v>
      </c>
      <c r="BE807" s="34">
        <v>78</v>
      </c>
      <c r="BF807" s="91">
        <v>8</v>
      </c>
    </row>
    <row r="808" spans="53:58" x14ac:dyDescent="0.3">
      <c r="BA808" s="108" t="s">
        <v>12</v>
      </c>
      <c r="BB808" s="93">
        <v>38.1</v>
      </c>
      <c r="BC808" s="91">
        <v>1.875</v>
      </c>
      <c r="BD808" s="101">
        <v>27</v>
      </c>
      <c r="BE808" s="34">
        <v>94</v>
      </c>
      <c r="BF808" s="91">
        <v>8</v>
      </c>
    </row>
    <row r="809" spans="53:58" x14ac:dyDescent="0.3">
      <c r="BA809" s="108" t="s">
        <v>12</v>
      </c>
      <c r="BB809" s="93">
        <v>38.1</v>
      </c>
      <c r="BC809" s="91">
        <v>1.875</v>
      </c>
      <c r="BD809" s="101">
        <v>29</v>
      </c>
      <c r="BE809" s="34">
        <v>112</v>
      </c>
      <c r="BF809" s="91">
        <v>8</v>
      </c>
    </row>
    <row r="810" spans="53:58" x14ac:dyDescent="0.3">
      <c r="BA810" s="108" t="s">
        <v>12</v>
      </c>
      <c r="BB810" s="93">
        <v>38.1</v>
      </c>
      <c r="BC810" s="91">
        <v>1.875</v>
      </c>
      <c r="BD810" s="101">
        <v>31</v>
      </c>
      <c r="BE810" s="34">
        <v>131</v>
      </c>
      <c r="BF810" s="91">
        <v>8</v>
      </c>
    </row>
    <row r="811" spans="53:58" x14ac:dyDescent="0.3">
      <c r="BA811" s="108" t="s">
        <v>12</v>
      </c>
      <c r="BB811" s="93">
        <v>38.1</v>
      </c>
      <c r="BC811" s="91">
        <v>1.875</v>
      </c>
      <c r="BD811" s="101">
        <v>33</v>
      </c>
      <c r="BE811" s="34">
        <v>151</v>
      </c>
      <c r="BF811" s="91">
        <v>8</v>
      </c>
    </row>
    <row r="812" spans="53:58" x14ac:dyDescent="0.3">
      <c r="BA812" s="108" t="s">
        <v>12</v>
      </c>
      <c r="BB812" s="93">
        <v>38.1</v>
      </c>
      <c r="BC812" s="91">
        <v>1.875</v>
      </c>
      <c r="BD812" s="101">
        <v>35</v>
      </c>
      <c r="BE812" s="34">
        <v>176</v>
      </c>
      <c r="BF812" s="91">
        <v>8</v>
      </c>
    </row>
    <row r="813" spans="53:58" x14ac:dyDescent="0.3">
      <c r="BA813" s="108" t="s">
        <v>12</v>
      </c>
      <c r="BB813" s="93">
        <v>38.1</v>
      </c>
      <c r="BC813" s="91">
        <v>1.875</v>
      </c>
      <c r="BD813" s="101">
        <v>37</v>
      </c>
      <c r="BE813" s="34">
        <v>202</v>
      </c>
      <c r="BF813" s="91">
        <v>8</v>
      </c>
    </row>
    <row r="814" spans="53:58" ht="15" thickBot="1" x14ac:dyDescent="0.35">
      <c r="BA814" s="109" t="s">
        <v>12</v>
      </c>
      <c r="BB814" s="97">
        <v>38.1</v>
      </c>
      <c r="BC814" s="98">
        <v>1.875</v>
      </c>
      <c r="BD814" s="110">
        <v>39</v>
      </c>
      <c r="BE814" s="88">
        <v>224</v>
      </c>
      <c r="BF814" s="98">
        <v>8</v>
      </c>
    </row>
  </sheetData>
  <mergeCells count="260">
    <mergeCell ref="I2:N2"/>
    <mergeCell ref="I3:J3"/>
    <mergeCell ref="K3:L3"/>
    <mergeCell ref="M3:N3"/>
    <mergeCell ref="B12:F12"/>
    <mergeCell ref="I12:J12"/>
    <mergeCell ref="K12:L12"/>
    <mergeCell ref="I13:J13"/>
    <mergeCell ref="K13:L13"/>
    <mergeCell ref="B3:G3"/>
    <mergeCell ref="B7:G7"/>
    <mergeCell ref="B2:G2"/>
    <mergeCell ref="B13:B14"/>
    <mergeCell ref="C13:F13"/>
    <mergeCell ref="I8:J8"/>
    <mergeCell ref="K8:L8"/>
    <mergeCell ref="I9:J9"/>
    <mergeCell ref="K9:L9"/>
    <mergeCell ref="I6:J6"/>
    <mergeCell ref="K6:L6"/>
    <mergeCell ref="I7:J7"/>
    <mergeCell ref="K7:L7"/>
    <mergeCell ref="I4:J4"/>
    <mergeCell ref="K4:L4"/>
    <mergeCell ref="I5:J5"/>
    <mergeCell ref="K5:L5"/>
    <mergeCell ref="I18:J18"/>
    <mergeCell ref="K18:L18"/>
    <mergeCell ref="I19:J19"/>
    <mergeCell ref="K19:L19"/>
    <mergeCell ref="I16:J16"/>
    <mergeCell ref="K16:L16"/>
    <mergeCell ref="I17:J17"/>
    <mergeCell ref="K17:L17"/>
    <mergeCell ref="I10:J10"/>
    <mergeCell ref="K10:L10"/>
    <mergeCell ref="I11:J11"/>
    <mergeCell ref="K11:L11"/>
    <mergeCell ref="I14:J14"/>
    <mergeCell ref="K14:L14"/>
    <mergeCell ref="I15:J15"/>
    <mergeCell ref="K15:L15"/>
    <mergeCell ref="I24:J24"/>
    <mergeCell ref="K24:L24"/>
    <mergeCell ref="I25:J25"/>
    <mergeCell ref="K25:L25"/>
    <mergeCell ref="I22:J22"/>
    <mergeCell ref="K22:L22"/>
    <mergeCell ref="I23:J23"/>
    <mergeCell ref="K23:L23"/>
    <mergeCell ref="I20:J20"/>
    <mergeCell ref="K20:L20"/>
    <mergeCell ref="I21:J21"/>
    <mergeCell ref="K21:L21"/>
    <mergeCell ref="I30:J30"/>
    <mergeCell ref="K30:L30"/>
    <mergeCell ref="I31:J31"/>
    <mergeCell ref="K31:L31"/>
    <mergeCell ref="I28:J28"/>
    <mergeCell ref="K28:L28"/>
    <mergeCell ref="I29:J29"/>
    <mergeCell ref="K29:L29"/>
    <mergeCell ref="I26:J26"/>
    <mergeCell ref="K26:L26"/>
    <mergeCell ref="I27:J27"/>
    <mergeCell ref="K27:L27"/>
    <mergeCell ref="I35:J35"/>
    <mergeCell ref="K36:L36"/>
    <mergeCell ref="I36:J36"/>
    <mergeCell ref="K34:L34"/>
    <mergeCell ref="I34:J34"/>
    <mergeCell ref="K35:L35"/>
    <mergeCell ref="I32:J32"/>
    <mergeCell ref="K32:L32"/>
    <mergeCell ref="I33:J33"/>
    <mergeCell ref="K33:L33"/>
    <mergeCell ref="I46:J46"/>
    <mergeCell ref="I47:J47"/>
    <mergeCell ref="I44:J44"/>
    <mergeCell ref="I45:J45"/>
    <mergeCell ref="I39:J39"/>
    <mergeCell ref="K39:L39"/>
    <mergeCell ref="I40:J40"/>
    <mergeCell ref="K40:L40"/>
    <mergeCell ref="I37:J37"/>
    <mergeCell ref="K37:L37"/>
    <mergeCell ref="I38:J38"/>
    <mergeCell ref="K38:L38"/>
    <mergeCell ref="I58:J58"/>
    <mergeCell ref="I59:J59"/>
    <mergeCell ref="I57:J57"/>
    <mergeCell ref="I52:J52"/>
    <mergeCell ref="I53:J53"/>
    <mergeCell ref="I50:J50"/>
    <mergeCell ref="I51:J51"/>
    <mergeCell ref="I48:J48"/>
    <mergeCell ref="I49:J49"/>
    <mergeCell ref="P55:U55"/>
    <mergeCell ref="P61:U61"/>
    <mergeCell ref="W2:AT2"/>
    <mergeCell ref="W3:AB3"/>
    <mergeCell ref="AC3:AH3"/>
    <mergeCell ref="AI3:AN3"/>
    <mergeCell ref="AO3:AT3"/>
    <mergeCell ref="W4:W5"/>
    <mergeCell ref="X4:AB4"/>
    <mergeCell ref="AC4:AC5"/>
    <mergeCell ref="AD4:AH4"/>
    <mergeCell ref="AI4:AI5"/>
    <mergeCell ref="AJ4:AN4"/>
    <mergeCell ref="AO4:AO5"/>
    <mergeCell ref="P2:P3"/>
    <mergeCell ref="Q2:Q3"/>
    <mergeCell ref="R2:R3"/>
    <mergeCell ref="S2:T2"/>
    <mergeCell ref="U2:U3"/>
    <mergeCell ref="AP4:AT4"/>
    <mergeCell ref="W24:AZ24"/>
    <mergeCell ref="W25:AB25"/>
    <mergeCell ref="AC25:AH25"/>
    <mergeCell ref="AI25:AN25"/>
    <mergeCell ref="AO25:AT25"/>
    <mergeCell ref="AU25:AZ25"/>
    <mergeCell ref="P4:U4"/>
    <mergeCell ref="P32:U32"/>
    <mergeCell ref="AJ26:AN26"/>
    <mergeCell ref="AO26:AO27"/>
    <mergeCell ref="AP26:AT26"/>
    <mergeCell ref="AU26:AU27"/>
    <mergeCell ref="AV26:AZ26"/>
    <mergeCell ref="W26:W27"/>
    <mergeCell ref="X26:AB26"/>
    <mergeCell ref="AC26:AC27"/>
    <mergeCell ref="AD26:AH26"/>
    <mergeCell ref="AI26:AI27"/>
    <mergeCell ref="E65:F65"/>
    <mergeCell ref="E64:F64"/>
    <mergeCell ref="E63:F63"/>
    <mergeCell ref="E62:F62"/>
    <mergeCell ref="E61:F61"/>
    <mergeCell ref="C36:F36"/>
    <mergeCell ref="E37:F37"/>
    <mergeCell ref="C37:D37"/>
    <mergeCell ref="F38:F39"/>
    <mergeCell ref="E38:E39"/>
    <mergeCell ref="B41:D41"/>
    <mergeCell ref="H62:J62"/>
    <mergeCell ref="B70:F70"/>
    <mergeCell ref="H70:N70"/>
    <mergeCell ref="H71:I71"/>
    <mergeCell ref="J71:K71"/>
    <mergeCell ref="E60:F60"/>
    <mergeCell ref="B47:B48"/>
    <mergeCell ref="H43:K43"/>
    <mergeCell ref="H57:H59"/>
    <mergeCell ref="H52:H53"/>
    <mergeCell ref="H50:H51"/>
    <mergeCell ref="H45:H46"/>
    <mergeCell ref="H47:H49"/>
    <mergeCell ref="B46:F46"/>
    <mergeCell ref="C47:D47"/>
    <mergeCell ref="C66:D66"/>
    <mergeCell ref="C65:D65"/>
    <mergeCell ref="C64:D64"/>
    <mergeCell ref="C63:D63"/>
    <mergeCell ref="C62:D62"/>
    <mergeCell ref="C61:D61"/>
    <mergeCell ref="C60:D60"/>
    <mergeCell ref="E47:F47"/>
    <mergeCell ref="E66:F66"/>
    <mergeCell ref="M72:M73"/>
    <mergeCell ref="N72:N73"/>
    <mergeCell ref="H74:H75"/>
    <mergeCell ref="J74:J75"/>
    <mergeCell ref="K74:K75"/>
    <mergeCell ref="M74:M75"/>
    <mergeCell ref="N74:N75"/>
    <mergeCell ref="H72:H73"/>
    <mergeCell ref="I72:I75"/>
    <mergeCell ref="J72:J73"/>
    <mergeCell ref="K72:K73"/>
    <mergeCell ref="L72:L75"/>
    <mergeCell ref="M76:M77"/>
    <mergeCell ref="N76:N77"/>
    <mergeCell ref="H78:H79"/>
    <mergeCell ref="J78:J79"/>
    <mergeCell ref="K78:K79"/>
    <mergeCell ref="M78:M79"/>
    <mergeCell ref="N78:N79"/>
    <mergeCell ref="H76:H77"/>
    <mergeCell ref="I76:I79"/>
    <mergeCell ref="J76:J77"/>
    <mergeCell ref="K76:K77"/>
    <mergeCell ref="L76:L79"/>
    <mergeCell ref="E84:F84"/>
    <mergeCell ref="C84:D84"/>
    <mergeCell ref="B84:B87"/>
    <mergeCell ref="C85:C87"/>
    <mergeCell ref="D85:D87"/>
    <mergeCell ref="M80:M81"/>
    <mergeCell ref="N80:N81"/>
    <mergeCell ref="H82:H83"/>
    <mergeCell ref="J82:J83"/>
    <mergeCell ref="K82:K83"/>
    <mergeCell ref="L82:L83"/>
    <mergeCell ref="M82:M83"/>
    <mergeCell ref="N82:N83"/>
    <mergeCell ref="H80:H81"/>
    <mergeCell ref="I80:I83"/>
    <mergeCell ref="J80:J81"/>
    <mergeCell ref="K80:K81"/>
    <mergeCell ref="L80:L81"/>
    <mergeCell ref="W46:AZ46"/>
    <mergeCell ref="W47:AY47"/>
    <mergeCell ref="P70:Q70"/>
    <mergeCell ref="P78:S78"/>
    <mergeCell ref="B106:G106"/>
    <mergeCell ref="I89:K89"/>
    <mergeCell ref="H89:H90"/>
    <mergeCell ref="I100:I104"/>
    <mergeCell ref="I92:I99"/>
    <mergeCell ref="K96:K104"/>
    <mergeCell ref="K91:K95"/>
    <mergeCell ref="J102:J104"/>
    <mergeCell ref="J96:J101"/>
    <mergeCell ref="J91:J95"/>
    <mergeCell ref="E85:E87"/>
    <mergeCell ref="F85:F87"/>
    <mergeCell ref="E88:F88"/>
    <mergeCell ref="C88:D88"/>
    <mergeCell ref="B88:B91"/>
    <mergeCell ref="C89:C91"/>
    <mergeCell ref="D89:D91"/>
    <mergeCell ref="E89:E91"/>
    <mergeCell ref="F89:F91"/>
    <mergeCell ref="H86:N86"/>
    <mergeCell ref="BU457:BY457"/>
    <mergeCell ref="BZ457:BZ458"/>
    <mergeCell ref="CA457:CE457"/>
    <mergeCell ref="B122:E122"/>
    <mergeCell ref="BA48:BF48"/>
    <mergeCell ref="BH455:CE455"/>
    <mergeCell ref="BH456:BM456"/>
    <mergeCell ref="BN456:BS456"/>
    <mergeCell ref="BT456:BY456"/>
    <mergeCell ref="BZ456:CE456"/>
    <mergeCell ref="BH457:BH458"/>
    <mergeCell ref="BI457:BM457"/>
    <mergeCell ref="BN457:BN458"/>
    <mergeCell ref="BO457:BS457"/>
    <mergeCell ref="BT457:BT458"/>
    <mergeCell ref="H87:N87"/>
    <mergeCell ref="B79:F79"/>
    <mergeCell ref="E80:F80"/>
    <mergeCell ref="C80:D80"/>
    <mergeCell ref="B80:B81"/>
    <mergeCell ref="B82:B83"/>
    <mergeCell ref="C82:D82"/>
    <mergeCell ref="C83:D83"/>
    <mergeCell ref="E82:F83"/>
  </mergeCells>
  <phoneticPr fontId="7" type="noConversion"/>
  <dataValidations count="2">
    <dataValidation type="list" allowBlank="1" showInputMessage="1" showErrorMessage="1" sqref="BM121" xr:uid="{7BDB555F-F7A3-4C65-828B-EA9ADF59F1C6}">
      <formula1>_xlfn.ANCHORARRAY($BO$116)</formula1>
    </dataValidation>
    <dataValidation type="list" allowBlank="1" showInputMessage="1" showErrorMessage="1" sqref="BK125" xr:uid="{6995F637-E07E-4B26-97EC-946041EB0F0D}">
      <formula1>$BM$121:$BM$123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Introduction</vt:lpstr>
      <vt:lpstr>Dashboard</vt:lpstr>
      <vt:lpstr>Data</vt:lpstr>
      <vt:lpstr>Free Page</vt:lpstr>
      <vt:lpstr>Correction Factor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Cristina Baleda</dc:creator>
  <cp:lastModifiedBy>Cristina Baleda</cp:lastModifiedBy>
  <dcterms:created xsi:type="dcterms:W3CDTF">2025-10-27T00:28:19Z</dcterms:created>
  <dcterms:modified xsi:type="dcterms:W3CDTF">2026-05-05T15:06:41Z</dcterms:modified>
</cp:coreProperties>
</file>