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пк\Downloads\"/>
    </mc:Choice>
  </mc:AlternateContent>
  <xr:revisionPtr revIDLastSave="0" documentId="13_ncr:1_{196F19E9-C530-4CE2-AAAA-B2DB665AC2AF}" xr6:coauthVersionLast="47" xr6:coauthVersionMax="47" xr10:uidLastSave="{00000000-0000-0000-0000-000000000000}"/>
  <bookViews>
    <workbookView xWindow="-108" yWindow="-108" windowWidth="23256" windowHeight="12456" firstSheet="1" activeTab="10" xr2:uid="{4626EBB4-C2EB-4D2E-8AF7-2FF4E324387B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8" r:id="rId7"/>
    <sheet name="Лист8" sheetId="9" r:id="rId8"/>
    <sheet name="Лист9" sheetId="10" r:id="rId9"/>
    <sheet name="Лист10" sheetId="12" r:id="rId10"/>
    <sheet name="Лист11" sheetId="13" r:id="rId11"/>
    <sheet name="Вспомогательный" sheetId="14" r:id="rId12"/>
  </sheets>
  <externalReferences>
    <externalReference r:id="rId13"/>
  </externalReferences>
  <definedNames>
    <definedName name="solver_adj" localSheetId="6" hidden="1">Лист7!$C$2:$D$2</definedName>
    <definedName name="solver_adj" localSheetId="7" hidden="1">Лист8!$C$4:$C$11,Лист8!$E$4:$E$11,Лист8!$G$4:$G$11,Лист8!$I$4:$I$11,Лист8!$K$4:$K$11</definedName>
    <definedName name="solver_adj" localSheetId="8" hidden="1">Лист9!$D$5:$D$7</definedName>
    <definedName name="solver_cvg" localSheetId="6" hidden="1">0.0001</definedName>
    <definedName name="solver_cvg" localSheetId="7" hidden="1">0.001</definedName>
    <definedName name="solver_cvg" localSheetId="8" hidden="1">0.0001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itr" localSheetId="6" hidden="1">2147483647</definedName>
    <definedName name="solver_itr" localSheetId="7" hidden="1">1000</definedName>
    <definedName name="solver_itr" localSheetId="8" hidden="1">2147483647</definedName>
    <definedName name="solver_lhs1" localSheetId="6" hidden="1">Лист7!$C$2:$D$2</definedName>
    <definedName name="solver_lhs1" localSheetId="7" hidden="1">Лист8!$B$10</definedName>
    <definedName name="solver_lhs1" localSheetId="8" hidden="1">Лист9!$D$5:$D$7</definedName>
    <definedName name="solver_lhs10" localSheetId="7" hidden="1">Лист8!$E$12</definedName>
    <definedName name="solver_lhs11" localSheetId="7" hidden="1">Лист8!$G$12</definedName>
    <definedName name="solver_lhs12" localSheetId="7" hidden="1">Лист8!$I$12</definedName>
    <definedName name="solver_lhs13" localSheetId="7" hidden="1">Лист8!$K$12</definedName>
    <definedName name="solver_lhs2" localSheetId="6" hidden="1">Лист7!$C$2:$D$2</definedName>
    <definedName name="solver_lhs2" localSheetId="7" hidden="1">Лист8!$B$11</definedName>
    <definedName name="solver_lhs2" localSheetId="8" hidden="1">Лист9!$D$5:$D$7</definedName>
    <definedName name="solver_lhs3" localSheetId="6" hidden="1">Лист7!$F$6:$F$8</definedName>
    <definedName name="solver_lhs3" localSheetId="7" hidden="1">Лист8!$B$4</definedName>
    <definedName name="solver_lhs3" localSheetId="8" hidden="1">Лист9!$F$9</definedName>
    <definedName name="solver_lhs4" localSheetId="7" hidden="1">Лист8!$B$5</definedName>
    <definedName name="solver_lhs4" localSheetId="8" hidden="1">Лист9!$H$9</definedName>
    <definedName name="solver_lhs5" localSheetId="7" hidden="1">Лист8!$B$6</definedName>
    <definedName name="solver_lhs5" localSheetId="8" hidden="1">Лист9!$J$9</definedName>
    <definedName name="solver_lhs6" localSheetId="7" hidden="1">Лист8!$B$7</definedName>
    <definedName name="solver_lhs6" localSheetId="8" hidden="1">Лист9!$L$9</definedName>
    <definedName name="solver_lhs7" localSheetId="7" hidden="1">Лист8!$B$8</definedName>
    <definedName name="solver_lhs8" localSheetId="7" hidden="1">Лист8!$B$9</definedName>
    <definedName name="solver_lhs9" localSheetId="7" hidden="1">Лист8!$C$12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um" localSheetId="6" hidden="1">3</definedName>
    <definedName name="solver_num" localSheetId="7" hidden="1">13</definedName>
    <definedName name="solver_num" localSheetId="8" hidden="1">6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opt" localSheetId="6" hidden="1">Лист7!$F$2</definedName>
    <definedName name="solver_opt" localSheetId="7" hidden="1">Лист8!$O$2</definedName>
    <definedName name="solver_opt" localSheetId="8" hidden="1">Лист9!$C$9</definedName>
    <definedName name="solver_pre" localSheetId="6" hidden="1">0.000001</definedName>
    <definedName name="solver_pre" localSheetId="7" hidden="1">0.001</definedName>
    <definedName name="solver_pre" localSheetId="8" hidden="1">0.000001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el1" localSheetId="6" hidden="1">4</definedName>
    <definedName name="solver_rel1" localSheetId="7" hidden="1">2</definedName>
    <definedName name="solver_rel1" localSheetId="8" hidden="1">4</definedName>
    <definedName name="solver_rel10" localSheetId="7" hidden="1">2</definedName>
    <definedName name="solver_rel11" localSheetId="7" hidden="1">2</definedName>
    <definedName name="solver_rel12" localSheetId="7" hidden="1">2</definedName>
    <definedName name="solver_rel13" localSheetId="7" hidden="1">2</definedName>
    <definedName name="solver_rel2" localSheetId="6" hidden="1">3</definedName>
    <definedName name="solver_rel2" localSheetId="7" hidden="1">2</definedName>
    <definedName name="solver_rel2" localSheetId="8" hidden="1">3</definedName>
    <definedName name="solver_rel3" localSheetId="6" hidden="1">1</definedName>
    <definedName name="solver_rel3" localSheetId="7" hidden="1">2</definedName>
    <definedName name="solver_rel3" localSheetId="8" hidden="1">1</definedName>
    <definedName name="solver_rel4" localSheetId="7" hidden="1">2</definedName>
    <definedName name="solver_rel4" localSheetId="8" hidden="1">1</definedName>
    <definedName name="solver_rel5" localSheetId="7" hidden="1">2</definedName>
    <definedName name="solver_rel5" localSheetId="8" hidden="1">1</definedName>
    <definedName name="solver_rel6" localSheetId="7" hidden="1">2</definedName>
    <definedName name="solver_rel6" localSheetId="8" hidden="1">1</definedName>
    <definedName name="solver_rel7" localSheetId="7" hidden="1">2</definedName>
    <definedName name="solver_rel8" localSheetId="7" hidden="1">2</definedName>
    <definedName name="solver_rel9" localSheetId="7" hidden="1">2</definedName>
    <definedName name="solver_rhs1" localSheetId="6" hidden="1">"целое"</definedName>
    <definedName name="solver_rhs1" localSheetId="7" hidden="1">Лист8!$M$10</definedName>
    <definedName name="solver_rhs1" localSheetId="8" hidden="1">"целое"</definedName>
    <definedName name="solver_rhs10" localSheetId="7" hidden="1">Лист8!$E$2</definedName>
    <definedName name="solver_rhs11" localSheetId="7" hidden="1">Лист8!$G$2</definedName>
    <definedName name="solver_rhs12" localSheetId="7" hidden="1">Лист8!$I$2</definedName>
    <definedName name="solver_rhs13" localSheetId="7" hidden="1">Лист8!$K$2</definedName>
    <definedName name="solver_rhs2" localSheetId="6" hidden="1">0</definedName>
    <definedName name="solver_rhs2" localSheetId="7" hidden="1">Лист8!$M$11</definedName>
    <definedName name="solver_rhs2" localSheetId="8" hidden="1">0</definedName>
    <definedName name="solver_rhs3" localSheetId="6" hidden="1">Лист7!$G$6:$G$8</definedName>
    <definedName name="solver_rhs3" localSheetId="7" hidden="1">Лист8!$M$4</definedName>
    <definedName name="solver_rhs3" localSheetId="8" hidden="1">Лист9!$F$3</definedName>
    <definedName name="solver_rhs4" localSheetId="7" hidden="1">Лист8!$M$5</definedName>
    <definedName name="solver_rhs4" localSheetId="8" hidden="1">Лист9!$H$3</definedName>
    <definedName name="solver_rhs5" localSheetId="7" hidden="1">Лист8!$M$6</definedName>
    <definedName name="solver_rhs5" localSheetId="8" hidden="1">Лист9!$J$3</definedName>
    <definedName name="solver_rhs6" localSheetId="7" hidden="1">Лист8!$M$7</definedName>
    <definedName name="solver_rhs6" localSheetId="8" hidden="1">Лист9!$L$3</definedName>
    <definedName name="solver_rhs7" localSheetId="7" hidden="1">Лист8!$M$8</definedName>
    <definedName name="solver_rhs8" localSheetId="7" hidden="1">Лист8!$M$9</definedName>
    <definedName name="solver_rhs9" localSheetId="7" hidden="1">Лист8!$C$2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tim" localSheetId="6" hidden="1">2147483647</definedName>
    <definedName name="solver_tim" localSheetId="7" hidden="1">100</definedName>
    <definedName name="solver_tim" localSheetId="8" hidden="1">2147483647</definedName>
    <definedName name="solver_tol" localSheetId="6" hidden="1">0.01</definedName>
    <definedName name="solver_tol" localSheetId="7" hidden="1">0.05</definedName>
    <definedName name="solver_tol" localSheetId="8" hidden="1">0.01</definedName>
    <definedName name="solver_typ" localSheetId="6" hidden="1">1</definedName>
    <definedName name="solver_typ" localSheetId="7" hidden="1">2</definedName>
    <definedName name="solver_typ" localSheetId="8" hidden="1">1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er" localSheetId="6" hidden="1">3</definedName>
    <definedName name="solver_ver" localSheetId="7" hidden="1">3</definedName>
    <definedName name="solver_ver" localSheetId="8" hidden="1">3</definedName>
    <definedName name="Г">Лист11!$B$1</definedName>
    <definedName name="Д">Вспомогательный!$B$2</definedName>
    <definedName name="М">Вспомогательный!$B$1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4" l="1"/>
  <c r="J9" i="14" s="1"/>
  <c r="G7" i="13" s="1"/>
  <c r="B13" i="12" a="1"/>
  <c r="B13" i="12" s="1"/>
  <c r="C12" i="9"/>
  <c r="L7" i="10"/>
  <c r="L6" i="10"/>
  <c r="L5" i="10"/>
  <c r="J7" i="10"/>
  <c r="J6" i="10"/>
  <c r="J5" i="10"/>
  <c r="H7" i="10"/>
  <c r="H6" i="10"/>
  <c r="H5" i="10"/>
  <c r="F6" i="10"/>
  <c r="F7" i="10"/>
  <c r="F5" i="10"/>
  <c r="C6" i="10"/>
  <c r="C7" i="10"/>
  <c r="C5" i="10"/>
  <c r="I13" i="9"/>
  <c r="G13" i="9"/>
  <c r="E13" i="9"/>
  <c r="K13" i="9"/>
  <c r="C13" i="9"/>
  <c r="F6" i="8"/>
  <c r="K12" i="9"/>
  <c r="I12" i="9"/>
  <c r="G12" i="9"/>
  <c r="E12" i="9"/>
  <c r="M5" i="9"/>
  <c r="M6" i="9"/>
  <c r="M7" i="9"/>
  <c r="M8" i="9"/>
  <c r="M9" i="9"/>
  <c r="M10" i="9"/>
  <c r="M11" i="9"/>
  <c r="M4" i="9"/>
  <c r="F7" i="8"/>
  <c r="F8" i="8"/>
  <c r="F2" i="8"/>
  <c r="D8" i="14" l="1"/>
  <c r="A6" i="13" s="1"/>
  <c r="E13" i="14"/>
  <c r="B11" i="13" s="1"/>
  <c r="G11" i="14"/>
  <c r="D9" i="13" s="1"/>
  <c r="J8" i="14"/>
  <c r="G6" i="13" s="1"/>
  <c r="D13" i="14"/>
  <c r="A11" i="13" s="1"/>
  <c r="H9" i="14"/>
  <c r="E7" i="13" s="1"/>
  <c r="I8" i="14"/>
  <c r="F6" i="13" s="1"/>
  <c r="E11" i="14"/>
  <c r="B9" i="13" s="1"/>
  <c r="H8" i="14"/>
  <c r="E6" i="13" s="1"/>
  <c r="I12" i="14"/>
  <c r="F10" i="13" s="1"/>
  <c r="D11" i="14"/>
  <c r="A9" i="13" s="1"/>
  <c r="F9" i="14"/>
  <c r="C7" i="13" s="1"/>
  <c r="G8" i="14"/>
  <c r="D6" i="13" s="1"/>
  <c r="H12" i="14"/>
  <c r="E10" i="13" s="1"/>
  <c r="J10" i="14"/>
  <c r="G8" i="13" s="1"/>
  <c r="E9" i="14"/>
  <c r="B7" i="13" s="1"/>
  <c r="F8" i="14"/>
  <c r="C6" i="13" s="1"/>
  <c r="G12" i="14"/>
  <c r="D10" i="13" s="1"/>
  <c r="I10" i="14"/>
  <c r="F8" i="13" s="1"/>
  <c r="D9" i="14"/>
  <c r="A7" i="13" s="1"/>
  <c r="E8" i="14"/>
  <c r="B6" i="13" s="1"/>
  <c r="F12" i="14"/>
  <c r="C10" i="13" s="1"/>
  <c r="H10" i="14"/>
  <c r="E8" i="13" s="1"/>
  <c r="I9" i="14"/>
  <c r="F7" i="13" s="1"/>
  <c r="F11" i="14"/>
  <c r="C9" i="13" s="1"/>
  <c r="J12" i="14"/>
  <c r="G10" i="13" s="1"/>
  <c r="G9" i="14"/>
  <c r="D7" i="13" s="1"/>
  <c r="J13" i="14"/>
  <c r="G11" i="13" s="1"/>
  <c r="E12" i="14"/>
  <c r="B10" i="13" s="1"/>
  <c r="G10" i="14"/>
  <c r="D8" i="13" s="1"/>
  <c r="I13" i="14"/>
  <c r="F11" i="13" s="1"/>
  <c r="D12" i="14"/>
  <c r="A10" i="13" s="1"/>
  <c r="F10" i="14"/>
  <c r="C8" i="13" s="1"/>
  <c r="H13" i="14"/>
  <c r="E11" i="13" s="1"/>
  <c r="J11" i="14"/>
  <c r="G9" i="13" s="1"/>
  <c r="E10" i="14"/>
  <c r="B8" i="13" s="1"/>
  <c r="G13" i="14"/>
  <c r="D11" i="13" s="1"/>
  <c r="I11" i="14"/>
  <c r="F9" i="13" s="1"/>
  <c r="D10" i="14"/>
  <c r="A8" i="13" s="1"/>
  <c r="F13" i="14"/>
  <c r="C11" i="13" s="1"/>
  <c r="H11" i="14"/>
  <c r="E9" i="13" s="1"/>
  <c r="H9" i="10"/>
  <c r="F9" i="10"/>
  <c r="L9" i="10"/>
  <c r="C9" i="10"/>
  <c r="J9" i="10"/>
  <c r="O2" i="9"/>
  <c r="B16" i="6"/>
  <c r="B13" i="6"/>
  <c r="B10" i="6"/>
  <c r="B5" i="6"/>
  <c r="B6" i="6"/>
  <c r="B7" i="6"/>
  <c r="B8" i="6"/>
  <c r="B9" i="6"/>
  <c r="B11" i="6"/>
  <c r="B12" i="6"/>
  <c r="B14" i="6"/>
  <c r="B15" i="6"/>
  <c r="B17" i="6"/>
  <c r="B18" i="6"/>
  <c r="B19" i="6"/>
  <c r="B20" i="6"/>
  <c r="B21" i="6"/>
  <c r="B22" i="6"/>
  <c r="B23" i="6"/>
  <c r="B24" i="6"/>
  <c r="B25" i="6"/>
  <c r="A25" i="6"/>
  <c r="B10" i="5" l="1"/>
  <c r="B7" i="5" s="1"/>
  <c r="B8" i="5" s="1"/>
  <c r="B7" i="4"/>
  <c r="B7" i="1"/>
  <c r="E15" i="3"/>
  <c r="B16" i="3" s="1"/>
  <c r="E16" i="3" s="1"/>
  <c r="B17" i="3" s="1"/>
  <c r="E17" i="3" s="1"/>
  <c r="E14" i="3"/>
  <c r="D17" i="3"/>
  <c r="C17" i="3"/>
  <c r="D16" i="3"/>
  <c r="C16" i="3"/>
  <c r="D15" i="3"/>
  <c r="C15" i="3"/>
  <c r="D14" i="3"/>
  <c r="C14" i="3"/>
  <c r="E13" i="3"/>
  <c r="B14" i="3" s="1"/>
  <c r="B10" i="3"/>
  <c r="D13" i="3" s="1"/>
  <c r="B15" i="3"/>
  <c r="B4" i="2"/>
  <c r="C13" i="3" l="1"/>
  <c r="B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<sst xmlns="http://schemas.openxmlformats.org/spreadsheetml/2006/main" count="146" uniqueCount="121">
  <si>
    <t>Расчет будущей величины элементарного потока платежей</t>
  </si>
  <si>
    <t>Начальное значение вклада</t>
  </si>
  <si>
    <t>Годовая процентная ставка</t>
  </si>
  <si>
    <t>Количество начислений в году</t>
  </si>
  <si>
    <t>Срок проведения операции (лет)</t>
  </si>
  <si>
    <t>Будущее значение вклада</t>
  </si>
  <si>
    <t>Расчет годовой процентной ставки</t>
  </si>
  <si>
    <t>Начальное значение</t>
  </si>
  <si>
    <t xml:space="preserve">Будущее значение </t>
  </si>
  <si>
    <t>Исходные данные</t>
  </si>
  <si>
    <t>Число выплат в году</t>
  </si>
  <si>
    <t>Результаты расчётов</t>
  </si>
  <si>
    <t>Номер периода</t>
  </si>
  <si>
    <t>Баланс на начало периода</t>
  </si>
  <si>
    <t>Баланс на конец периода</t>
  </si>
  <si>
    <t>Срок погашения (лет)</t>
  </si>
  <si>
    <t>Сумма вклада</t>
  </si>
  <si>
    <t>Вкладчик хочет положить в банк сумму, чтобы его сын в течение пятилетнего срока обучения мог
снимать в конце каждого года по 10000 рублей и израсходовать к концу учебы весь вклад. Определите сумму, которую должен вложить вкладчик, если годовая ставка сложных процентов составляет 12%?</t>
  </si>
  <si>
    <t>Величина периодического изменения</t>
  </si>
  <si>
    <t>Уменьшение тела вклада</t>
  </si>
  <si>
    <t>Проценты</t>
  </si>
  <si>
    <t>Размер ссуды</t>
  </si>
  <si>
    <t>1 год</t>
  </si>
  <si>
    <t>2 год</t>
  </si>
  <si>
    <t>3 год</t>
  </si>
  <si>
    <t>Срок (лет)</t>
  </si>
  <si>
    <t>Годовая учётная ставка</t>
  </si>
  <si>
    <t>Чистый текущий объём вклада</t>
  </si>
  <si>
    <t>Сколько средств нужно вложить в производство некоторой продукции, если материалы, затраченные на производство единицы этой продукции, обойдутся в 300 руб., затраты на амортизацию
оборудования – 50 руб. на единицу продукции, затраты на энергию 5000 руб. – на всю партию,
налоговые отчисления – 20% от прибыли, чтобы получить прибыль 100000 руб., если стоимость
выпускаемой продукции 1000 руб?</t>
  </si>
  <si>
    <t>Налоги</t>
  </si>
  <si>
    <t>Затраты на производство (на ед. продукции)</t>
  </si>
  <si>
    <t>Амортизация оборудования (на ед. продукции)</t>
  </si>
  <si>
    <t>Затраты на энергию (вся партия)</t>
  </si>
  <si>
    <t>Стоимость (ед. продукции)</t>
  </si>
  <si>
    <t>Прибыль (до уплаты налогов)</t>
  </si>
  <si>
    <t>Прибыль (после оплаты налогов)</t>
  </si>
  <si>
    <t>Вложенные средства</t>
  </si>
  <si>
    <t>Единиц продукции</t>
  </si>
  <si>
    <t>[-4; 5]</t>
  </si>
  <si>
    <t>Точность</t>
  </si>
  <si>
    <t>Отрезок</t>
  </si>
  <si>
    <t>Решение</t>
  </si>
  <si>
    <t>x</t>
  </si>
  <si>
    <t>y</t>
  </si>
  <si>
    <t>Функциональная зависимость</t>
  </si>
  <si>
    <t>Запасы сырья</t>
  </si>
  <si>
    <t>x1</t>
  </si>
  <si>
    <t>x2</t>
  </si>
  <si>
    <t>Требуемое количество</t>
  </si>
  <si>
    <t>Стоимость</t>
  </si>
  <si>
    <t>Целевая функция</t>
  </si>
  <si>
    <t>Расход сырья</t>
  </si>
  <si>
    <t>Реальные затраты</t>
  </si>
  <si>
    <t>Запас сырья</t>
  </si>
  <si>
    <t>S1</t>
  </si>
  <si>
    <t>S2</t>
  </si>
  <si>
    <t>S3</t>
  </si>
  <si>
    <t>S4</t>
  </si>
  <si>
    <t>S5</t>
  </si>
  <si>
    <t>Всего</t>
  </si>
  <si>
    <t>P1</t>
  </si>
  <si>
    <t>P2</t>
  </si>
  <si>
    <t>P3</t>
  </si>
  <si>
    <t>P4</t>
  </si>
  <si>
    <t>P5</t>
  </si>
  <si>
    <t>P6</t>
  </si>
  <si>
    <t>P7</t>
  </si>
  <si>
    <t>P8</t>
  </si>
  <si>
    <t>План</t>
  </si>
  <si>
    <t>Цена за 1 т.</t>
  </si>
  <si>
    <t>Расходы на перевозку</t>
  </si>
  <si>
    <t>Всего расходы</t>
  </si>
  <si>
    <t>Задача о ресурсах</t>
  </si>
  <si>
    <t>Виды сырья</t>
  </si>
  <si>
    <t>C1</t>
  </si>
  <si>
    <t>C2</t>
  </si>
  <si>
    <t>C3</t>
  </si>
  <si>
    <t>C4</t>
  </si>
  <si>
    <t>Затраты сырья 1-го типа для производства единицы продукции</t>
  </si>
  <si>
    <t>Затраты сырья 2-го типа для производства единицы продукции</t>
  </si>
  <si>
    <t>Затраты сырья 3-го типа для производства единицы продукции</t>
  </si>
  <si>
    <t>Затраты сырья 4-го типа для производства единицы продукции</t>
  </si>
  <si>
    <t>Виды продукции</t>
  </si>
  <si>
    <t>Доход от реализации единицы продукции</t>
  </si>
  <si>
    <t>Доход от реализации продукции</t>
  </si>
  <si>
    <t>Количество произведенной продукции</t>
  </si>
  <si>
    <t>П1</t>
  </si>
  <si>
    <t>П2</t>
  </si>
  <si>
    <t>П3</t>
  </si>
  <si>
    <t>Суммарный доход</t>
  </si>
  <si>
    <t>Суммарные затраты сырья 1-го типа для производства продукции</t>
  </si>
  <si>
    <t>Затраты сырья 1-го типа для производства  продукции</t>
  </si>
  <si>
    <t>Затраты сырья 2-го типа для производства продукции</t>
  </si>
  <si>
    <t>Затраты сырья 3-го типа для производства продукции</t>
  </si>
  <si>
    <t>Затраты сырья 4-го типа для производства  продукции</t>
  </si>
  <si>
    <t>Суммарные затраты сырья 2-го типа для производства продукции</t>
  </si>
  <si>
    <t>Суммарные затраты сырья 3-го типа для производства продукции</t>
  </si>
  <si>
    <t>Суммарные затраты сырья 4-го типа для производства продукции</t>
  </si>
  <si>
    <t>Сумма</t>
  </si>
  <si>
    <t>ГОД</t>
  </si>
  <si>
    <t>МЕСЯЦ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</si>
  <si>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</si>
  <si>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</si>
  <si>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</si>
  <si>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</si>
  <si>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</si>
  <si>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</si>
  <si>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Суббота</t>
  </si>
  <si>
    <t>Список месяцев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</si>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</sst>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₽&quot;;[Red]\-#,##0.00\ &quot;₽&quot;"/>
    <numFmt numFmtId="44" formatCode="_-* #,##0.00\ &quot;₽&quot;_-;\-* #,##0.00\ &quot;₽&quot;_-;_-* &quot;-&quot;??\ &quot;₽&quot;_-;_-@_-"/>
    <numFmt numFmtId="170" formatCode="#,##0.00\ &quot;₽&quot;"/>
    <numFmt numFmtId="171" formatCode="_-* #,##0.00\ [$₽-419]_-;\-* #,##0.00\ [$₽-419]_-;_-* &quot;-&quot;??\ [$₽-419]_-;_-@_-"/>
    <numFmt numFmtId="173" formatCode="0.0"/>
    <numFmt numFmtId="174" formatCode="0.000000"/>
    <numFmt numFmtId="175" formatCode="0.00000"/>
    <numFmt numFmtId="178" formatCode="d"/>
  </numFmts>
  <fonts count="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charset val="204"/>
      <scheme val="minor"/>
    </font>
    <font>
      <b/>
      <sz val="18"/>
      <color theme="1"/>
      <name val="Aptos Narrow"/>
      <family val="2"/>
      <scheme val="minor"/>
    </font>
    <font>
      <sz val="8"/>
      <name val="Segoe UI"/>
      <family val="2"/>
      <charset val="204"/>
    </font>
    <font>
      <sz val="8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10" fontId="0" fillId="0" borderId="0" xfId="0" applyNumberFormat="1"/>
    <xf numFmtId="8" fontId="0" fillId="0" borderId="0" xfId="0" applyNumberFormat="1"/>
    <xf numFmtId="0" fontId="0" fillId="0" borderId="1" xfId="0" applyBorder="1"/>
    <xf numFmtId="170" fontId="0" fillId="0" borderId="1" xfId="0" applyNumberFormat="1" applyBorder="1"/>
    <xf numFmtId="9" fontId="0" fillId="0" borderId="1" xfId="0" applyNumberFormat="1" applyBorder="1"/>
    <xf numFmtId="8" fontId="0" fillId="0" borderId="1" xfId="0" applyNumberFormat="1" applyBorder="1"/>
    <xf numFmtId="10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9" fontId="0" fillId="0" borderId="1" xfId="2" applyFont="1" applyBorder="1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/>
    <xf numFmtId="44" fontId="0" fillId="0" borderId="1" xfId="1" applyFont="1" applyBorder="1"/>
    <xf numFmtId="171" fontId="0" fillId="0" borderId="3" xfId="1" applyNumberFormat="1" applyFont="1" applyBorder="1" applyAlignment="1">
      <alignment horizontal="center" vertical="center"/>
    </xf>
    <xf numFmtId="44" fontId="0" fillId="0" borderId="0" xfId="1" applyFon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4" fontId="0" fillId="0" borderId="0" xfId="0" applyNumberFormat="1"/>
    <xf numFmtId="44" fontId="0" fillId="3" borderId="0" xfId="0" applyNumberFormat="1" applyFill="1"/>
    <xf numFmtId="8" fontId="0" fillId="3" borderId="1" xfId="0" applyNumberForma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74" fontId="2" fillId="2" borderId="7" xfId="0" applyNumberFormat="1" applyFont="1" applyFill="1" applyBorder="1"/>
    <xf numFmtId="175" fontId="2" fillId="2" borderId="1" xfId="0" applyNumberFormat="1" applyFont="1" applyFill="1" applyBorder="1"/>
    <xf numFmtId="0" fontId="2" fillId="2" borderId="7" xfId="0" applyFont="1" applyFill="1" applyBorder="1"/>
    <xf numFmtId="0" fontId="0" fillId="4" borderId="11" xfId="0" applyFill="1" applyBorder="1"/>
    <xf numFmtId="0" fontId="0" fillId="0" borderId="12" xfId="0" applyBorder="1" applyAlignment="1">
      <alignment horizontal="center"/>
    </xf>
    <xf numFmtId="0" fontId="0" fillId="5" borderId="7" xfId="0" applyFill="1" applyBorder="1"/>
    <xf numFmtId="0" fontId="0" fillId="5" borderId="1" xfId="0" applyFill="1" applyBorder="1"/>
    <xf numFmtId="0" fontId="3" fillId="0" borderId="0" xfId="0" applyFont="1"/>
    <xf numFmtId="0" fontId="3" fillId="0" borderId="1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/>
    <xf numFmtId="0" fontId="3" fillId="0" borderId="3" xfId="0" applyFont="1" applyBorder="1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25" xfId="0" applyFont="1" applyBorder="1"/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18" xfId="0" applyBorder="1"/>
    <xf numFmtId="0" fontId="0" fillId="0" borderId="29" xfId="0" applyBorder="1"/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3" fillId="0" borderId="45" xfId="0" applyFont="1" applyFill="1" applyBorder="1" applyAlignment="1">
      <alignment horizontal="center"/>
    </xf>
    <xf numFmtId="173" fontId="0" fillId="0" borderId="20" xfId="0" applyNumberFormat="1" applyBorder="1"/>
    <xf numFmtId="173" fontId="0" fillId="0" borderId="16" xfId="0" applyNumberFormat="1" applyBorder="1"/>
    <xf numFmtId="173" fontId="0" fillId="0" borderId="23" xfId="0" applyNumberFormat="1" applyBorder="1"/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173" fontId="0" fillId="0" borderId="36" xfId="0" applyNumberFormat="1" applyBorder="1" applyAlignment="1">
      <alignment horizontal="center"/>
    </xf>
    <xf numFmtId="14" fontId="0" fillId="0" borderId="0" xfId="0" applyNumberFormat="1"/>
    <xf numFmtId="178" fontId="0" fillId="0" borderId="0" xfId="0" applyNumberFormat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841219925131784E-2"/>
          <c:y val="1.8518272707482703E-2"/>
          <c:w val="0.92042815371981601"/>
          <c:h val="0.96296345458503463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[1]Лист5!$B$4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61C-48B5-92B1-8EF789D695F0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61C-48B5-92B1-8EF789D695F0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61C-48B5-92B1-8EF789D695F0}"/>
              </c:ext>
            </c:extLst>
          </c:dPt>
          <c:xVal>
            <c:numRef>
              <c:f>[1]Лист5!$A$5:$A$25</c:f>
              <c:numCache>
                <c:formatCode>General</c:formatCode>
                <c:ptCount val="21"/>
                <c:pt idx="0">
                  <c:v>-4</c:v>
                </c:pt>
                <c:pt idx="1">
                  <c:v>-3.55</c:v>
                </c:pt>
                <c:pt idx="2">
                  <c:v>-3.0999999999999996</c:v>
                </c:pt>
                <c:pt idx="3">
                  <c:v>-2.6499999999999995</c:v>
                </c:pt>
                <c:pt idx="4">
                  <c:v>-2.1999999999999993</c:v>
                </c:pt>
                <c:pt idx="5">
                  <c:v>-1.826838</c:v>
                </c:pt>
                <c:pt idx="6">
                  <c:v>-1.3</c:v>
                </c:pt>
                <c:pt idx="7">
                  <c:v>-0.84999999999999942</c:v>
                </c:pt>
                <c:pt idx="8">
                  <c:v>-0.60019599999999995</c:v>
                </c:pt>
                <c:pt idx="9">
                  <c:v>5.00000000000006E-2</c:v>
                </c:pt>
                <c:pt idx="10">
                  <c:v>0.50000000000000067</c:v>
                </c:pt>
                <c:pt idx="11">
                  <c:v>1.0947880000000001</c:v>
                </c:pt>
                <c:pt idx="12">
                  <c:v>1.4</c:v>
                </c:pt>
                <c:pt idx="13">
                  <c:v>1.8500000000000005</c:v>
                </c:pt>
                <c:pt idx="14">
                  <c:v>2.3000000000000007</c:v>
                </c:pt>
                <c:pt idx="15">
                  <c:v>2.7500000000000009</c:v>
                </c:pt>
                <c:pt idx="16">
                  <c:v>3.2000000000000011</c:v>
                </c:pt>
                <c:pt idx="17">
                  <c:v>3.6500000000000012</c:v>
                </c:pt>
                <c:pt idx="18">
                  <c:v>4.1000000000000014</c:v>
                </c:pt>
                <c:pt idx="19">
                  <c:v>4.5500000000000016</c:v>
                </c:pt>
                <c:pt idx="20">
                  <c:v>5</c:v>
                </c:pt>
              </c:numCache>
            </c:numRef>
          </c:xVal>
          <c:yVal>
            <c:numRef>
              <c:f>[1]Лист5!$B$5:$B$25</c:f>
              <c:numCache>
                <c:formatCode>General</c:formatCode>
                <c:ptCount val="21"/>
                <c:pt idx="0">
                  <c:v>276</c:v>
                </c:pt>
                <c:pt idx="1">
                  <c:v>162.48575625000001</c:v>
                </c:pt>
                <c:pt idx="2">
                  <c:v>85.87409999999997</c:v>
                </c:pt>
                <c:pt idx="3">
                  <c:v>37.799756249999959</c:v>
                </c:pt>
                <c:pt idx="4">
                  <c:v>10.88159999999997</c:v>
                </c:pt>
                <c:pt idx="5">
                  <c:v>-7.308951579076961E-6</c:v>
                </c:pt>
                <c:pt idx="6">
                  <c:v>-4.0899000000000001</c:v>
                </c:pt>
                <c:pt idx="7">
                  <c:v>-1.9847437499999954</c:v>
                </c:pt>
                <c:pt idx="8">
                  <c:v>-2.5051867078573764E-6</c:v>
                </c:pt>
                <c:pt idx="9">
                  <c:v>4.1847562500000022</c:v>
                </c:pt>
                <c:pt idx="10">
                  <c:v>4.3124999999999982</c:v>
                </c:pt>
                <c:pt idx="11">
                  <c:v>-4.5678638782575831E-6</c:v>
                </c:pt>
                <c:pt idx="12">
                  <c:v>-3.8063999999999982</c:v>
                </c:pt>
                <c:pt idx="13">
                  <c:v>-10.084743750000005</c:v>
                </c:pt>
                <c:pt idx="14">
                  <c:v>-14.889900000000008</c:v>
                </c:pt>
                <c:pt idx="15">
                  <c:v>-14.777343749999989</c:v>
                </c:pt>
                <c:pt idx="16">
                  <c:v>-5.3183999999999614</c:v>
                </c:pt>
                <c:pt idx="17">
                  <c:v>18.899756250000092</c:v>
                </c:pt>
                <c:pt idx="18">
                  <c:v>64.274100000000232</c:v>
                </c:pt>
                <c:pt idx="19">
                  <c:v>138.18575625000031</c:v>
                </c:pt>
                <c:pt idx="20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1C-48B5-92B1-8EF789D69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207440"/>
        <c:axId val="1949206480"/>
      </c:scatterChart>
      <c:valAx>
        <c:axId val="19492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9206480"/>
        <c:crosses val="autoZero"/>
        <c:crossBetween val="midCat"/>
      </c:valAx>
      <c:valAx>
        <c:axId val="19492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92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A$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Spin" dx="26" fmlaLink="$B$1" max="30000" page="10" val="2034"/>
</file>

<file path=xl/ctrlProps/ctrlProp6.xml><?xml version="1.0" encoding="utf-8"?>
<formControlPr xmlns="http://schemas.microsoft.com/office/spreadsheetml/2009/9/main" objectType="List" dx="26" fmlaLink="Вспомогательный!$B$1" fmlaRange="Вспомогательный!$A$2:$A$2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0</xdr:row>
      <xdr:rowOff>87630</xdr:rowOff>
    </xdr:from>
    <xdr:ext cx="2049780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BEF44F-2148-AE32-D74A-A9299A7AF196}"/>
                </a:ext>
              </a:extLst>
            </xdr:cNvPr>
            <xdr:cNvSpPr txBox="1"/>
          </xdr:nvSpPr>
          <xdr:spPr>
            <a:xfrm>
              <a:off x="1021080" y="87630"/>
              <a:ext cx="2049780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−2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−6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+4=0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BEF44F-2148-AE32-D74A-A9299A7AF196}"/>
                </a:ext>
              </a:extLst>
            </xdr:cNvPr>
            <xdr:cNvSpPr txBox="1"/>
          </xdr:nvSpPr>
          <xdr:spPr>
            <a:xfrm>
              <a:off x="1021080" y="87630"/>
              <a:ext cx="2049780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𝑥^4−2𝑥^3−6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+4𝑥+4=0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68580</xdr:colOff>
      <xdr:row>4</xdr:row>
      <xdr:rowOff>91440</xdr:rowOff>
    </xdr:from>
    <xdr:to>
      <xdr:col>2</xdr:col>
      <xdr:colOff>3185160</xdr:colOff>
      <xdr:row>24</xdr:row>
      <xdr:rowOff>109220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BA9344B-9B98-4613-B3A5-110349996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</xdr:row>
          <xdr:rowOff>175260</xdr:rowOff>
        </xdr:from>
        <xdr:to>
          <xdr:col>3</xdr:col>
          <xdr:colOff>601980</xdr:colOff>
          <xdr:row>3</xdr:row>
          <xdr:rowOff>30480</xdr:rowOff>
        </xdr:to>
        <xdr:sp macro="" textlink="">
          <xdr:nvSpPr>
            <xdr:cNvPr id="12290" name="Option 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9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Положительные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</xdr:row>
          <xdr:rowOff>175260</xdr:rowOff>
        </xdr:from>
        <xdr:to>
          <xdr:col>4</xdr:col>
          <xdr:colOff>15240</xdr:colOff>
          <xdr:row>4</xdr:row>
          <xdr:rowOff>30480</xdr:rowOff>
        </xdr:to>
        <xdr:sp macro="" textlink="">
          <xdr:nvSpPr>
            <xdr:cNvPr id="12291" name="Option Button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9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Отрицательные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175260</xdr:rowOff>
        </xdr:from>
        <xdr:to>
          <xdr:col>4</xdr:col>
          <xdr:colOff>7620</xdr:colOff>
          <xdr:row>5</xdr:row>
          <xdr:rowOff>30480</xdr:rowOff>
        </xdr:to>
        <xdr:sp macro="" textlink="">
          <xdr:nvSpPr>
            <xdr:cNvPr id="12292" name="Option Button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9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Все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205740</xdr:colOff>
          <xdr:row>0</xdr:row>
          <xdr:rowOff>76200</xdr:rowOff>
        </xdr:from>
        <xdr:to>
          <xdr:col>4</xdr:col>
          <xdr:colOff>411480</xdr:colOff>
          <xdr:row>7</xdr:row>
          <xdr:rowOff>15240</xdr:rowOff>
        </xdr:to>
        <xdr:sp macro="" textlink="">
          <xdr:nvSpPr>
            <xdr:cNvPr id="12294" name="Group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9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Суммировать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</xdr:colOff>
          <xdr:row>0</xdr:row>
          <xdr:rowOff>0</xdr:rowOff>
        </xdr:from>
        <xdr:to>
          <xdr:col>2</xdr:col>
          <xdr:colOff>289560</xdr:colOff>
          <xdr:row>1</xdr:row>
          <xdr:rowOff>175260</xdr:rowOff>
        </xdr:to>
        <xdr:sp macro="" textlink="">
          <xdr:nvSpPr>
            <xdr:cNvPr id="13313" name="Spinner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A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0</xdr:row>
          <xdr:rowOff>45720</xdr:rowOff>
        </xdr:from>
        <xdr:to>
          <xdr:col>5</xdr:col>
          <xdr:colOff>830580</xdr:colOff>
          <xdr:row>3</xdr:row>
          <xdr:rowOff>137160</xdr:rowOff>
        </xdr:to>
        <xdr:sp macro="" textlink="">
          <xdr:nvSpPr>
            <xdr:cNvPr id="13314" name="List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A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87;&#1082;\Downloads\&#1055;&#1088;&#1072;&#1082;&#1090;&#1080;&#1095;&#1077;&#1089;&#1082;&#1086;&#1077;%20&#1079;&#1072;&#1085;&#1103;&#1090;&#1080;&#1077;%20&#8470;3.xlsx" TargetMode="External"/><Relationship Id="rId1" Type="http://schemas.openxmlformats.org/officeDocument/2006/relationships/externalLinkPath" Target="&#1055;&#1088;&#1072;&#1082;&#1090;&#1080;&#1095;&#1077;&#1089;&#1082;&#1086;&#1077;%20&#1079;&#1072;&#1085;&#1103;&#1090;&#1080;&#1077;%20&#8470;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Лист2"/>
      <sheetName val="Лист3"/>
      <sheetName val="Лист4"/>
      <sheetName val="Лист5"/>
      <sheetName val="Лист6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B4" t="str">
            <v>y</v>
          </cell>
        </row>
        <row r="5">
          <cell r="A5">
            <v>-4</v>
          </cell>
          <cell r="B5">
            <v>276</v>
          </cell>
        </row>
        <row r="6">
          <cell r="A6">
            <v>-3.55</v>
          </cell>
          <cell r="B6">
            <v>162.48575625000001</v>
          </cell>
        </row>
        <row r="7">
          <cell r="A7">
            <v>-3.0999999999999996</v>
          </cell>
          <cell r="B7">
            <v>85.87409999999997</v>
          </cell>
        </row>
        <row r="8">
          <cell r="A8">
            <v>-2.6499999999999995</v>
          </cell>
          <cell r="B8">
            <v>37.799756249999959</v>
          </cell>
        </row>
        <row r="9">
          <cell r="A9">
            <v>-2.1999999999999993</v>
          </cell>
          <cell r="B9">
            <v>10.88159999999997</v>
          </cell>
        </row>
        <row r="10">
          <cell r="A10">
            <v>-1.826838</v>
          </cell>
          <cell r="B10">
            <v>-7.308951579076961E-6</v>
          </cell>
        </row>
        <row r="11">
          <cell r="A11">
            <v>-1.3</v>
          </cell>
          <cell r="B11">
            <v>-4.0899000000000001</v>
          </cell>
        </row>
        <row r="12">
          <cell r="A12">
            <v>-0.84999999999999942</v>
          </cell>
          <cell r="B12">
            <v>-1.9847437499999954</v>
          </cell>
        </row>
        <row r="13">
          <cell r="A13">
            <v>-0.60019599999999995</v>
          </cell>
          <cell r="B13">
            <v>-2.5051867078573764E-6</v>
          </cell>
        </row>
        <row r="14">
          <cell r="A14">
            <v>5.00000000000006E-2</v>
          </cell>
          <cell r="B14">
            <v>4.1847562500000022</v>
          </cell>
        </row>
        <row r="15">
          <cell r="A15">
            <v>0.50000000000000067</v>
          </cell>
          <cell r="B15">
            <v>4.3124999999999982</v>
          </cell>
        </row>
        <row r="16">
          <cell r="A16">
            <v>1.0947880000000001</v>
          </cell>
          <cell r="B16">
            <v>-4.5678638782575831E-6</v>
          </cell>
        </row>
        <row r="17">
          <cell r="A17">
            <v>1.4</v>
          </cell>
          <cell r="B17">
            <v>-3.8063999999999982</v>
          </cell>
        </row>
        <row r="18">
          <cell r="A18">
            <v>1.8500000000000005</v>
          </cell>
          <cell r="B18">
            <v>-10.084743750000005</v>
          </cell>
        </row>
        <row r="19">
          <cell r="A19">
            <v>2.3000000000000007</v>
          </cell>
          <cell r="B19">
            <v>-14.889900000000008</v>
          </cell>
        </row>
        <row r="20">
          <cell r="A20">
            <v>2.7500000000000009</v>
          </cell>
          <cell r="B20">
            <v>-14.777343749999989</v>
          </cell>
        </row>
        <row r="21">
          <cell r="A21">
            <v>3.2000000000000011</v>
          </cell>
          <cell r="B21">
            <v>-5.3183999999999614</v>
          </cell>
        </row>
        <row r="22">
          <cell r="A22">
            <v>3.6500000000000012</v>
          </cell>
          <cell r="B22">
            <v>18.899756250000092</v>
          </cell>
        </row>
        <row r="23">
          <cell r="A23">
            <v>4.1000000000000014</v>
          </cell>
          <cell r="B23">
            <v>64.274100000000232</v>
          </cell>
        </row>
        <row r="24">
          <cell r="A24">
            <v>4.5500000000000016</v>
          </cell>
          <cell r="B24">
            <v>138.18575625000031</v>
          </cell>
        </row>
        <row r="25">
          <cell r="A25">
            <v>5</v>
          </cell>
          <cell r="B25">
            <v>249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274A-4131-4798-A3A9-40D911EE4D4C}">
  <dimension ref="A1:B7"/>
  <sheetViews>
    <sheetView workbookViewId="0">
      <selection activeCell="B7" sqref="B7"/>
    </sheetView>
  </sheetViews>
  <sheetFormatPr defaultRowHeight="14.4" x14ac:dyDescent="0.3"/>
  <cols>
    <col min="1" max="1" width="28.77734375" customWidth="1"/>
    <col min="2" max="2" width="10.88671875" bestFit="1" customWidth="1"/>
  </cols>
  <sheetData>
    <row r="1" spans="1:2" x14ac:dyDescent="0.3">
      <c r="A1" t="s">
        <v>0</v>
      </c>
    </row>
    <row r="3" spans="1:2" x14ac:dyDescent="0.3">
      <c r="A3" s="3" t="s">
        <v>1</v>
      </c>
      <c r="B3" s="4">
        <v>10000</v>
      </c>
    </row>
    <row r="4" spans="1:2" x14ac:dyDescent="0.3">
      <c r="A4" s="3" t="s">
        <v>2</v>
      </c>
      <c r="B4" s="5">
        <v>0.2</v>
      </c>
    </row>
    <row r="5" spans="1:2" x14ac:dyDescent="0.3">
      <c r="A5" s="3" t="s">
        <v>3</v>
      </c>
      <c r="B5" s="3">
        <v>1</v>
      </c>
    </row>
    <row r="6" spans="1:2" x14ac:dyDescent="0.3">
      <c r="A6" s="3" t="s">
        <v>4</v>
      </c>
      <c r="B6" s="3">
        <v>10</v>
      </c>
    </row>
    <row r="7" spans="1:2" x14ac:dyDescent="0.3">
      <c r="A7" s="3" t="s">
        <v>5</v>
      </c>
      <c r="B7" s="6">
        <f>FV(B4/B5,B5*B6,0,-B3)</f>
        <v>61917.36422399999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B67B-944C-4F86-B4A0-E571D855AAD8}">
  <dimension ref="A1:B7"/>
  <sheetViews>
    <sheetView workbookViewId="0">
      <selection activeCell="D16" sqref="D16"/>
    </sheetView>
  </sheetViews>
  <sheetFormatPr defaultRowHeight="14.4" x14ac:dyDescent="0.3"/>
  <cols>
    <col min="1" max="1" width="30.88671875" customWidth="1"/>
  </cols>
  <sheetData>
    <row r="1" spans="1:2" x14ac:dyDescent="0.3">
      <c r="A1" t="s">
        <v>6</v>
      </c>
    </row>
    <row r="3" spans="1:2" x14ac:dyDescent="0.3">
      <c r="A3" s="3" t="s">
        <v>7</v>
      </c>
      <c r="B3" s="3">
        <v>2000</v>
      </c>
    </row>
    <row r="4" spans="1:2" x14ac:dyDescent="0.3">
      <c r="A4" s="3" t="s">
        <v>2</v>
      </c>
      <c r="B4" s="7">
        <f>4*RATE(B5*B6,0,-B3,B7)</f>
        <v>0.33519354693747239</v>
      </c>
    </row>
    <row r="5" spans="1:2" x14ac:dyDescent="0.3">
      <c r="A5" s="3" t="s">
        <v>3</v>
      </c>
      <c r="B5" s="3">
        <v>4</v>
      </c>
    </row>
    <row r="6" spans="1:2" x14ac:dyDescent="0.3">
      <c r="A6" s="3" t="s">
        <v>4</v>
      </c>
      <c r="B6" s="3">
        <v>5</v>
      </c>
    </row>
    <row r="7" spans="1:2" x14ac:dyDescent="0.3">
      <c r="A7" s="3" t="s">
        <v>8</v>
      </c>
      <c r="B7" s="3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770F-D1AD-4704-8D43-7344C0105AC6}">
  <dimension ref="A1:E17"/>
  <sheetViews>
    <sheetView workbookViewId="0">
      <selection activeCell="B10" sqref="B10"/>
    </sheetView>
  </sheetViews>
  <sheetFormatPr defaultRowHeight="14.4" x14ac:dyDescent="0.3"/>
  <cols>
    <col min="1" max="1" width="24.5546875" style="8" customWidth="1"/>
    <col min="2" max="2" width="18.44140625" customWidth="1"/>
    <col min="3" max="3" width="12.109375" customWidth="1"/>
    <col min="4" max="4" width="11.88671875" customWidth="1"/>
    <col min="5" max="5" width="14.44140625" customWidth="1"/>
  </cols>
  <sheetData>
    <row r="1" spans="1:5" ht="73.8" customHeight="1" x14ac:dyDescent="0.3">
      <c r="A1" s="16" t="s">
        <v>17</v>
      </c>
      <c r="B1" s="16"/>
      <c r="C1" s="16"/>
      <c r="D1" s="16"/>
      <c r="E1" s="16"/>
    </row>
    <row r="3" spans="1:5" x14ac:dyDescent="0.3">
      <c r="A3" s="14" t="s">
        <v>9</v>
      </c>
      <c r="B3" s="14"/>
    </row>
    <row r="4" spans="1:5" s="18" customFormat="1" ht="28.8" x14ac:dyDescent="0.3">
      <c r="A4" s="11" t="s">
        <v>18</v>
      </c>
      <c r="B4" s="21">
        <v>-10000</v>
      </c>
    </row>
    <row r="5" spans="1:5" x14ac:dyDescent="0.3">
      <c r="A5" s="10" t="s">
        <v>15</v>
      </c>
      <c r="B5" s="3">
        <v>5</v>
      </c>
    </row>
    <row r="6" spans="1:5" x14ac:dyDescent="0.3">
      <c r="A6" s="10" t="s">
        <v>10</v>
      </c>
      <c r="B6" s="3">
        <v>1</v>
      </c>
    </row>
    <row r="7" spans="1:5" x14ac:dyDescent="0.3">
      <c r="A7" s="10" t="s">
        <v>2</v>
      </c>
      <c r="B7" s="15">
        <v>0.12</v>
      </c>
    </row>
    <row r="9" spans="1:5" x14ac:dyDescent="0.3">
      <c r="A9" s="13" t="s">
        <v>11</v>
      </c>
      <c r="B9" s="13"/>
      <c r="C9" s="13"/>
      <c r="D9" s="13"/>
      <c r="E9" s="13"/>
    </row>
    <row r="10" spans="1:5" x14ac:dyDescent="0.3">
      <c r="A10" s="12" t="s">
        <v>16</v>
      </c>
      <c r="B10" s="29">
        <f>PV(B7/B6,B5*B6,B4)</f>
        <v>36047.762023450065</v>
      </c>
    </row>
    <row r="11" spans="1:5" x14ac:dyDescent="0.3">
      <c r="A11" s="9"/>
    </row>
    <row r="12" spans="1:5" s="9" customFormat="1" ht="28.8" x14ac:dyDescent="0.3">
      <c r="A12" s="11" t="s">
        <v>12</v>
      </c>
      <c r="B12" s="11" t="s">
        <v>13</v>
      </c>
      <c r="C12" s="11" t="s">
        <v>19</v>
      </c>
      <c r="D12" s="11" t="s">
        <v>20</v>
      </c>
      <c r="E12" s="11" t="s">
        <v>14</v>
      </c>
    </row>
    <row r="13" spans="1:5" x14ac:dyDescent="0.3">
      <c r="A13" s="12">
        <v>1</v>
      </c>
      <c r="B13" s="6">
        <f>B10</f>
        <v>36047.762023450065</v>
      </c>
      <c r="C13" s="6">
        <f>PPMT($B$7/$B$6,A13,$B$5*$B$6,$B$10)</f>
        <v>-5674.2685571859975</v>
      </c>
      <c r="D13" s="6">
        <f>IPMT($B$7/$B$6,A13,$B$5*$B$6,$B$10)</f>
        <v>-4325.731442814008</v>
      </c>
      <c r="E13" s="6">
        <f>B13+C13</f>
        <v>30373.493466264066</v>
      </c>
    </row>
    <row r="14" spans="1:5" x14ac:dyDescent="0.3">
      <c r="A14" s="12">
        <v>2</v>
      </c>
      <c r="B14" s="20">
        <f>E13</f>
        <v>30373.493466264066</v>
      </c>
      <c r="C14" s="6">
        <f t="shared" ref="C14:C17" si="0">PPMT($B$7/$B$6,A14,$B$5*$B$6,$B$10)</f>
        <v>-6355.180784048317</v>
      </c>
      <c r="D14" s="6">
        <f t="shared" ref="D14:D17" si="1">IPMT($B$7/$B$6,A14,$B$5*$B$6,$B$10)</f>
        <v>-3644.8192159516884</v>
      </c>
      <c r="E14" s="6">
        <f t="shared" ref="E14:E17" si="2">B14+C14</f>
        <v>24018.31268221575</v>
      </c>
    </row>
    <row r="15" spans="1:5" x14ac:dyDescent="0.3">
      <c r="A15" s="12">
        <v>3</v>
      </c>
      <c r="B15" s="20">
        <f t="shared" ref="B15:B17" si="3">E14</f>
        <v>24018.31268221575</v>
      </c>
      <c r="C15" s="6">
        <f t="shared" si="0"/>
        <v>-7117.8024781341155</v>
      </c>
      <c r="D15" s="6">
        <f t="shared" si="1"/>
        <v>-2882.1975218658908</v>
      </c>
      <c r="E15" s="6">
        <f t="shared" si="2"/>
        <v>16900.510204081635</v>
      </c>
    </row>
    <row r="16" spans="1:5" x14ac:dyDescent="0.3">
      <c r="A16" s="12">
        <v>4</v>
      </c>
      <c r="B16" s="20">
        <f t="shared" si="3"/>
        <v>16900.510204081635</v>
      </c>
      <c r="C16" s="6">
        <f t="shared" si="0"/>
        <v>-7971.9387755102089</v>
      </c>
      <c r="D16" s="6">
        <f t="shared" si="1"/>
        <v>-2028.061224489797</v>
      </c>
      <c r="E16" s="6">
        <f t="shared" si="2"/>
        <v>8928.5714285714257</v>
      </c>
    </row>
    <row r="17" spans="1:5" x14ac:dyDescent="0.3">
      <c r="A17" s="12">
        <v>5</v>
      </c>
      <c r="B17" s="20">
        <f t="shared" si="3"/>
        <v>8928.5714285714257</v>
      </c>
      <c r="C17" s="6">
        <f t="shared" si="0"/>
        <v>-8928.571428571433</v>
      </c>
      <c r="D17" s="6">
        <f t="shared" si="1"/>
        <v>-1071.428571428572</v>
      </c>
      <c r="E17" s="6">
        <f t="shared" si="2"/>
        <v>0</v>
      </c>
    </row>
  </sheetData>
  <mergeCells count="3">
    <mergeCell ref="A9:E9"/>
    <mergeCell ref="A1:E1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67F9-2D60-472B-9E89-01630C3005F7}">
  <dimension ref="A1:B7"/>
  <sheetViews>
    <sheetView workbookViewId="0">
      <selection activeCell="H9" sqref="H9"/>
    </sheetView>
  </sheetViews>
  <sheetFormatPr defaultRowHeight="14.4" x14ac:dyDescent="0.3"/>
  <cols>
    <col min="1" max="1" width="16.21875" customWidth="1"/>
    <col min="2" max="2" width="11.5546875" bestFit="1" customWidth="1"/>
  </cols>
  <sheetData>
    <row r="1" spans="1:2" x14ac:dyDescent="0.3">
      <c r="A1" t="s">
        <v>21</v>
      </c>
      <c r="B1" s="22">
        <v>10000</v>
      </c>
    </row>
    <row r="2" spans="1:2" x14ac:dyDescent="0.3">
      <c r="A2" t="s">
        <v>22</v>
      </c>
      <c r="B2" s="22">
        <v>2000</v>
      </c>
    </row>
    <row r="3" spans="1:2" x14ac:dyDescent="0.3">
      <c r="A3" t="s">
        <v>23</v>
      </c>
      <c r="B3" s="22">
        <v>4000</v>
      </c>
    </row>
    <row r="4" spans="1:2" x14ac:dyDescent="0.3">
      <c r="A4" t="s">
        <v>24</v>
      </c>
      <c r="B4" s="22">
        <v>7000</v>
      </c>
    </row>
    <row r="5" spans="1:2" x14ac:dyDescent="0.3">
      <c r="A5" t="s">
        <v>25</v>
      </c>
      <c r="B5" s="23">
        <v>3</v>
      </c>
    </row>
    <row r="6" spans="1:2" ht="28.8" x14ac:dyDescent="0.3">
      <c r="A6" s="9" t="s">
        <v>26</v>
      </c>
      <c r="B6" s="1">
        <v>0.117920673082745</v>
      </c>
    </row>
    <row r="7" spans="1:2" ht="43.2" x14ac:dyDescent="0.3">
      <c r="A7" s="9" t="s">
        <v>27</v>
      </c>
      <c r="B7" s="2">
        <f>NPV(B6,B2,B3,B4)</f>
        <v>10000.000001732178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3642-56B5-454E-AF83-C16547C98693}">
  <dimension ref="A1:B11"/>
  <sheetViews>
    <sheetView workbookViewId="0">
      <selection activeCell="E4" sqref="E4"/>
    </sheetView>
  </sheetViews>
  <sheetFormatPr defaultRowHeight="14.4" x14ac:dyDescent="0.3"/>
  <cols>
    <col min="1" max="1" width="39.77734375" customWidth="1"/>
    <col min="2" max="2" width="12.5546875" bestFit="1" customWidth="1"/>
  </cols>
  <sheetData>
    <row r="1" spans="1:2" ht="148.19999999999999" customHeight="1" x14ac:dyDescent="0.3">
      <c r="A1" s="25" t="s">
        <v>28</v>
      </c>
      <c r="B1" s="26"/>
    </row>
    <row r="3" spans="1:2" x14ac:dyDescent="0.3">
      <c r="A3" t="s">
        <v>30</v>
      </c>
      <c r="B3" s="22">
        <v>300</v>
      </c>
    </row>
    <row r="4" spans="1:2" x14ac:dyDescent="0.3">
      <c r="A4" t="s">
        <v>31</v>
      </c>
      <c r="B4" s="22">
        <v>50</v>
      </c>
    </row>
    <row r="5" spans="1:2" x14ac:dyDescent="0.3">
      <c r="A5" t="s">
        <v>32</v>
      </c>
      <c r="B5" s="22">
        <v>5000</v>
      </c>
    </row>
    <row r="6" spans="1:2" x14ac:dyDescent="0.3">
      <c r="A6" t="s">
        <v>29</v>
      </c>
      <c r="B6" s="1">
        <v>0.2</v>
      </c>
    </row>
    <row r="7" spans="1:2" x14ac:dyDescent="0.3">
      <c r="A7" t="s">
        <v>34</v>
      </c>
      <c r="B7" s="27">
        <f>B9*B11-B10</f>
        <v>125000</v>
      </c>
    </row>
    <row r="8" spans="1:2" x14ac:dyDescent="0.3">
      <c r="A8" t="s">
        <v>35</v>
      </c>
      <c r="B8" s="27">
        <f>B7-B6*B7</f>
        <v>100000</v>
      </c>
    </row>
    <row r="9" spans="1:2" x14ac:dyDescent="0.3">
      <c r="A9" t="s">
        <v>33</v>
      </c>
      <c r="B9" s="22">
        <v>1000</v>
      </c>
    </row>
    <row r="10" spans="1:2" x14ac:dyDescent="0.3">
      <c r="A10" t="s">
        <v>36</v>
      </c>
      <c r="B10" s="28">
        <f>(B3+B4)*B11+B5</f>
        <v>75000</v>
      </c>
    </row>
    <row r="11" spans="1:2" x14ac:dyDescent="0.3">
      <c r="A11" t="s">
        <v>37</v>
      </c>
      <c r="B11">
        <v>200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78D-79B0-4051-B68A-029A1FB754EB}">
  <dimension ref="A1:H25"/>
  <sheetViews>
    <sheetView topLeftCell="A3" workbookViewId="0">
      <selection activeCell="E27" sqref="E27"/>
    </sheetView>
  </sheetViews>
  <sheetFormatPr defaultRowHeight="14.4" x14ac:dyDescent="0.3"/>
  <cols>
    <col min="1" max="1" width="12" customWidth="1"/>
    <col min="2" max="2" width="9" customWidth="1"/>
    <col min="3" max="3" width="48.6640625" customWidth="1"/>
  </cols>
  <sheetData>
    <row r="1" spans="1:8" ht="27" customHeight="1" x14ac:dyDescent="0.3">
      <c r="A1" s="24"/>
      <c r="B1" s="24"/>
      <c r="C1" s="24"/>
      <c r="D1" s="17"/>
      <c r="E1" s="8" t="s">
        <v>40</v>
      </c>
      <c r="F1" s="8" t="s">
        <v>38</v>
      </c>
      <c r="G1" s="8" t="s">
        <v>39</v>
      </c>
      <c r="H1" s="8">
        <v>1.0000000000000001E-5</v>
      </c>
    </row>
    <row r="2" spans="1:8" ht="15" thickBot="1" x14ac:dyDescent="0.35"/>
    <row r="3" spans="1:8" x14ac:dyDescent="0.3">
      <c r="A3" s="30" t="s">
        <v>41</v>
      </c>
      <c r="B3" s="31"/>
      <c r="C3" s="32"/>
    </row>
    <row r="4" spans="1:8" x14ac:dyDescent="0.3">
      <c r="A4" s="33" t="s">
        <v>42</v>
      </c>
      <c r="B4" s="3" t="s">
        <v>43</v>
      </c>
      <c r="C4" s="34" t="s">
        <v>44</v>
      </c>
    </row>
    <row r="5" spans="1:8" x14ac:dyDescent="0.3">
      <c r="A5" s="35">
        <v>-4</v>
      </c>
      <c r="B5" s="3">
        <f>A5^4-2*A5^3-6*A5^2+4*A5+4</f>
        <v>276</v>
      </c>
      <c r="C5" s="36"/>
    </row>
    <row r="6" spans="1:8" x14ac:dyDescent="0.3">
      <c r="A6" s="33">
        <v>-3.55</v>
      </c>
      <c r="B6" s="3">
        <f t="shared" ref="B6:B25" si="0">A6^4-2*A6^3-6*A6^2+4*A6+4</f>
        <v>162.48575625000001</v>
      </c>
      <c r="C6" s="37"/>
    </row>
    <row r="7" spans="1:8" x14ac:dyDescent="0.3">
      <c r="A7" s="33">
        <v>-3.0999999999999996</v>
      </c>
      <c r="B7" s="3">
        <f t="shared" si="0"/>
        <v>85.87409999999997</v>
      </c>
      <c r="C7" s="37"/>
    </row>
    <row r="8" spans="1:8" x14ac:dyDescent="0.3">
      <c r="A8" s="33">
        <v>-2.6499999999999995</v>
      </c>
      <c r="B8" s="3">
        <f t="shared" si="0"/>
        <v>37.799756249999959</v>
      </c>
      <c r="C8" s="37"/>
    </row>
    <row r="9" spans="1:8" x14ac:dyDescent="0.3">
      <c r="A9" s="33">
        <v>-2.1999999999999993</v>
      </c>
      <c r="B9" s="3">
        <f t="shared" si="0"/>
        <v>10.88159999999997</v>
      </c>
      <c r="C9" s="37"/>
    </row>
    <row r="10" spans="1:8" x14ac:dyDescent="0.3">
      <c r="A10" s="38">
        <v>-1.826838</v>
      </c>
      <c r="B10" s="39">
        <f>A10^4-2*A10^3-6*A10^2+4*A10+4</f>
        <v>-7.308951579076961E-6</v>
      </c>
      <c r="C10" s="37"/>
    </row>
    <row r="11" spans="1:8" x14ac:dyDescent="0.3">
      <c r="A11" s="43">
        <v>-1.3</v>
      </c>
      <c r="B11" s="44">
        <f t="shared" si="0"/>
        <v>-4.0899000000000001</v>
      </c>
      <c r="C11" s="37"/>
    </row>
    <row r="12" spans="1:8" x14ac:dyDescent="0.3">
      <c r="A12" s="43">
        <v>-0.84999999999999942</v>
      </c>
      <c r="B12" s="44">
        <f t="shared" si="0"/>
        <v>-1.9847437499999954</v>
      </c>
      <c r="C12" s="37"/>
    </row>
    <row r="13" spans="1:8" x14ac:dyDescent="0.3">
      <c r="A13" s="40">
        <v>-0.60019599999999995</v>
      </c>
      <c r="B13" s="39">
        <f>A13^4-2*A13^3-6*A13^2+4*A13+4</f>
        <v>-2.5051867078573764E-6</v>
      </c>
      <c r="C13" s="37"/>
    </row>
    <row r="14" spans="1:8" x14ac:dyDescent="0.3">
      <c r="A14" s="43">
        <v>5.00000000000006E-2</v>
      </c>
      <c r="B14" s="44">
        <f t="shared" si="0"/>
        <v>4.1847562500000022</v>
      </c>
      <c r="C14" s="37"/>
    </row>
    <row r="15" spans="1:8" x14ac:dyDescent="0.3">
      <c r="A15" s="43">
        <v>0.50000000000000067</v>
      </c>
      <c r="B15" s="44">
        <f t="shared" si="0"/>
        <v>4.3124999999999982</v>
      </c>
      <c r="C15" s="37"/>
    </row>
    <row r="16" spans="1:8" x14ac:dyDescent="0.3">
      <c r="A16" s="40">
        <v>1.0947880000000001</v>
      </c>
      <c r="B16" s="39">
        <f>A16^4-2*A16^3-6*A16^2+4*A16+4</f>
        <v>-4.5678638782575831E-6</v>
      </c>
      <c r="C16" s="37"/>
    </row>
    <row r="17" spans="1:3" x14ac:dyDescent="0.3">
      <c r="A17" s="33">
        <v>1.4</v>
      </c>
      <c r="B17" s="3">
        <f t="shared" si="0"/>
        <v>-3.8063999999999982</v>
      </c>
      <c r="C17" s="37"/>
    </row>
    <row r="18" spans="1:3" x14ac:dyDescent="0.3">
      <c r="A18" s="33">
        <v>1.8500000000000005</v>
      </c>
      <c r="B18" s="3">
        <f t="shared" si="0"/>
        <v>-10.084743750000005</v>
      </c>
      <c r="C18" s="37"/>
    </row>
    <row r="19" spans="1:3" x14ac:dyDescent="0.3">
      <c r="A19" s="33">
        <v>2.3000000000000007</v>
      </c>
      <c r="B19" s="3">
        <f t="shared" si="0"/>
        <v>-14.889900000000008</v>
      </c>
      <c r="C19" s="37"/>
    </row>
    <row r="20" spans="1:3" x14ac:dyDescent="0.3">
      <c r="A20" s="33">
        <v>2.7500000000000009</v>
      </c>
      <c r="B20" s="3">
        <f t="shared" si="0"/>
        <v>-14.777343749999989</v>
      </c>
      <c r="C20" s="37"/>
    </row>
    <row r="21" spans="1:3" x14ac:dyDescent="0.3">
      <c r="A21" s="33">
        <v>3.2000000000000011</v>
      </c>
      <c r="B21" s="3">
        <f t="shared" si="0"/>
        <v>-5.3183999999999614</v>
      </c>
      <c r="C21" s="37"/>
    </row>
    <row r="22" spans="1:3" x14ac:dyDescent="0.3">
      <c r="A22" s="33">
        <v>3.6500000000000012</v>
      </c>
      <c r="B22" s="3">
        <f t="shared" si="0"/>
        <v>18.899756250000092</v>
      </c>
      <c r="C22" s="37"/>
    </row>
    <row r="23" spans="1:3" x14ac:dyDescent="0.3">
      <c r="A23" s="33">
        <v>4.1000000000000014</v>
      </c>
      <c r="B23" s="3">
        <f t="shared" si="0"/>
        <v>64.274100000000232</v>
      </c>
      <c r="C23" s="37"/>
    </row>
    <row r="24" spans="1:3" x14ac:dyDescent="0.3">
      <c r="A24" s="33">
        <v>4.5500000000000016</v>
      </c>
      <c r="B24" s="3">
        <f t="shared" si="0"/>
        <v>138.18575625000031</v>
      </c>
      <c r="C24" s="37"/>
    </row>
    <row r="25" spans="1:3" ht="15" thickBot="1" x14ac:dyDescent="0.35">
      <c r="A25" s="41">
        <f>5</f>
        <v>5</v>
      </c>
      <c r="B25" s="3">
        <f t="shared" si="0"/>
        <v>249</v>
      </c>
      <c r="C25" s="42"/>
    </row>
  </sheetData>
  <mergeCells count="3">
    <mergeCell ref="A3:C3"/>
    <mergeCell ref="C5:C25"/>
    <mergeCell ref="A1:C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7BA7-8F71-4FE1-B0F1-0F7DE10B8728}">
  <dimension ref="A1:G8"/>
  <sheetViews>
    <sheetView workbookViewId="0">
      <selection activeCell="F7" sqref="F7"/>
    </sheetView>
  </sheetViews>
  <sheetFormatPr defaultRowHeight="14.4" x14ac:dyDescent="0.3"/>
  <cols>
    <col min="1" max="1" width="20.21875" customWidth="1"/>
    <col min="6" max="6" width="16.109375" customWidth="1"/>
    <col min="7" max="7" width="11.21875" customWidth="1"/>
  </cols>
  <sheetData>
    <row r="1" spans="1:7" x14ac:dyDescent="0.3">
      <c r="C1" t="s">
        <v>46</v>
      </c>
      <c r="D1" t="s">
        <v>47</v>
      </c>
      <c r="F1" t="s">
        <v>50</v>
      </c>
    </row>
    <row r="2" spans="1:7" x14ac:dyDescent="0.3">
      <c r="A2" t="s">
        <v>48</v>
      </c>
      <c r="C2">
        <v>19</v>
      </c>
      <c r="D2">
        <v>7</v>
      </c>
      <c r="F2">
        <f>SUMPRODUCT(C2:D2,C3:D3)</f>
        <v>825000</v>
      </c>
    </row>
    <row r="3" spans="1:7" x14ac:dyDescent="0.3">
      <c r="A3" t="s">
        <v>49</v>
      </c>
      <c r="C3">
        <v>25000</v>
      </c>
      <c r="D3">
        <v>50000</v>
      </c>
    </row>
    <row r="5" spans="1:7" x14ac:dyDescent="0.3">
      <c r="A5" t="s">
        <v>51</v>
      </c>
      <c r="F5" t="s">
        <v>52</v>
      </c>
      <c r="G5" t="s">
        <v>53</v>
      </c>
    </row>
    <row r="6" spans="1:7" x14ac:dyDescent="0.3">
      <c r="C6">
        <v>1.2</v>
      </c>
      <c r="D6">
        <v>1.9</v>
      </c>
      <c r="F6">
        <f>SUMPRODUCT($C$2:$D$2,C6:D6)</f>
        <v>36.1</v>
      </c>
      <c r="G6">
        <v>37</v>
      </c>
    </row>
    <row r="7" spans="1:7" x14ac:dyDescent="0.3">
      <c r="C7">
        <v>2.2999999999999998</v>
      </c>
      <c r="D7">
        <v>1.8</v>
      </c>
      <c r="F7">
        <f t="shared" ref="F7:F8" si="0">SUMPRODUCT($C$2:$D$2,C7:D7)</f>
        <v>56.3</v>
      </c>
      <c r="G7">
        <v>57.6</v>
      </c>
    </row>
    <row r="8" spans="1:7" x14ac:dyDescent="0.3">
      <c r="C8">
        <v>0.1</v>
      </c>
      <c r="D8">
        <v>0.7</v>
      </c>
      <c r="F8">
        <f t="shared" si="0"/>
        <v>6.8</v>
      </c>
      <c r="G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B59E-F0FC-421A-85B0-944DE40A8AB3}">
  <dimension ref="A1:O13"/>
  <sheetViews>
    <sheetView workbookViewId="0">
      <selection activeCell="C13" sqref="C13:D13"/>
    </sheetView>
  </sheetViews>
  <sheetFormatPr defaultRowHeight="14.4" x14ac:dyDescent="0.3"/>
  <cols>
    <col min="4" max="4" width="10.6640625" customWidth="1"/>
    <col min="6" max="6" width="10.44140625" customWidth="1"/>
    <col min="8" max="8" width="10.44140625" customWidth="1"/>
    <col min="10" max="10" width="10.6640625" customWidth="1"/>
    <col min="12" max="12" width="10.21875" customWidth="1"/>
    <col min="15" max="15" width="21.109375" customWidth="1"/>
  </cols>
  <sheetData>
    <row r="1" spans="1:15" x14ac:dyDescent="0.3">
      <c r="B1" s="19"/>
      <c r="C1" s="48" t="s">
        <v>54</v>
      </c>
      <c r="D1" s="62"/>
      <c r="E1" s="63" t="s">
        <v>55</v>
      </c>
      <c r="F1" s="64"/>
      <c r="G1" s="49" t="s">
        <v>56</v>
      </c>
      <c r="H1" s="50"/>
      <c r="I1" s="67" t="s">
        <v>57</v>
      </c>
      <c r="J1" s="64"/>
      <c r="K1" s="49" t="s">
        <v>58</v>
      </c>
      <c r="L1" s="49"/>
      <c r="M1" s="72" t="s">
        <v>59</v>
      </c>
      <c r="O1" s="45" t="s">
        <v>70</v>
      </c>
    </row>
    <row r="2" spans="1:15" x14ac:dyDescent="0.3">
      <c r="B2" s="53"/>
      <c r="C2" s="52">
        <v>310</v>
      </c>
      <c r="D2" s="51"/>
      <c r="E2" s="52">
        <v>205</v>
      </c>
      <c r="F2" s="51"/>
      <c r="G2" s="65">
        <v>220</v>
      </c>
      <c r="H2" s="66"/>
      <c r="I2" s="52">
        <v>160</v>
      </c>
      <c r="J2" s="51"/>
      <c r="K2" s="65">
        <v>285</v>
      </c>
      <c r="L2" s="68"/>
      <c r="M2" s="73"/>
      <c r="O2">
        <f>SUM(C13:L13)</f>
        <v>15034.999999999996</v>
      </c>
    </row>
    <row r="3" spans="1:15" ht="15" thickBot="1" x14ac:dyDescent="0.35">
      <c r="A3" s="56"/>
      <c r="B3" s="57"/>
      <c r="C3" s="58" t="s">
        <v>68</v>
      </c>
      <c r="D3" s="59" t="s">
        <v>69</v>
      </c>
      <c r="E3" s="58" t="s">
        <v>68</v>
      </c>
      <c r="F3" s="59" t="s">
        <v>69</v>
      </c>
      <c r="G3" s="58" t="s">
        <v>68</v>
      </c>
      <c r="H3" s="59" t="s">
        <v>69</v>
      </c>
      <c r="I3" s="58" t="s">
        <v>68</v>
      </c>
      <c r="J3" s="59" t="s">
        <v>69</v>
      </c>
      <c r="K3" s="58" t="s">
        <v>68</v>
      </c>
      <c r="L3" s="69" t="s">
        <v>69</v>
      </c>
      <c r="M3" s="74"/>
    </row>
    <row r="4" spans="1:15" ht="14.4" customHeight="1" x14ac:dyDescent="0.3">
      <c r="A4" s="54" t="s">
        <v>60</v>
      </c>
      <c r="B4" s="55">
        <v>210</v>
      </c>
      <c r="C4" s="87">
        <v>0</v>
      </c>
      <c r="D4" s="55">
        <v>23</v>
      </c>
      <c r="E4" s="87">
        <v>0.2</v>
      </c>
      <c r="F4" s="55">
        <v>15</v>
      </c>
      <c r="G4" s="87">
        <v>0</v>
      </c>
      <c r="H4" s="55">
        <v>16</v>
      </c>
      <c r="I4" s="87">
        <v>54.799999999998946</v>
      </c>
      <c r="J4" s="55">
        <v>16</v>
      </c>
      <c r="K4" s="87">
        <v>155.00000000000003</v>
      </c>
      <c r="L4" s="70">
        <v>13</v>
      </c>
      <c r="M4" s="71">
        <f>C4+E4+G4+I4+K4</f>
        <v>209.99999999999898</v>
      </c>
    </row>
    <row r="5" spans="1:15" x14ac:dyDescent="0.3">
      <c r="A5" s="46" t="s">
        <v>61</v>
      </c>
      <c r="B5" s="34">
        <v>155</v>
      </c>
      <c r="C5" s="88">
        <v>49.799999999998953</v>
      </c>
      <c r="D5" s="34">
        <v>14</v>
      </c>
      <c r="E5" s="88">
        <v>0</v>
      </c>
      <c r="F5" s="34">
        <v>15</v>
      </c>
      <c r="G5" s="88">
        <v>0</v>
      </c>
      <c r="H5" s="34">
        <v>16</v>
      </c>
      <c r="I5" s="88">
        <v>105.20000000000105</v>
      </c>
      <c r="J5" s="34">
        <v>12</v>
      </c>
      <c r="K5" s="88">
        <v>0</v>
      </c>
      <c r="L5" s="47">
        <v>14</v>
      </c>
      <c r="M5" s="71">
        <f t="shared" ref="M5:M11" si="0">C5+E5+G5+I5+K5</f>
        <v>155</v>
      </c>
    </row>
    <row r="6" spans="1:15" x14ac:dyDescent="0.3">
      <c r="A6" s="46" t="s">
        <v>62</v>
      </c>
      <c r="B6" s="34">
        <v>135</v>
      </c>
      <c r="C6" s="88">
        <v>0</v>
      </c>
      <c r="D6" s="34">
        <v>16</v>
      </c>
      <c r="E6" s="88">
        <v>134.99999999999994</v>
      </c>
      <c r="F6" s="34">
        <v>11</v>
      </c>
      <c r="G6" s="88">
        <v>0</v>
      </c>
      <c r="H6" s="34">
        <v>17</v>
      </c>
      <c r="I6" s="88">
        <v>0</v>
      </c>
      <c r="J6" s="34">
        <v>14</v>
      </c>
      <c r="K6" s="88">
        <v>0</v>
      </c>
      <c r="L6" s="47">
        <v>16</v>
      </c>
      <c r="M6" s="71">
        <f t="shared" si="0"/>
        <v>134.99999999999994</v>
      </c>
    </row>
    <row r="7" spans="1:15" x14ac:dyDescent="0.3">
      <c r="A7" s="46" t="s">
        <v>63</v>
      </c>
      <c r="B7" s="34">
        <v>145</v>
      </c>
      <c r="C7" s="88">
        <v>145</v>
      </c>
      <c r="D7" s="34">
        <v>10</v>
      </c>
      <c r="E7" s="88">
        <v>0</v>
      </c>
      <c r="F7" s="34">
        <v>14</v>
      </c>
      <c r="G7" s="88">
        <v>0</v>
      </c>
      <c r="H7" s="34">
        <v>11</v>
      </c>
      <c r="I7" s="88">
        <v>0</v>
      </c>
      <c r="J7" s="34">
        <v>17</v>
      </c>
      <c r="K7" s="88">
        <v>0</v>
      </c>
      <c r="L7" s="47">
        <v>12</v>
      </c>
      <c r="M7" s="71">
        <f t="shared" si="0"/>
        <v>145</v>
      </c>
    </row>
    <row r="8" spans="1:15" x14ac:dyDescent="0.3">
      <c r="A8" s="46" t="s">
        <v>64</v>
      </c>
      <c r="B8" s="34">
        <v>160</v>
      </c>
      <c r="C8" s="88">
        <v>0</v>
      </c>
      <c r="D8" s="34">
        <v>17</v>
      </c>
      <c r="E8" s="88">
        <v>0</v>
      </c>
      <c r="F8" s="34">
        <v>18</v>
      </c>
      <c r="G8" s="88">
        <v>159.99999999999994</v>
      </c>
      <c r="H8" s="34">
        <v>13</v>
      </c>
      <c r="I8" s="88">
        <v>0</v>
      </c>
      <c r="J8" s="34">
        <v>19</v>
      </c>
      <c r="K8" s="88">
        <v>0</v>
      </c>
      <c r="L8" s="47">
        <v>13</v>
      </c>
      <c r="M8" s="71">
        <f t="shared" si="0"/>
        <v>159.99999999999994</v>
      </c>
    </row>
    <row r="9" spans="1:15" x14ac:dyDescent="0.3">
      <c r="A9" s="46" t="s">
        <v>65</v>
      </c>
      <c r="B9" s="34">
        <v>205</v>
      </c>
      <c r="C9" s="88">
        <v>115.20000000000103</v>
      </c>
      <c r="D9" s="34">
        <v>17</v>
      </c>
      <c r="E9" s="88">
        <v>29.799999999999997</v>
      </c>
      <c r="F9" s="34">
        <v>14</v>
      </c>
      <c r="G9" s="88">
        <v>60</v>
      </c>
      <c r="H9" s="34">
        <v>14</v>
      </c>
      <c r="I9" s="88">
        <v>0</v>
      </c>
      <c r="J9" s="34">
        <v>17</v>
      </c>
      <c r="K9" s="88">
        <v>0</v>
      </c>
      <c r="L9" s="47">
        <v>17</v>
      </c>
      <c r="M9" s="71">
        <f t="shared" si="0"/>
        <v>205.00000000000102</v>
      </c>
    </row>
    <row r="10" spans="1:15" x14ac:dyDescent="0.3">
      <c r="A10" s="46" t="s">
        <v>66</v>
      </c>
      <c r="B10" s="34">
        <v>40</v>
      </c>
      <c r="C10" s="88">
        <v>0</v>
      </c>
      <c r="D10" s="34">
        <v>19</v>
      </c>
      <c r="E10" s="88">
        <v>39.999999999999986</v>
      </c>
      <c r="F10" s="34">
        <v>13</v>
      </c>
      <c r="G10" s="88">
        <v>0</v>
      </c>
      <c r="H10" s="34">
        <v>14</v>
      </c>
      <c r="I10" s="88">
        <v>0</v>
      </c>
      <c r="J10" s="34">
        <v>15</v>
      </c>
      <c r="K10" s="88">
        <v>0</v>
      </c>
      <c r="L10" s="47">
        <v>19</v>
      </c>
      <c r="M10" s="71">
        <f t="shared" si="0"/>
        <v>39.999999999999986</v>
      </c>
    </row>
    <row r="11" spans="1:15" ht="15" thickBot="1" x14ac:dyDescent="0.35">
      <c r="A11" s="61" t="s">
        <v>67</v>
      </c>
      <c r="B11" s="59">
        <v>130</v>
      </c>
      <c r="C11" s="89">
        <v>0</v>
      </c>
      <c r="D11" s="59">
        <v>19</v>
      </c>
      <c r="E11" s="89">
        <v>0</v>
      </c>
      <c r="F11" s="59">
        <v>19</v>
      </c>
      <c r="G11" s="89">
        <v>0</v>
      </c>
      <c r="H11" s="77">
        <v>14</v>
      </c>
      <c r="I11" s="89">
        <v>0</v>
      </c>
      <c r="J11" s="59">
        <v>16</v>
      </c>
      <c r="K11" s="89">
        <v>130.00000000000003</v>
      </c>
      <c r="L11" s="69">
        <v>11</v>
      </c>
      <c r="M11" s="75">
        <f t="shared" si="0"/>
        <v>130.00000000000003</v>
      </c>
    </row>
    <row r="12" spans="1:15" ht="15" thickBot="1" x14ac:dyDescent="0.35">
      <c r="A12" s="80" t="s">
        <v>59</v>
      </c>
      <c r="B12" s="80"/>
      <c r="C12" s="102">
        <f>SUM(C4:C11)</f>
        <v>310</v>
      </c>
      <c r="D12" s="81"/>
      <c r="E12" s="82">
        <f>SUM(E4:E11)</f>
        <v>204.99999999999994</v>
      </c>
      <c r="F12" s="81"/>
      <c r="G12" s="82">
        <f>SUM(G4:G11)</f>
        <v>219.99999999999994</v>
      </c>
      <c r="H12" s="81"/>
      <c r="I12" s="82">
        <f>SUM(I4:I11)</f>
        <v>160</v>
      </c>
      <c r="J12" s="81"/>
      <c r="K12" s="82">
        <f>SUM(K4:K11)</f>
        <v>285.00000000000006</v>
      </c>
      <c r="L12" s="83"/>
      <c r="M12" s="76"/>
    </row>
    <row r="13" spans="1:15" ht="15" thickBot="1" x14ac:dyDescent="0.35">
      <c r="A13" s="84" t="s">
        <v>71</v>
      </c>
      <c r="B13" s="86"/>
      <c r="C13" s="78">
        <f>SUMPRODUCT(C4:C11,D4:D11)</f>
        <v>4105.6000000000022</v>
      </c>
      <c r="D13" s="79"/>
      <c r="E13" s="79">
        <f>SUMPRODUCT(E4:E11,F4:F11)</f>
        <v>2425.1999999999989</v>
      </c>
      <c r="F13" s="79"/>
      <c r="G13" s="79">
        <f>SUMPRODUCT(G4:G11,H4:H11)</f>
        <v>2919.9999999999991</v>
      </c>
      <c r="H13" s="79"/>
      <c r="I13" s="79">
        <f>SUMPRODUCT(I4:I11,J4:J11)</f>
        <v>2139.1999999999957</v>
      </c>
      <c r="J13" s="79"/>
      <c r="K13" s="79">
        <f t="shared" ref="K13:L13" si="1">SUMPRODUCT(K4:K11,L4:L11)</f>
        <v>3445.0000000000009</v>
      </c>
      <c r="L13" s="85"/>
    </row>
  </sheetData>
  <mergeCells count="23">
    <mergeCell ref="C13:D13"/>
    <mergeCell ref="E13:F13"/>
    <mergeCell ref="G13:H13"/>
    <mergeCell ref="I13:J13"/>
    <mergeCell ref="K13:L13"/>
    <mergeCell ref="A13:B13"/>
    <mergeCell ref="M1:M3"/>
    <mergeCell ref="A12:B12"/>
    <mergeCell ref="C12:D12"/>
    <mergeCell ref="E12:F12"/>
    <mergeCell ref="G12:H12"/>
    <mergeCell ref="I12:J12"/>
    <mergeCell ref="K12:L12"/>
    <mergeCell ref="C1:D1"/>
    <mergeCell ref="E1:F1"/>
    <mergeCell ref="G1:H1"/>
    <mergeCell ref="I1:J1"/>
    <mergeCell ref="K1:L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75DD-F1D4-422D-AE8E-5ECBA7EAEAA2}">
  <dimension ref="A1:M9"/>
  <sheetViews>
    <sheetView workbookViewId="0">
      <selection activeCell="H10" sqref="H10"/>
    </sheetView>
  </sheetViews>
  <sheetFormatPr defaultRowHeight="14.4" x14ac:dyDescent="0.3"/>
  <cols>
    <col min="1" max="3" width="12.77734375" customWidth="1"/>
    <col min="4" max="4" width="14.6640625" customWidth="1"/>
    <col min="5" max="13" width="12.77734375" customWidth="1"/>
  </cols>
  <sheetData>
    <row r="1" spans="1:13" ht="24" thickBot="1" x14ac:dyDescent="0.5">
      <c r="A1" s="90" t="s">
        <v>72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x14ac:dyDescent="0.3">
      <c r="E2" s="95" t="s">
        <v>73</v>
      </c>
      <c r="F2" s="96" t="s">
        <v>74</v>
      </c>
      <c r="G2" s="96"/>
      <c r="H2" s="96" t="s">
        <v>75</v>
      </c>
      <c r="I2" s="96"/>
      <c r="J2" s="96" t="s">
        <v>76</v>
      </c>
      <c r="K2" s="96"/>
      <c r="L2" s="96" t="s">
        <v>77</v>
      </c>
      <c r="M2" s="97"/>
    </row>
    <row r="3" spans="1:13" ht="15" thickBot="1" x14ac:dyDescent="0.35">
      <c r="E3" s="94" t="s">
        <v>45</v>
      </c>
      <c r="F3" s="101">
        <v>310</v>
      </c>
      <c r="G3" s="101"/>
      <c r="H3" s="101">
        <v>350</v>
      </c>
      <c r="I3" s="101"/>
      <c r="J3" s="101">
        <v>260</v>
      </c>
      <c r="K3" s="101"/>
      <c r="L3" s="101">
        <v>270</v>
      </c>
      <c r="M3" s="36"/>
    </row>
    <row r="4" spans="1:13" s="9" customFormat="1" ht="86.4" x14ac:dyDescent="0.3">
      <c r="A4" s="91" t="s">
        <v>82</v>
      </c>
      <c r="B4" s="92" t="s">
        <v>83</v>
      </c>
      <c r="C4" s="92" t="s">
        <v>84</v>
      </c>
      <c r="D4" s="93" t="s">
        <v>85</v>
      </c>
      <c r="F4" s="91" t="s">
        <v>91</v>
      </c>
      <c r="G4" s="92" t="s">
        <v>78</v>
      </c>
      <c r="H4" s="92" t="s">
        <v>92</v>
      </c>
      <c r="I4" s="92" t="s">
        <v>79</v>
      </c>
      <c r="J4" s="92" t="s">
        <v>93</v>
      </c>
      <c r="K4" s="92" t="s">
        <v>80</v>
      </c>
      <c r="L4" s="92" t="s">
        <v>94</v>
      </c>
      <c r="M4" s="93" t="s">
        <v>81</v>
      </c>
    </row>
    <row r="5" spans="1:13" x14ac:dyDescent="0.3">
      <c r="A5" s="33" t="s">
        <v>86</v>
      </c>
      <c r="B5" s="3">
        <v>140</v>
      </c>
      <c r="C5" s="3">
        <f>B5*D5</f>
        <v>140</v>
      </c>
      <c r="D5" s="34">
        <v>1</v>
      </c>
      <c r="F5" s="33">
        <f>G5*$D5</f>
        <v>11</v>
      </c>
      <c r="G5" s="3">
        <v>11</v>
      </c>
      <c r="H5" s="3">
        <f t="shared" ref="H5:H7" si="0">I5*$D5</f>
        <v>10</v>
      </c>
      <c r="I5" s="3">
        <v>10</v>
      </c>
      <c r="J5" s="3">
        <f t="shared" ref="J5:J7" si="1">K5*$D5</f>
        <v>12</v>
      </c>
      <c r="K5" s="3">
        <v>12</v>
      </c>
      <c r="L5" s="3">
        <f>M5*$D5</f>
        <v>13</v>
      </c>
      <c r="M5" s="34">
        <v>13</v>
      </c>
    </row>
    <row r="6" spans="1:13" x14ac:dyDescent="0.3">
      <c r="A6" s="33" t="s">
        <v>87</v>
      </c>
      <c r="B6" s="3">
        <v>110</v>
      </c>
      <c r="C6" s="3">
        <f t="shared" ref="C6:C7" si="2">B6*D6</f>
        <v>110</v>
      </c>
      <c r="D6" s="34">
        <v>1</v>
      </c>
      <c r="F6" s="33">
        <f>G6*$D6</f>
        <v>12</v>
      </c>
      <c r="G6" s="3">
        <v>12</v>
      </c>
      <c r="H6" s="3">
        <f t="shared" si="0"/>
        <v>10</v>
      </c>
      <c r="I6" s="3">
        <v>10</v>
      </c>
      <c r="J6" s="3">
        <f t="shared" si="1"/>
        <v>11</v>
      </c>
      <c r="K6" s="3">
        <v>11</v>
      </c>
      <c r="L6" s="3">
        <f>M6*$D6</f>
        <v>9</v>
      </c>
      <c r="M6" s="34">
        <v>9</v>
      </c>
    </row>
    <row r="7" spans="1:13" ht="15" thickBot="1" x14ac:dyDescent="0.35">
      <c r="A7" s="94" t="s">
        <v>88</v>
      </c>
      <c r="B7" s="60">
        <v>120</v>
      </c>
      <c r="C7" s="60">
        <f t="shared" si="2"/>
        <v>3720</v>
      </c>
      <c r="D7" s="59">
        <v>31</v>
      </c>
      <c r="F7" s="94">
        <f>G7*$D7</f>
        <v>279</v>
      </c>
      <c r="G7" s="60">
        <v>9</v>
      </c>
      <c r="H7" s="60">
        <f t="shared" si="0"/>
        <v>310</v>
      </c>
      <c r="I7" s="60">
        <v>10</v>
      </c>
      <c r="J7" s="60">
        <f t="shared" si="1"/>
        <v>217</v>
      </c>
      <c r="K7" s="60">
        <v>7</v>
      </c>
      <c r="L7" s="60">
        <f>M7*$D7</f>
        <v>248</v>
      </c>
      <c r="M7" s="59">
        <v>8</v>
      </c>
    </row>
    <row r="8" spans="1:13" ht="15" thickBot="1" x14ac:dyDescent="0.35"/>
    <row r="9" spans="1:13" s="9" customFormat="1" ht="87" thickBot="1" x14ac:dyDescent="0.35">
      <c r="B9" s="98" t="s">
        <v>89</v>
      </c>
      <c r="C9" s="100">
        <f>SUM(C5:C7)</f>
        <v>3970</v>
      </c>
      <c r="E9" s="98" t="s">
        <v>90</v>
      </c>
      <c r="F9" s="99">
        <f>SUM(F5:F7)</f>
        <v>302</v>
      </c>
      <c r="G9" s="99" t="s">
        <v>95</v>
      </c>
      <c r="H9" s="99">
        <f>SUM(H5:H7)</f>
        <v>330</v>
      </c>
      <c r="I9" s="99" t="s">
        <v>96</v>
      </c>
      <c r="J9" s="99">
        <f>SUM(J5:J7)</f>
        <v>240</v>
      </c>
      <c r="K9" s="99" t="s">
        <v>97</v>
      </c>
      <c r="L9" s="100">
        <f>SUM(L5:L7)</f>
        <v>270</v>
      </c>
    </row>
  </sheetData>
  <mergeCells count="9">
    <mergeCell ref="A1:M1"/>
    <mergeCell ref="F2:G2"/>
    <mergeCell ref="H2:I2"/>
    <mergeCell ref="J2:K2"/>
    <mergeCell ref="L2:M2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600C-322E-40FC-BDEA-2AE26D9EEFED}">
  <dimension ref="A1:D13"/>
  <sheetViews>
    <sheetView workbookViewId="0">
      <selection activeCell="N25" sqref="N25"/>
    </sheetView>
  </sheetViews>
  <sheetFormatPr defaultRowHeight="14.4" x14ac:dyDescent="0.3"/>
  <sheetData>
    <row r="1" spans="1:4" x14ac:dyDescent="0.3">
      <c r="A1">
        <v>3</v>
      </c>
    </row>
    <row r="10" spans="1:4" x14ac:dyDescent="0.3">
      <c r="A10">
        <v>1</v>
      </c>
      <c r="B10">
        <v>12</v>
      </c>
      <c r="C10">
        <v>42</v>
      </c>
      <c r="D10">
        <v>77</v>
      </c>
    </row>
    <row r="11" spans="1:4" x14ac:dyDescent="0.3">
      <c r="A11">
        <v>-5</v>
      </c>
      <c r="B11">
        <v>-6</v>
      </c>
      <c r="C11">
        <v>-13</v>
      </c>
      <c r="D11">
        <v>-1234</v>
      </c>
    </row>
    <row r="13" spans="1:4" x14ac:dyDescent="0.3">
      <c r="A13" t="s">
        <v>98</v>
      </c>
      <c r="B13" cm="1">
        <f t="array" ref="B13">SUMIF(A10:D11,_xlfn.SWITCH(A1,1,"&gt;0",2,"&lt;0",3,"&lt;&gt;"""))</f>
        <v>-1126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3" name="Option Button 2">
              <controlPr defaultSize="0" autoFill="0" autoLine="0" autoPict="0">
                <anchor moveWithCells="1">
                  <from>
                    <xdr:col>2</xdr:col>
                    <xdr:colOff>7620</xdr:colOff>
                    <xdr:row>1</xdr:row>
                    <xdr:rowOff>175260</xdr:rowOff>
                  </from>
                  <to>
                    <xdr:col>3</xdr:col>
                    <xdr:colOff>601980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4" name="Option Button 3">
              <controlPr defaultSize="0" autoFill="0" autoLine="0" autoPict="0" altText="Отрицательные">
                <anchor moveWithCells="1">
                  <from>
                    <xdr:col>1</xdr:col>
                    <xdr:colOff>601980</xdr:colOff>
                    <xdr:row>2</xdr:row>
                    <xdr:rowOff>175260</xdr:rowOff>
                  </from>
                  <to>
                    <xdr:col>4</xdr:col>
                    <xdr:colOff>15240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5" name="Option Button 4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175260</xdr:rowOff>
                  </from>
                  <to>
                    <xdr:col>4</xdr:col>
                    <xdr:colOff>7620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6" name="Group Box 6">
              <controlPr defaultSize="0" autoFill="0" autoPict="0">
                <anchor moveWithCells="1">
                  <from>
                    <xdr:col>1</xdr:col>
                    <xdr:colOff>205740</xdr:colOff>
                    <xdr:row>0</xdr:row>
                    <xdr:rowOff>76200</xdr:rowOff>
                  </from>
                  <to>
                    <xdr:col>4</xdr:col>
                    <xdr:colOff>411480</xdr:colOff>
                    <xdr:row>7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EF8F-0A2E-44A4-8BA0-181AF490AB15}">
  <dimension ref="A1:G11"/>
  <sheetViews>
    <sheetView tabSelected="1" workbookViewId="0">
      <selection activeCell="M9" sqref="M9"/>
    </sheetView>
  </sheetViews>
  <sheetFormatPr defaultRowHeight="14.4" x14ac:dyDescent="0.3"/>
  <cols>
    <col min="1" max="7" width="12.77734375" customWidth="1"/>
    <col min="8" max="8" width="5.5546875" customWidth="1"/>
    <col min="9" max="9" width="15" customWidth="1"/>
    <col min="10" max="10" width="10.109375" bestFit="1" customWidth="1"/>
  </cols>
  <sheetData>
    <row r="1" spans="1:7" x14ac:dyDescent="0.3">
      <c r="A1" t="s">
        <v>99</v>
      </c>
      <c r="B1">
        <v>2034</v>
      </c>
      <c r="D1" t="s">
        <v>100</v>
      </c>
    </row>
    <row r="5" spans="1:7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101</v>
      </c>
    </row>
    <row r="6" spans="1:7" x14ac:dyDescent="0.3">
      <c r="A6" s="104" t="str">
        <f>IF(MONTH(Вспомогательный!D8) = М, Вспомогательный!D8,"")</f>
        <v/>
      </c>
      <c r="B6" s="104" t="str">
        <f>IF(MONTH(Вспомогательный!E8) = М, Вспомогательный!E8,"")</f>
        <v/>
      </c>
      <c r="C6" s="104" t="str">
        <f>IF(MONTH(Вспомогательный!F8) = М, Вспомогательный!F8,"")</f>
        <v/>
      </c>
      <c r="D6" s="104" t="str">
        <f>IF(MONTH(Вспомогательный!G8) = М, Вспомогательный!G8,"")</f>
        <v/>
      </c>
      <c r="E6" s="104" t="str">
        <f>IF(MONTH(Вспомогательный!H8) = М, Вспомогательный!H8,"")</f>
        <v/>
      </c>
      <c r="F6" s="104" t="str">
        <f>IF(MONTH(Вспомогательный!I8) = М, Вспомогательный!I8,"")</f>
        <v/>
      </c>
      <c r="G6" s="104">
        <f>IF(MONTH(Вспомогательный!J8) = М, Вспомогательный!J8,"")</f>
        <v>48945</v>
      </c>
    </row>
    <row r="7" spans="1:7" x14ac:dyDescent="0.3">
      <c r="A7" s="104">
        <f>IF(MONTH(Вспомогательный!D9) = М, Вспомогательный!D9,"")</f>
        <v>48946</v>
      </c>
      <c r="B7" s="104">
        <f>IF(MONTH(Вспомогательный!E9) = М, Вспомогательный!E9,"")</f>
        <v>48947</v>
      </c>
      <c r="C7" s="104">
        <f>IF(MONTH(Вспомогательный!F9) = М, Вспомогательный!F9,"")</f>
        <v>48948</v>
      </c>
      <c r="D7" s="104">
        <f>IF(MONTH(Вспомогательный!G9) = М, Вспомогательный!G9,"")</f>
        <v>48949</v>
      </c>
      <c r="E7" s="104">
        <f>IF(MONTH(Вспомогательный!H9) = М, Вспомогательный!H9,"")</f>
        <v>48950</v>
      </c>
      <c r="F7" s="104">
        <f>IF(MONTH(Вспомогательный!I9) = М, Вспомогательный!I9,"")</f>
        <v>48951</v>
      </c>
      <c r="G7" s="104">
        <f>IF(MONTH(Вспомогательный!J9) = М, Вспомогательный!J9,"")</f>
        <v>48952</v>
      </c>
    </row>
    <row r="8" spans="1:7" x14ac:dyDescent="0.3">
      <c r="A8" s="104">
        <f>IF(MONTH(Вспомогательный!D10) = М, Вспомогательный!D10,"")</f>
        <v>48953</v>
      </c>
      <c r="B8" s="104">
        <f>IF(MONTH(Вспомогательный!E10) = М, Вспомогательный!E10,"")</f>
        <v>48954</v>
      </c>
      <c r="C8" s="104">
        <f>IF(MONTH(Вспомогательный!F10) = М, Вспомогательный!F10,"")</f>
        <v>48955</v>
      </c>
      <c r="D8" s="104">
        <f>IF(MONTH(Вспомогательный!G10) = М, Вспомогательный!G10,"")</f>
        <v>48956</v>
      </c>
      <c r="E8" s="104">
        <f>IF(MONTH(Вспомогательный!H10) = М, Вспомогательный!H10,"")</f>
        <v>48957</v>
      </c>
      <c r="F8" s="104">
        <f>IF(MONTH(Вспомогательный!I10) = М, Вспомогательный!I10,"")</f>
        <v>48958</v>
      </c>
      <c r="G8" s="104">
        <f>IF(MONTH(Вспомогательный!J10) = М, Вспомогательный!J10,"")</f>
        <v>48959</v>
      </c>
    </row>
    <row r="9" spans="1:7" x14ac:dyDescent="0.3">
      <c r="A9" s="104">
        <f>IF(MONTH(Вспомогательный!D11) = М, Вспомогательный!D11,"")</f>
        <v>48960</v>
      </c>
      <c r="B9" s="104">
        <f>IF(MONTH(Вспомогательный!E11) = М, Вспомогательный!E11,"")</f>
        <v>48961</v>
      </c>
      <c r="C9" s="104">
        <f>IF(MONTH(Вспомогательный!F11) = М, Вспомогательный!F11,"")</f>
        <v>48962</v>
      </c>
      <c r="D9" s="104">
        <f>IF(MONTH(Вспомогательный!G11) = М, Вспомогательный!G11,"")</f>
        <v>48963</v>
      </c>
      <c r="E9" s="104">
        <f>IF(MONTH(Вспомогательный!H11) = М, Вспомогательный!H11,"")</f>
        <v>48964</v>
      </c>
      <c r="F9" s="104">
        <f>IF(MONTH(Вспомогательный!I11) = М, Вспомогательный!I11,"")</f>
        <v>48965</v>
      </c>
      <c r="G9" s="104">
        <f>IF(MONTH(Вспомогательный!J11) = М, Вспомогательный!J11,"")</f>
        <v>48966</v>
      </c>
    </row>
    <row r="10" spans="1:7" x14ac:dyDescent="0.3">
      <c r="A10" s="104">
        <f>IF(MONTH(Вспомогательный!D12) = М, Вспомогательный!D12,"")</f>
        <v>48967</v>
      </c>
      <c r="B10" s="104">
        <f>IF(MONTH(Вспомогательный!E12) = М, Вспомогательный!E12,"")</f>
        <v>48968</v>
      </c>
      <c r="C10" s="104">
        <f>IF(MONTH(Вспомогательный!F12) = М, Вспомогательный!F12,"")</f>
        <v>48969</v>
      </c>
      <c r="D10" s="104">
        <f>IF(MONTH(Вспомогательный!G12) = М, Вспомогательный!G12,"")</f>
        <v>48970</v>
      </c>
      <c r="E10" s="104">
        <f>IF(MONTH(Вспомогательный!H12) = М, Вспомогательный!H12,"")</f>
        <v>48971</v>
      </c>
      <c r="F10" s="104">
        <f>IF(MONTH(Вспомогательный!I12) = М, Вспомогательный!I12,"")</f>
        <v>48972</v>
      </c>
      <c r="G10" s="104">
        <f>IF(MONTH(Вспомогательный!J12) = М, Вспомогательный!J12,"")</f>
        <v>48973</v>
      </c>
    </row>
    <row r="11" spans="1:7" x14ac:dyDescent="0.3">
      <c r="A11" s="104">
        <f>IF(MONTH(Вспомогательный!D13) = М, Вспомогательный!D13,"")</f>
        <v>48974</v>
      </c>
      <c r="B11" s="104">
        <f>IF(MONTH(Вспомогательный!E13) = М, Вспомогательный!E13,"")</f>
        <v>48975</v>
      </c>
      <c r="C11" s="104" t="str">
        <f>IF(MONTH(Вспомогательный!F13) = М, Вспомогательный!F13,"")</f>
        <v/>
      </c>
      <c r="D11" s="104" t="str">
        <f>IF(MONTH(Вспомогательный!G13) = М, Вспомогательный!G13,"")</f>
        <v/>
      </c>
      <c r="E11" s="104" t="str">
        <f>IF(MONTH(Вспомогательный!H13) = М, Вспомогательный!H13,"")</f>
        <v/>
      </c>
      <c r="F11" s="104" t="str">
        <f>IF(MONTH(Вспомогательный!I13) = М, Вспомогательный!I13,"")</f>
        <v/>
      </c>
      <c r="G11" s="104" t="str">
        <f>IF(MONTH(Вспомогательный!J13) = М, Вспомогательный!J13,"")</f>
        <v/>
      </c>
    </row>
  </sheetData>
  <phoneticPr fontId="8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Spinner 1">
              <controlPr defaultSize="0" autoPict="0">
                <anchor moveWithCells="1" sizeWithCells="1">
                  <from>
                    <xdr:col>2</xdr:col>
                    <xdr:colOff>15240</xdr:colOff>
                    <xdr:row>0</xdr:row>
                    <xdr:rowOff>0</xdr:rowOff>
                  </from>
                  <to>
                    <xdr:col>2</xdr:col>
                    <xdr:colOff>289560</xdr:colOff>
                    <xdr:row>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List Box 2">
              <controlPr defaultSize="0" autoLine="0" autoPict="0">
                <anchor moveWithCells="1">
                  <from>
                    <xdr:col>4</xdr:col>
                    <xdr:colOff>45720</xdr:colOff>
                    <xdr:row>0</xdr:row>
                    <xdr:rowOff>45720</xdr:rowOff>
                  </from>
                  <to>
                    <xdr:col>5</xdr:col>
                    <xdr:colOff>830580</xdr:colOff>
                    <xdr:row>3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C1E6-8117-4F46-B49E-48956444EA4F}">
  <dimension ref="A1:J25"/>
  <sheetViews>
    <sheetView workbookViewId="0">
      <selection activeCell="K18" sqref="K18"/>
    </sheetView>
  </sheetViews>
  <sheetFormatPr defaultRowHeight="14.4" x14ac:dyDescent="0.3"/>
  <cols>
    <col min="1" max="1" width="15.5546875" customWidth="1"/>
    <col min="2" max="2" width="10.88671875" customWidth="1"/>
    <col min="4" max="10" width="10.109375" bestFit="1" customWidth="1"/>
  </cols>
  <sheetData>
    <row r="1" spans="1:10" x14ac:dyDescent="0.3">
      <c r="A1" t="s">
        <v>108</v>
      </c>
      <c r="B1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0" x14ac:dyDescent="0.3">
      <c r="A2" t="s">
        <v>109</v>
      </c>
      <c r="B2" s="103">
        <f>DATE(Г, М, 1)</f>
        <v>48945</v>
      </c>
      <c r="D2">
        <v>8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</row>
    <row r="3" spans="1:10" x14ac:dyDescent="0.3">
      <c r="A3" t="s">
        <v>110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</row>
    <row r="4" spans="1:10" x14ac:dyDescent="0.3">
      <c r="A4" t="s">
        <v>111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</row>
    <row r="5" spans="1:10" x14ac:dyDescent="0.3">
      <c r="A5" t="s">
        <v>112</v>
      </c>
      <c r="D5">
        <v>29</v>
      </c>
      <c r="E5">
        <v>30</v>
      </c>
      <c r="F5">
        <v>31</v>
      </c>
      <c r="G5">
        <v>32</v>
      </c>
      <c r="H5">
        <v>33</v>
      </c>
      <c r="I5">
        <v>34</v>
      </c>
      <c r="J5">
        <v>35</v>
      </c>
    </row>
    <row r="6" spans="1:10" x14ac:dyDescent="0.3">
      <c r="A6" t="s">
        <v>113</v>
      </c>
      <c r="D6">
        <v>36</v>
      </c>
      <c r="E6">
        <v>37</v>
      </c>
      <c r="F6">
        <v>38</v>
      </c>
      <c r="G6">
        <v>39</v>
      </c>
      <c r="H6">
        <v>40</v>
      </c>
      <c r="I6">
        <v>41</v>
      </c>
      <c r="J6">
        <v>42</v>
      </c>
    </row>
    <row r="7" spans="1:10" x14ac:dyDescent="0.3">
      <c r="A7" t="s">
        <v>114</v>
      </c>
    </row>
    <row r="8" spans="1:10" x14ac:dyDescent="0.3">
      <c r="A8" t="s">
        <v>115</v>
      </c>
      <c r="D8" s="103">
        <f>D1+Д-WEEKDAY(Д,2)</f>
        <v>48939</v>
      </c>
      <c r="E8" s="103">
        <f>E1+Д-WEEKDAY(Д,2)</f>
        <v>48940</v>
      </c>
      <c r="F8" s="103">
        <f>F1+Д-WEEKDAY(Д,2)</f>
        <v>48941</v>
      </c>
      <c r="G8" s="103">
        <f>G1+Д-WEEKDAY(Д,2)</f>
        <v>48942</v>
      </c>
      <c r="H8" s="103">
        <f>H1+Д-WEEKDAY(Д,2)</f>
        <v>48943</v>
      </c>
      <c r="I8" s="103">
        <f>I1+Д-WEEKDAY(Д,2)</f>
        <v>48944</v>
      </c>
      <c r="J8" s="103">
        <f>J1+Д-WEEKDAY(Д,2)</f>
        <v>48945</v>
      </c>
    </row>
    <row r="9" spans="1:10" x14ac:dyDescent="0.3">
      <c r="A9" t="s">
        <v>116</v>
      </c>
      <c r="D9" s="103">
        <f>D2+Д-WEEKDAY(Д,2)</f>
        <v>48946</v>
      </c>
      <c r="E9" s="103">
        <f>E2+Д-WEEKDAY(Д,2)</f>
        <v>48947</v>
      </c>
      <c r="F9" s="103">
        <f>F2+Д-WEEKDAY(Д,2)</f>
        <v>48948</v>
      </c>
      <c r="G9" s="103">
        <f>G2+Д-WEEKDAY(Д,2)</f>
        <v>48949</v>
      </c>
      <c r="H9" s="103">
        <f>H2+Д-WEEKDAY(Д,2)</f>
        <v>48950</v>
      </c>
      <c r="I9" s="103">
        <f>I2+Д-WEEKDAY(Д,2)</f>
        <v>48951</v>
      </c>
      <c r="J9" s="103">
        <f>J2+Д-WEEKDAY(Д,2)</f>
        <v>48952</v>
      </c>
    </row>
    <row r="10" spans="1:10" x14ac:dyDescent="0.3">
      <c r="A10" t="s">
        <v>117</v>
      </c>
      <c r="D10" s="103">
        <f>D3+Д-WEEKDAY(Д,2)</f>
        <v>48953</v>
      </c>
      <c r="E10" s="103">
        <f>E3+Д-WEEKDAY(Д,2)</f>
        <v>48954</v>
      </c>
      <c r="F10" s="103">
        <f>F3+Д-WEEKDAY(Д,2)</f>
        <v>48955</v>
      </c>
      <c r="G10" s="103">
        <f>G3+Д-WEEKDAY(Д,2)</f>
        <v>48956</v>
      </c>
      <c r="H10" s="103">
        <f>H3+Д-WEEKDAY(Д,2)</f>
        <v>48957</v>
      </c>
      <c r="I10" s="103">
        <f>I3+Д-WEEKDAY(Д,2)</f>
        <v>48958</v>
      </c>
      <c r="J10" s="103">
        <f>J3+Д-WEEKDAY(Д,2)</f>
        <v>48959</v>
      </c>
    </row>
    <row r="11" spans="1:10" x14ac:dyDescent="0.3">
      <c r="A11" t="s">
        <v>118</v>
      </c>
      <c r="D11" s="103">
        <f>D4+Д-WEEKDAY(Д,2)</f>
        <v>48960</v>
      </c>
      <c r="E11" s="103">
        <f>E4+Д-WEEKDAY(Д,2)</f>
        <v>48961</v>
      </c>
      <c r="F11" s="103">
        <f>F4+Д-WEEKDAY(Д,2)</f>
        <v>48962</v>
      </c>
      <c r="G11" s="103">
        <f>G4+Д-WEEKDAY(Д,2)</f>
        <v>48963</v>
      </c>
      <c r="H11" s="103">
        <f>H4+Д-WEEKDAY(Д,2)</f>
        <v>48964</v>
      </c>
      <c r="I11" s="103">
        <f>I4+Д-WEEKDAY(Д,2)</f>
        <v>48965</v>
      </c>
      <c r="J11" s="103">
        <f>J4+Д-WEEKDAY(Д,2)</f>
        <v>48966</v>
      </c>
    </row>
    <row r="12" spans="1:10" x14ac:dyDescent="0.3">
      <c r="A12" t="s">
        <v>119</v>
      </c>
      <c r="D12" s="103">
        <f>D5+Д-WEEKDAY(Д,2)</f>
        <v>48967</v>
      </c>
      <c r="E12" s="103">
        <f>E5+Д-WEEKDAY(Д,2)</f>
        <v>48968</v>
      </c>
      <c r="F12" s="103">
        <f>F5+Д-WEEKDAY(Д,2)</f>
        <v>48969</v>
      </c>
      <c r="G12" s="103">
        <f>G5+Д-WEEKDAY(Д,2)</f>
        <v>48970</v>
      </c>
      <c r="H12" s="103">
        <f>H5+Д-WEEKDAY(Д,2)</f>
        <v>48971</v>
      </c>
      <c r="I12" s="103">
        <f>I5+Д-WEEKDAY(Д,2)</f>
        <v>48972</v>
      </c>
      <c r="J12" s="103">
        <f>J5+Д-WEEKDAY(Д,2)</f>
        <v>48973</v>
      </c>
    </row>
    <row r="13" spans="1:10" x14ac:dyDescent="0.3">
      <c r="A13" t="s">
        <v>120</v>
      </c>
      <c r="D13" s="103">
        <f>D6+Д-WEEKDAY(Д,2)</f>
        <v>48974</v>
      </c>
      <c r="E13" s="103">
        <f>E6+Д-WEEKDAY(Д,2)</f>
        <v>48975</v>
      </c>
      <c r="F13" s="103">
        <f>F6+Д-WEEKDAY(Д,2)</f>
        <v>48976</v>
      </c>
      <c r="G13" s="103">
        <f>G6+Д-WEEKDAY(Д,2)</f>
        <v>48977</v>
      </c>
      <c r="H13" s="103">
        <f>H6+Д-WEEKDAY(Д,2)</f>
        <v>48978</v>
      </c>
      <c r="I13" s="103">
        <f>I6+Д-WEEKDAY(Д,2)</f>
        <v>48979</v>
      </c>
      <c r="J13" s="103">
        <f>J6+Д-WEEKDAY(Д,2)</f>
        <v>48980</v>
      </c>
    </row>
    <row r="14" spans="1:10" x14ac:dyDescent="0.3">
      <c r="A14" t="s">
        <v>109</v>
      </c>
    </row>
    <row r="15" spans="1:10" x14ac:dyDescent="0.3">
      <c r="A15" t="s">
        <v>110</v>
      </c>
    </row>
    <row r="16" spans="1:10" x14ac:dyDescent="0.3">
      <c r="A16" t="s">
        <v>111</v>
      </c>
    </row>
    <row r="17" spans="1:1" x14ac:dyDescent="0.3">
      <c r="A17" t="s">
        <v>112</v>
      </c>
    </row>
    <row r="18" spans="1:1" x14ac:dyDescent="0.3">
      <c r="A18" t="s">
        <v>113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117</v>
      </c>
    </row>
    <row r="23" spans="1:1" x14ac:dyDescent="0.3">
      <c r="A23" t="s">
        <v>118</v>
      </c>
    </row>
    <row r="24" spans="1:1" x14ac:dyDescent="0.3">
      <c r="A24" t="s">
        <v>119</v>
      </c>
    </row>
    <row r="25" spans="1:1" x14ac:dyDescent="0.3">
      <c r="A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3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Вспомогательный</vt:lpstr>
      <vt:lpstr>Г</vt:lpstr>
      <vt:lpstr>Д</vt:lpstr>
      <vt:lpstr>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Костин</dc:creator>
  <cp:lastModifiedBy>Константин Костин</cp:lastModifiedBy>
  <dcterms:created xsi:type="dcterms:W3CDTF">2025-06-28T13:52:53Z</dcterms:created>
  <dcterms:modified xsi:type="dcterms:W3CDTF">2025-06-28T19:34:57Z</dcterms:modified>
</cp:coreProperties>
</file>