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4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21.xml" ContentType="application/vnd.openxmlformats-officedocument.spreadsheetml.worksheet+xml"/>
  <Override PartName="/xl/worksheets/sheet63.xml" ContentType="application/vnd.openxmlformats-officedocument.spreadsheetml.worksheet+xml"/>
  <Override PartName="/xl/worksheets/sheet61.xml" ContentType="application/vnd.openxmlformats-officedocument.spreadsheetml.worksheet+xml"/>
  <Override PartName="/xl/worksheets/sheet64.xml" ContentType="application/vnd.openxmlformats-officedocument.spreadsheetml.worksheet+xml"/>
  <Override PartName="/xl/worksheets/sheet66.xml" ContentType="application/vnd.openxmlformats-officedocument.spreadsheetml.worksheet+xml"/>
  <Override PartName="/xl/worksheets/sheet74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31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5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11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2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4.xml" ContentType="application/vnd.openxmlformats-officedocument.spreadsheetml.comments+xml"/>
  <Override PartName="/xl/comments33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50.xml" ContentType="application/vnd.openxmlformats-officedocument.spreadsheetml.comments+xml"/>
  <Override PartName="/xl/comments61.xml" ContentType="application/vnd.openxmlformats-officedocument.spreadsheetml.comments+xml"/>
  <Override PartName="/xl/comments64.xml" ContentType="application/vnd.openxmlformats-officedocument.spreadsheetml.comments+xml"/>
  <Override PartName="/xl/comments66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5840" firstSheet="56" activeTab="56"/>
  </bookViews>
  <sheets>
    <sheet sheetId="1" name="1-2-23" state="hidden" r:id="rId4"/>
    <sheet sheetId="2" name="1-16-23" state="hidden" r:id="rId5"/>
    <sheet sheetId="4" name="1-30-23" state="hidden" r:id="rId6"/>
    <sheet sheetId="6" name="2-13-23" state="hidden" r:id="rId7"/>
    <sheet sheetId="7" name="2-27-23" state="hidden" r:id="rId8"/>
    <sheet sheetId="8" name="3-13-23" state="hidden" r:id="rId9"/>
    <sheet sheetId="9" name="3-27-23" state="hidden" r:id="rId10"/>
    <sheet sheetId="10" name="Transition to Wipfli" state="hidden" r:id="rId11"/>
    <sheet sheetId="11" name="4-10-23" state="hidden" r:id="rId12"/>
    <sheet sheetId="13" name="4-24-23" state="hidden" r:id="rId13"/>
    <sheet sheetId="14" name="5-8-23" state="hidden" r:id="rId14"/>
    <sheet sheetId="15" name="5-22-23" state="hidden" r:id="rId15"/>
    <sheet sheetId="16" name="6-5-23" state="hidden" r:id="rId16"/>
    <sheet sheetId="17" name="6-19-23" state="hidden" r:id="rId17"/>
    <sheet sheetId="18" name="7-3-23" state="hidden" r:id="rId18"/>
    <sheet sheetId="19" name="7-17-23" state="hidden" r:id="rId19"/>
    <sheet sheetId="20" name="7-31-23" state="hidden" r:id="rId20"/>
    <sheet sheetId="22" name="8-14-23" state="hidden" r:id="rId21"/>
    <sheet sheetId="23" name="8-28-23" state="hidden" r:id="rId22"/>
    <sheet sheetId="24" name="9-11-23" state="hidden" r:id="rId23"/>
    <sheet sheetId="25" name="9-25-23" state="hidden" r:id="rId24"/>
    <sheet sheetId="26" name="10-9-23" state="hidden" r:id="rId25"/>
    <sheet sheetId="27" name="10-23-23" state="hidden" r:id="rId26"/>
    <sheet sheetId="28" name="11-6-23" state="hidden" r:id="rId27"/>
    <sheet sheetId="29" name="11-20-23" state="hidden" r:id="rId28"/>
    <sheet sheetId="30" name="12-4-23" state="hidden" r:id="rId29"/>
    <sheet sheetId="34" name="Annual Bonus" state="hidden" r:id="rId30"/>
    <sheet sheetId="32" name="12-18-23" state="hidden" r:id="rId31"/>
    <sheet sheetId="33" name="1-1-24" state="hidden" r:id="rId32"/>
    <sheet sheetId="35" name="1-15-24" state="hidden" r:id="rId33"/>
    <sheet sheetId="36" name="1-29-24" state="hidden" r:id="rId34"/>
    <sheet sheetId="37" name="2-12-24" state="hidden" r:id="rId35"/>
    <sheet sheetId="38" name="2-26-24" state="hidden" r:id="rId36"/>
    <sheet sheetId="39" name="3-11-24" state="hidden" r:id="rId37"/>
    <sheet sheetId="40" name="3-25-24" state="hidden" r:id="rId38"/>
    <sheet sheetId="41" name="4-8-24" state="hidden" r:id="rId39"/>
    <sheet sheetId="42" name="4-22-24" state="hidden" r:id="rId40"/>
    <sheet sheetId="43" name="5-6-24" state="hidden" r:id="rId41"/>
    <sheet sheetId="44" name="5-20-24" state="hidden" r:id="rId42"/>
    <sheet sheetId="45" name="6-3-24" state="hidden" r:id="rId43"/>
    <sheet sheetId="46" name="6-17-24" state="hidden" r:id="rId44"/>
    <sheet sheetId="47" name="7-1-24" state="hidden" r:id="rId45"/>
    <sheet sheetId="48" name="7-15-24" state="hidden" r:id="rId46"/>
    <sheet sheetId="49" name="7-29-24" state="hidden" r:id="rId47"/>
    <sheet sheetId="50" name="8-12-24" state="hidden" r:id="rId48"/>
    <sheet sheetId="21" name="&lt;-All Payments Rec'd" state="visible" r:id="rId49"/>
    <sheet sheetId="63" name="Annual Bonus (2024)" state="hidden" r:id="rId50"/>
    <sheet sheetId="61" name="12-30-24" state="hidden" r:id="rId51"/>
    <sheet sheetId="64" name="1-13-25" state="hidden" r:id="rId52"/>
    <sheet sheetId="66" name="1-27-25" state="visible" r:id="rId53"/>
    <sheet sheetId="74" name="&lt;-Missing Expenses Only" state="visible" r:id="rId54"/>
    <sheet sheetId="82" name="8-25-25" state="visible" r:id="rId55"/>
    <sheet sheetId="83" name="9-8-25" state="visible" r:id="rId56"/>
    <sheet sheetId="84" name="9-22-25" state="visible" r:id="rId57"/>
    <sheet sheetId="31" name="&lt;-Current Payroll" state="visible" r:id="rId58"/>
    <sheet sheetId="85" name="10-6-25" state="visible" r:id="rId59"/>
    <sheet sheetId="86" name="10-20-25" state="visible" r:id="rId60"/>
    <sheet sheetId="5" name="Template" state="visible" r:id="rId61"/>
    <sheet sheetId="87" name="Definitions" state="visible" r:id="rId62"/>
  </sheets>
  <definedNames>
    <definedName name="_xlnm._FilterDatabase">'10-6-25'!$A$1:$P$1</definedName>
  </definedNames>
  <calcPr calcId="171027"/>
</workbook>
</file>

<file path=xl/comments1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color theme="1"/>
            <family val="2"/>
            <scheme val="minor"/>
            <sz val="11"/>
            <rFont val="Calibri"/>
          </rPr>
          <t xml:space="preserve">Jack Ho:
Extra that was reported to Medix and not on his JA184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G22" authorId="0">
      <text>
        <r>
          <rPr>
            <color theme="1"/>
            <family val="2"/>
            <scheme val="minor"/>
            <sz val="11"/>
            <rFont val="Calibri"/>
          </rPr>
          <t xml:space="preserve">Jack Ho:
Fresno Trip</t>
        </r>
      </text>
    </comment>
    <comment ref="D27" authorId="0">
      <text>
        <r>
          <rPr>
            <color theme="1"/>
            <family val="2"/>
            <scheme val="minor"/>
            <sz val="11"/>
            <rFont val="Calibri"/>
          </rPr>
          <t xml:space="preserve">Jack Ho:
Should have been 118 hours. Confusion with the RS307 invoice getting updated and thinking it was R306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E12" authorId="0">
      <text>
        <r>
          <rPr>
            <color theme="1"/>
            <family val="2"/>
            <scheme val="minor"/>
            <sz val="11"/>
            <rFont val="Calibri"/>
          </rPr>
          <t xml:space="preserve">Jack Ho:
This should have been run at a higher rate (UCI)</t>
        </r>
      </text>
    </comment>
    <comment ref="G18" authorId="0">
      <text>
        <r>
          <rPr>
            <color theme="1"/>
            <family val="2"/>
            <scheme val="minor"/>
            <sz val="11"/>
            <rFont val="Calibri"/>
          </rPr>
          <t xml:space="preserve">Jack Ho:
Paid via check #314</t>
        </r>
      </text>
    </comment>
    <comment ref="D27" authorId="0">
      <text>
        <r>
          <rPr>
            <color theme="1"/>
            <family val="2"/>
            <scheme val="minor"/>
            <sz val="11"/>
            <rFont val="Calibri"/>
          </rPr>
          <t xml:space="preserve">Jack Ho:
Added 8 hours missed from RS307 &amp; RS308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F17" authorId="0">
      <text>
        <r>
          <rPr>
            <color theme="1"/>
            <family val="2"/>
            <scheme val="minor"/>
            <sz val="11"/>
            <rFont val="Calibri"/>
          </rPr>
          <t xml:space="preserve">Jack Ho:
Moved to AR on 6/5, however since it's an advance on this payroll, she technically did not work in AR yet for these wages</t>
        </r>
      </text>
    </comment>
    <comment ref="D30" authorId="0">
      <text>
        <r>
          <rPr>
            <color theme="1"/>
            <family val="2"/>
            <scheme val="minor"/>
            <sz val="11"/>
            <rFont val="Calibri"/>
          </rPr>
          <t xml:space="preserve">Jack Ho:
Assumed 80. Had to run payroll before he submitted hours</t>
        </r>
      </text>
    </comment>
    <comment ref="D33" authorId="0">
      <text>
        <r>
          <rPr>
            <color theme="1"/>
            <family val="2"/>
            <scheme val="minor"/>
            <sz val="11"/>
            <rFont val="Calibri"/>
          </rPr>
          <t xml:space="preserve">Jack Ho:
A separate manual check for 16 hours PTO was issued after as well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G13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$1,753.51
Meal per diem: $332.50</t>
        </r>
      </text>
    </comment>
    <comment ref="D17" authorId="0">
      <text>
        <r>
          <rPr>
            <color theme="1"/>
            <family val="2"/>
            <scheme val="minor"/>
            <sz val="11"/>
            <rFont val="Calibri"/>
          </rPr>
          <t xml:space="preserve">Jack Ho:
This actually was only 32 hours of PTO because 8 hours was for 6/5 which is on the next payroll period for the earned hours</t>
        </r>
      </text>
    </comment>
    <comment ref="E18" authorId="0">
      <text>
        <r>
          <rPr>
            <color theme="1"/>
            <family val="2"/>
            <scheme val="minor"/>
            <sz val="11"/>
            <rFont val="Calibri"/>
          </rPr>
          <t xml:space="preserve">Jack Ho:
Update default in iSovled</t>
        </r>
      </text>
    </comment>
    <comment ref="G22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$1,200.33
Meal per diem: $332.50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D16" authorId="0">
      <text>
        <r>
          <rPr>
            <color theme="1"/>
            <family val="2"/>
            <scheme val="minor"/>
            <sz val="11"/>
            <rFont val="Calibri"/>
          </rPr>
          <t xml:space="preserve">Jack Ho:
Only 72 hours worked/billed. Payroll was processed before knowing this info</t>
        </r>
      </text>
    </comment>
    <comment ref="D21" authorId="0">
      <text>
        <r>
          <rPr>
            <color theme="1"/>
            <family val="2"/>
            <scheme val="minor"/>
            <sz val="11"/>
            <rFont val="Calibri"/>
          </rPr>
          <t xml:space="preserve">Jack Ho:
Check 401(k) loan deductions are correct</t>
        </r>
      </text>
    </comment>
    <comment ref="D24" authorId="0">
      <text>
        <r>
          <rPr>
            <color theme="1"/>
            <family val="2"/>
            <scheme val="minor"/>
            <sz val="11"/>
            <rFont val="Calibri"/>
          </rPr>
          <t xml:space="preserve">Jack Ho:
Check HSA deductions are correct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E21" authorId="0">
      <text>
        <r>
          <rPr>
            <color theme="1"/>
            <family val="2"/>
            <scheme val="minor"/>
            <sz val="11"/>
            <rFont val="Calibri"/>
          </rPr>
          <t xml:space="preserve">Jack Ho:
New contract rate</t>
        </r>
      </text>
    </comment>
    <comment ref="C28" authorId="0">
      <text>
        <r>
          <rPr>
            <color theme="1"/>
            <family val="2"/>
            <scheme val="minor"/>
            <sz val="11"/>
            <rFont val="Calibri"/>
          </rPr>
          <t xml:space="preserve">Jack Ho:
Vacation actually 6/11 - 6/17, but had to assume hours on previous payroll. Reconciling with this payroll.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G8" authorId="0">
      <text>
        <r>
          <rPr>
            <color theme="1"/>
            <family val="2"/>
            <scheme val="minor"/>
            <sz val="11"/>
            <rFont val="Calibri"/>
          </rPr>
          <t xml:space="preserve">Jack Ho:
Aloft SF: 229.28
Rental Car (SFO-SMF): 126.06
Gas: 22.50
Kidmoto: 200.81
Japan meals: 92.49
Japan travel: 35.31
HK meals: 466.34
HK travel: 192.82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G29" authorId="0">
      <text>
        <r>
          <rPr>
            <color theme="1"/>
            <family val="2"/>
            <scheme val="minor"/>
            <sz val="11"/>
            <rFont val="Calibri"/>
          </rPr>
          <t xml:space="preserve">Jack Ho:
Got accidentally paid to Matt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color theme="1"/>
            <family val="2"/>
            <scheme val="minor"/>
            <sz val="11"/>
            <rFont val="Calibri"/>
          </rPr>
          <t xml:space="preserve">Jack Ho:
These were run as WI wages due to the update being too early in iSolved</t>
        </r>
      </text>
    </comment>
    <comment ref="G11" authorId="0">
      <text>
        <r>
          <rPr>
            <color theme="1"/>
            <family val="2"/>
            <scheme val="minor"/>
            <sz val="11"/>
            <rFont val="Calibri"/>
          </rPr>
          <t xml:space="preserve">Jack Ho:
Have training cost $1,296 that could be deducted first. Robb approved full reimbursement 8/29/23</t>
        </r>
      </text>
    </comment>
    <comment ref="E14" authorId="0">
      <text>
        <r>
          <rPr>
            <color theme="1"/>
            <family val="2"/>
            <scheme val="minor"/>
            <sz val="11"/>
            <rFont val="Calibri"/>
          </rPr>
          <t xml:space="preserve">Jack Ho:
Paid at incorrect rate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G10" authorId="0">
      <text>
        <r>
          <rPr>
            <color theme="1"/>
            <family val="2"/>
            <scheme val="minor"/>
            <sz val="11"/>
            <rFont val="Calibri"/>
          </rPr>
          <t xml:space="preserve">Jack Ho:
Willa Jean: $466.15
Luke: $2993.11
Copper Vine: $382.30
Lyft from MSY: $62.18
Uber for David: $41.06
Hotel in MSP: $133.99</t>
        </r>
      </text>
    </comment>
    <comment ref="E16" authorId="0">
      <text>
        <r>
          <rPr>
            <color theme="1"/>
            <family val="2"/>
            <scheme val="minor"/>
            <sz val="11"/>
            <rFont val="Calibri"/>
          </rPr>
          <t xml:space="preserve">Jack Ho:
Adjusted rate to recoup overpayment ($286.80). Normal rate is $93.60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E14" authorId="0">
      <text>
        <r>
          <rPr>
            <color theme="1"/>
            <family val="2"/>
            <scheme val="minor"/>
            <sz val="11"/>
            <rFont val="Calibri"/>
          </rPr>
          <t xml:space="preserve">Jack Ho:
$1,209 / 2 = 604.50
80*$95.55 = 7,644 
7,544 - 604.5 = 7,039.5
7,039.5 / 80 = 87.99
</t>
        </r>
      </text>
    </comment>
    <comment ref="G18" authorId="0">
      <text>
        <r>
          <rPr>
            <color theme="1"/>
            <family val="2"/>
            <scheme val="minor"/>
            <sz val="11"/>
            <rFont val="Calibri"/>
          </rPr>
          <t xml:space="preserve">Jack Ho:
Airport parking and Lyfts</t>
        </r>
      </text>
    </comment>
    <comment ref="G25" authorId="0">
      <text>
        <r>
          <rPr>
            <color theme="1"/>
            <family val="2"/>
            <scheme val="minor"/>
            <sz val="11"/>
            <rFont val="Calibri"/>
          </rPr>
          <t xml:space="preserve">Jack Ho:
Airport meals: $47.66
Lab shot glass prize: $14.77
Japan/HK Travel: $3,064.07
Japan/HK Meals: $298.12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color theme="1"/>
            <family val="2"/>
            <scheme val="minor"/>
            <sz val="11"/>
            <rFont val="Calibri"/>
          </rPr>
          <t xml:space="preserve">Jack Ho:
JA213 expenses: 1,912.09
minus 736.40 to be refunded from retreat flight</t>
        </r>
      </text>
    </comment>
    <comment ref="E14" authorId="0">
      <text>
        <r>
          <rPr>
            <color theme="1"/>
            <family val="2"/>
            <scheme val="minor"/>
            <sz val="11"/>
            <rFont val="Calibri"/>
          </rPr>
          <t xml:space="preserve">Jack Ho:
$1,209 / 2 = 604.50
80*$95.55 = 7,644 
7,544 - 604.5 = 7,039.5
7,039.5 / 80 = 87.99
</t>
        </r>
      </text>
    </comment>
    <comment ref="G15" authorId="0">
      <text>
        <r>
          <rPr>
            <color theme="1"/>
            <family val="2"/>
            <scheme val="minor"/>
            <sz val="11"/>
            <rFont val="Calibri"/>
          </rPr>
          <t xml:space="preserve">Jack Ho:
Uber and MSN parking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G16" authorId="0">
      <text>
        <r>
          <rPr>
            <color theme="1"/>
            <family val="2"/>
            <scheme val="minor"/>
            <sz val="11"/>
            <rFont val="Calibri"/>
          </rPr>
          <t xml:space="preserve">Jack Ho:
Duplicated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color theme="1"/>
            <family val="2"/>
            <scheme val="minor"/>
            <sz val="11"/>
            <rFont val="Calibri"/>
          </rPr>
          <t xml:space="preserve">Jack Ho:
$150 meals
$1380.71 travel</t>
        </r>
      </text>
    </comment>
    <comment ref="F13" authorId="0">
      <text>
        <r>
          <rPr>
            <color theme="1"/>
            <family val="2"/>
            <scheme val="minor"/>
            <sz val="11"/>
            <rFont val="Calibri"/>
          </rPr>
          <t xml:space="preserve">Jack Ho:
Yudi invoices as all AZ</t>
        </r>
      </text>
    </comment>
    <comment ref="G17" authorId="0">
      <text>
        <r>
          <rPr>
            <color theme="1"/>
            <family val="2"/>
            <scheme val="minor"/>
            <sz val="11"/>
            <rFont val="Calibri"/>
          </rPr>
          <t xml:space="preserve">Jack Ho:
For Lakin's Doordash </t>
        </r>
      </text>
    </comment>
    <comment ref="F35" authorId="0">
      <text>
        <r>
          <rPr>
            <color theme="1"/>
            <family val="2"/>
            <scheme val="minor"/>
            <sz val="11"/>
            <rFont val="Calibri"/>
          </rPr>
          <t xml:space="preserve">Jack Ho:
Unnecessary to pay as TX since WI residents will get taxed on it anyways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G7" authorId="0">
      <text>
        <r>
          <rPr>
            <color theme="1"/>
            <family val="2"/>
            <scheme val="minor"/>
            <sz val="11"/>
            <rFont val="Calibri"/>
          </rPr>
          <t xml:space="preserve">Jack Ho:
Paid by Medix</t>
        </r>
      </text>
    </comment>
    <comment ref="G9" authorId="0">
      <text>
        <r>
          <rPr>
            <color theme="1"/>
            <family val="2"/>
            <scheme val="minor"/>
            <sz val="11"/>
            <rFont val="Calibri"/>
          </rPr>
          <t xml:space="preserve">Jack Ho:
Only $1,193.10 reimbursed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color theme="1"/>
            <family val="2"/>
            <scheme val="minor"/>
            <sz val="11"/>
            <rFont val="Calibri"/>
          </rPr>
          <t xml:space="preserve">Jack Ho:
Missing $20 due to missed invoice</t>
        </r>
      </text>
    </comment>
  </commentList>
</comments>
</file>

<file path=xl/comments34.xml><?xml version="1.0" encoding="utf-8"?>
<comments xmlns="http://schemas.openxmlformats.org/spreadsheetml/2006/main">
  <authors>
    <author>Author</author>
  </authors>
  <commentList>
    <comment ref="C17" authorId="0">
      <text>
        <r>
          <rPr>
            <color theme="1"/>
            <family val="2"/>
            <scheme val="minor"/>
            <sz val="11"/>
            <rFont val="Calibri"/>
          </rPr>
          <t xml:space="preserve">Jack Ho:
Since this is just what has been paid out, this doesn't his "banked" hours</t>
        </r>
      </text>
    </comment>
  </commentList>
</comments>
</file>

<file path=xl/comments36.xml><?xml version="1.0" encoding="utf-8"?>
<comments xmlns="http://schemas.openxmlformats.org/spreadsheetml/2006/main">
  <authors>
    <author>Author</author>
  </authors>
  <commentList>
    <comment ref="J13" authorId="0">
      <text>
        <r>
          <rPr>
            <color theme="1"/>
            <family val="2"/>
            <scheme val="minor"/>
            <sz val="11"/>
            <rFont val="Calibri"/>
          </rPr>
          <t xml:space="preserve">Jack Ho:
Rightsourcing paying incorrect rate
Corrected on 5/7/24 payment</t>
        </r>
      </text>
    </comment>
    <comment ref="J22" authorId="0">
      <text>
        <r>
          <rPr>
            <color theme="1"/>
            <family val="2"/>
            <scheme val="minor"/>
            <sz val="11"/>
            <rFont val="Calibri"/>
          </rPr>
          <t xml:space="preserve">Jack Ho:
Incorrect rate being paid by Rightsourcing
Corrected on 5/7/24 payment</t>
        </r>
      </text>
    </comment>
  </commentList>
</comments>
</file>

<file path=xl/comments37.xml><?xml version="1.0" encoding="utf-8"?>
<comments xmlns="http://schemas.openxmlformats.org/spreadsheetml/2006/main">
  <authors>
    <author>Author</author>
  </authors>
  <commentList>
    <comment ref="G9" authorId="0">
      <text>
        <r>
          <rPr>
            <color theme="1"/>
            <family val="2"/>
            <scheme val="minor"/>
            <sz val="11"/>
            <rFont val="Calibri"/>
          </rPr>
          <t xml:space="preserve">Jack Ho:
Food: 96.18
Travel: 280.78</t>
        </r>
      </text>
    </comment>
  </commentList>
</comments>
</file>

<file path=xl/comments38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color theme="1"/>
            <family val="2"/>
            <scheme val="minor"/>
            <sz val="11"/>
            <rFont val="Calibri"/>
          </rPr>
          <t xml:space="preserve">Jack Ho:
I didn't receive any expenses other than what the company card already paid for</t>
        </r>
      </text>
    </comment>
    <comment ref="J11" authorId="0">
      <text>
        <r>
          <rPr>
            <color theme="1"/>
            <family val="2"/>
            <scheme val="minor"/>
            <sz val="11"/>
            <rFont val="Calibri"/>
          </rPr>
          <t xml:space="preserve">Jack Ho:
Still missing WE 2/24
*Finally paid on 5/21</t>
        </r>
      </text>
    </comment>
    <comment ref="G17" authorId="0">
      <text>
        <r>
          <rPr>
            <color theme="1"/>
            <family val="2"/>
            <scheme val="minor"/>
            <sz val="11"/>
            <rFont val="Calibri"/>
          </rPr>
          <t xml:space="preserve">Jack Ho:
STL Travel - $162.66
STL Meals - $37.19
SPG Travel - $406.57
SPG Meals - $54.78 </t>
        </r>
      </text>
    </comment>
  </commentList>
</comments>
</file>

<file path=xl/comments39.xml><?xml version="1.0" encoding="utf-8"?>
<comments xmlns="http://schemas.openxmlformats.org/spreadsheetml/2006/main">
  <authors>
    <author>Author</author>
  </authors>
  <commentList>
    <comment ref="J19" authorId="0">
      <text>
        <r>
          <rPr>
            <color theme="1"/>
            <family val="2"/>
            <scheme val="minor"/>
            <sz val="11"/>
            <rFont val="Calibri"/>
          </rPr>
          <t xml:space="preserve">Jack Ho:
Only billed 27hr/week instead of 32. David submitting correction.
*HWL paid on 8/10.</t>
        </r>
      </text>
    </comment>
  </commentList>
</comments>
</file>

<file path=xl/comments40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color theme="1"/>
            <family val="2"/>
            <scheme val="minor"/>
            <sz val="11"/>
            <rFont val="Calibri"/>
          </rPr>
          <t xml:space="preserve">Jack Ho:
$32.97 Meals
$719.21 Travel</t>
        </r>
      </text>
    </comment>
  </commentList>
</comments>
</file>

<file path=xl/comments43.xml><?xml version="1.0" encoding="utf-8"?>
<comments xmlns="http://schemas.openxmlformats.org/spreadsheetml/2006/main">
  <authors>
    <author>Author</author>
  </authors>
  <commentList>
    <comment ref="G9" authorId="0">
      <text>
        <r>
          <rPr>
            <color theme="1"/>
            <family val="2"/>
            <scheme val="minor"/>
            <sz val="11"/>
            <rFont val="Calibri"/>
          </rPr>
          <t xml:space="preserve">Jack Ho:
Lyfts
$33.52
$10.71</t>
        </r>
      </text>
    </comment>
    <comment ref="G22" authorId="0">
      <text>
        <r>
          <rPr>
            <color theme="1"/>
            <family val="2"/>
            <scheme val="minor"/>
            <sz val="11"/>
            <rFont val="Calibri"/>
          </rPr>
          <t xml:space="preserve">Jack Ho:
M &amp; IE: $259
Travel: $1,194.60</t>
        </r>
      </text>
    </comment>
  </commentList>
</comments>
</file>

<file path=xl/comments44.xml><?xml version="1.0" encoding="utf-8"?>
<comments xmlns="http://schemas.openxmlformats.org/spreadsheetml/2006/main">
  <authors>
    <author>Author</author>
  </authors>
  <commentList>
    <comment ref="D14" authorId="0">
      <text>
        <r>
          <rPr>
            <color theme="1"/>
            <family val="2"/>
            <scheme val="minor"/>
            <sz val="11"/>
            <rFont val="Calibri"/>
          </rPr>
          <t xml:space="preserve">Jack Ho:
Double paid, previous payroll already paid this out.</t>
        </r>
      </text>
    </comment>
  </commentList>
</comments>
</file>

<file path=xl/comments45.xml><?xml version="1.0" encoding="utf-8"?>
<comments xmlns="http://schemas.openxmlformats.org/spreadsheetml/2006/main">
  <authors>
    <author>Author</author>
  </authors>
  <commentList>
    <comment ref="G13" authorId="0">
      <text>
        <r>
          <rPr>
            <color theme="1"/>
            <family val="2"/>
            <scheme val="minor"/>
            <sz val="11"/>
            <rFont val="Calibri"/>
          </rPr>
          <t xml:space="preserve">Jack Ho:
Meals: $259
Travel: $1592.04</t>
        </r>
      </text>
    </comment>
  </commentList>
</comments>
</file>

<file path=xl/comments46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color theme="1"/>
            <family val="2"/>
            <scheme val="minor"/>
            <sz val="11"/>
            <rFont val="Calibri"/>
          </rPr>
          <t xml:space="preserve">Jack Ho:
David's Hotel: $295.58
Hotel 2: $301.52
David flight 2:	$826.95
Rental Car wk 2:	$144.63 
Airport Parking 1: $60 
Airport Parking 2: $90 
Company Card (Aker's Mill Food Mart: $6.97 )
Dinner Robb/Jack/David (Sweetwater):	167.34
Red Lobster Dinner was on company card ($103.71)
</t>
        </r>
      </text>
    </comment>
    <comment ref="G10" authorId="0">
      <text>
        <r>
          <rPr>
            <color theme="1"/>
            <family val="2"/>
            <scheme val="minor"/>
            <sz val="11"/>
            <rFont val="Calibri"/>
          </rPr>
          <t xml:space="preserve">Jack Ho:
Hotel: $288.16
Parking: $39
Rental Car: $134.29
(Company card) Gas: $11.40 </t>
        </r>
      </text>
    </comment>
    <comment ref="G21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$1,490.53
Meals: $267.28</t>
        </r>
      </text>
    </comment>
    <comment ref="G29" authorId="0">
      <text>
        <r>
          <rPr>
            <color theme="1"/>
            <family val="2"/>
            <scheme val="minor"/>
            <sz val="11"/>
            <rFont val="Calibri"/>
          </rPr>
          <t xml:space="preserve">Jack Ho:
Robb's Hotel: $320.08
Robb parking: $32.73
Robb flight (6/5): $906.95
Robb flight (6/17): $926.94</t>
        </r>
      </text>
    </comment>
  </commentList>
</comments>
</file>

<file path=xl/comments47.xml><?xml version="1.0" encoding="utf-8"?>
<comments xmlns="http://schemas.openxmlformats.org/spreadsheetml/2006/main">
  <authors>
    <author>Author</author>
  </authors>
  <commentList>
    <comment ref="G3" authorId="0">
      <text>
        <r>
          <rPr>
            <color theme="1"/>
            <family val="2"/>
            <scheme val="minor"/>
            <sz val="11"/>
            <rFont val="Calibri"/>
          </rPr>
          <t xml:space="preserve">Jack Ho:
Received 204.90, 985.19
$300 food will not be reimbursed</t>
        </r>
      </text>
    </comment>
    <comment ref="G13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$1,143.26
M&amp;I: $259</t>
        </r>
      </text>
    </comment>
    <comment ref="G21" authorId="0">
      <text>
        <r>
          <rPr>
            <color theme="1"/>
            <family val="2"/>
            <scheme val="minor"/>
            <sz val="11"/>
            <rFont val="Calibri"/>
          </rPr>
          <t xml:space="preserve">Jack Ho:
Paid in duplicate</t>
        </r>
      </text>
    </comment>
    <comment ref="G28" authorId="0">
      <text>
        <r>
          <rPr>
            <color theme="1"/>
            <family val="2"/>
            <scheme val="minor"/>
            <sz val="11"/>
            <rFont val="Calibri"/>
          </rPr>
          <t xml:space="preserve">Jack Ho:
Wellstar on-site expenses
</t>
        </r>
      </text>
    </comment>
  </commentList>
</comments>
</file>

<file path=xl/comments48.xml><?xml version="1.0" encoding="utf-8"?>
<comments xmlns="http://schemas.openxmlformats.org/spreadsheetml/2006/main">
  <authors>
    <author>Author</author>
  </authors>
  <commentList>
    <comment ref="G19" authorId="0">
      <text>
        <r>
          <rPr>
            <color theme="1"/>
            <family val="2"/>
            <scheme val="minor"/>
            <sz val="11"/>
            <rFont val="Calibri"/>
          </rPr>
          <t xml:space="preserve">Jack Ho:
Received: $32 and then $544.49</t>
        </r>
      </text>
    </comment>
  </commentList>
</comments>
</file>

<file path=xl/comments50.xml><?xml version="1.0" encoding="utf-8"?>
<comments xmlns="http://schemas.openxmlformats.org/spreadsheetml/2006/main">
  <authors>
    <author>Author</author>
  </authors>
  <commentList>
    <comment ref="G13" authorId="0">
      <text>
        <r>
          <rPr>
            <color theme="1"/>
            <family val="2"/>
            <scheme val="minor"/>
            <sz val="11"/>
            <rFont val="Calibri"/>
          </rPr>
          <t xml:space="preserve">Jack Ho:
Meals: $259
Travel: $1205.12
</t>
        </r>
      </text>
    </comment>
    <comment ref="G23" authorId="0">
      <text>
        <r>
          <rPr>
            <color theme="1"/>
            <family val="2"/>
            <scheme val="minor"/>
            <sz val="11"/>
            <rFont val="Calibri"/>
          </rPr>
          <t xml:space="preserve">Jack Ho:
Overpayment balance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color theme="1"/>
            <family val="2"/>
            <scheme val="minor"/>
            <sz val="11"/>
            <rFont val="Calibri"/>
          </rPr>
          <t xml:space="preserve">Jack Ho:
Missed during original payroll. Run on 2/17</t>
        </r>
      </text>
    </comment>
  </commentList>
</comments>
</file>

<file path=xl/comments61.xml><?xml version="1.0" encoding="utf-8"?>
<comments xmlns="http://schemas.openxmlformats.org/spreadsheetml/2006/main">
  <authors>
    <author>Author</author>
  </authors>
  <commentList>
    <comment ref="I10" authorId="0">
      <text>
        <r>
          <rPr>
            <color theme="1"/>
            <family val="2"/>
            <scheme val="minor"/>
            <sz val="11"/>
            <rFont val="Calibri"/>
          </rPr>
          <t xml:space="preserve">Jack Ho:
Wellstar Go-live parking</t>
        </r>
      </text>
    </comment>
    <comment ref="I12" authorId="0">
      <text>
        <r>
          <rPr>
            <color theme="1"/>
            <family val="2"/>
            <scheme val="minor"/>
            <sz val="11"/>
            <rFont val="Calibri"/>
          </rPr>
          <t xml:space="preserve">Jack Ho:
RI 79894</t>
        </r>
      </text>
    </comment>
    <comment ref="I22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1,039.49
Meal: $333</t>
        </r>
      </text>
    </comment>
    <comment ref="I36" authorId="0">
      <text>
        <r>
          <rPr>
            <color theme="1"/>
            <family val="2"/>
            <scheme val="minor"/>
            <sz val="11"/>
            <rFont val="Calibri"/>
          </rPr>
          <t xml:space="preserve">Jack Ho:
Holiday cards and postage</t>
        </r>
      </text>
    </comment>
    <comment ref="I39" authorId="0">
      <text>
        <r>
          <rPr>
            <color theme="1"/>
            <family val="2"/>
            <scheme val="minor"/>
            <sz val="11"/>
            <rFont val="Calibri"/>
          </rPr>
          <t xml:space="preserve">Jack Ho:
No RI yet</t>
        </r>
      </text>
    </comment>
  </commentList>
</comments>
</file>

<file path=xl/comments64.xml><?xml version="1.0" encoding="utf-8"?>
<comments xmlns="http://schemas.openxmlformats.org/spreadsheetml/2006/main">
  <authors>
    <author>Author</author>
  </authors>
  <commentList>
    <comment ref="H17" authorId="0">
      <text>
        <r>
          <rPr>
            <color theme="1"/>
            <family val="2"/>
            <scheme val="minor"/>
            <sz val="11"/>
            <rFont val="Calibri"/>
          </rPr>
          <t xml:space="preserve">Jack Ho:
Missed his rate increase in the last payroll
</t>
        </r>
      </text>
    </comment>
  </commentList>
</comments>
</file>

<file path=xl/comments66.xml><?xml version="1.0" encoding="utf-8"?>
<comments xmlns="http://schemas.openxmlformats.org/spreadsheetml/2006/main">
  <authors>
    <author>Author</author>
  </authors>
  <commentList>
    <comment ref="I10" authorId="0">
      <text>
        <r>
          <rPr>
            <color theme="1"/>
            <family val="2"/>
            <scheme val="minor"/>
            <sz val="11"/>
            <rFont val="Calibri"/>
          </rPr>
          <t xml:space="preserve">Jack Ho:
No RI</t>
        </r>
      </text>
    </comment>
    <comment ref="I35" authorId="0">
      <text>
        <r>
          <rPr>
            <color theme="1"/>
            <family val="2"/>
            <scheme val="minor"/>
            <sz val="11"/>
            <rFont val="Calibri"/>
          </rPr>
          <t xml:space="preserve">Jack Ho:
Reimbursement for Marathon charity donation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22" authorId="0">
      <text>
        <r>
          <rPr>
            <color theme="1"/>
            <family val="2"/>
            <scheme val="minor"/>
            <sz val="11"/>
            <rFont val="Calibri"/>
          </rPr>
          <t xml:space="preserve">Jack Ho:
Feb 26 - 28 on-site</t>
        </r>
      </text>
    </comment>
    <comment ref="G26" authorId="0">
      <text>
        <r>
          <rPr>
            <color theme="1"/>
            <family val="2"/>
            <scheme val="minor"/>
            <sz val="11"/>
            <rFont val="Calibri"/>
          </rPr>
          <t xml:space="preserve">Jack Ho:
From MR38, already received</t>
        </r>
      </text>
    </comment>
  </commentList>
</comments>
</file>

<file path=xl/comments82.xml><?xml version="1.0" encoding="utf-8"?>
<comments xmlns="http://schemas.openxmlformats.org/spreadsheetml/2006/main">
  <authors>
    <author>Author</author>
  </authors>
  <commentList>
    <comment ref="K7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$5,417.49
Meals: $1,072</t>
        </r>
      </text>
    </comment>
    <comment ref="K21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$967.50
Meals: $277.50</t>
        </r>
      </text>
    </comment>
    <comment ref="K26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1,686.42
Meals: 296</t>
        </r>
      </text>
    </comment>
    <comment ref="K39" authorId="0">
      <text>
        <r>
          <rPr>
            <color theme="1"/>
            <family val="2"/>
            <scheme val="minor"/>
            <sz val="11"/>
            <rFont val="Calibri"/>
          </rPr>
          <t xml:space="preserve">Jack Ho:
Retreat flights</t>
        </r>
      </text>
    </comment>
    <comment ref="K43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$1,750.51
Meals: $333</t>
        </r>
      </text>
    </comment>
    <comment ref="K46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$913.32
Meals: $277.50</t>
        </r>
      </text>
    </comment>
    <comment ref="K49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$2243.13
Meals: $333</t>
        </r>
      </text>
    </comment>
  </commentList>
</comments>
</file>

<file path=xl/comments83.xml><?xml version="1.0" encoding="utf-8"?>
<comments xmlns="http://schemas.openxmlformats.org/spreadsheetml/2006/main">
  <authors>
    <author>Author</author>
  </authors>
  <commentList>
    <comment ref="K8" authorId="0">
      <text>
        <r>
          <rPr>
            <color theme="1"/>
            <family val="2"/>
            <scheme val="minor"/>
            <sz val="11"/>
            <rFont val="Calibri"/>
          </rPr>
          <t xml:space="preserve">Jack Ho:
Meals (Social night)</t>
        </r>
      </text>
    </comment>
    <comment ref="C13" authorId="0">
      <text>
        <r>
          <rPr>
            <color theme="1"/>
            <family val="2"/>
            <scheme val="minor"/>
            <sz val="11"/>
            <rFont val="Calibri"/>
          </rPr>
          <t xml:space="preserve">Jack Ho:
Deducted the $100 airport parking ticket for Netherlands trip</t>
        </r>
      </text>
    </comment>
    <comment ref="K19" authorId="0">
      <text>
        <r>
          <rPr>
            <color theme="1"/>
            <family val="2"/>
            <scheme val="minor"/>
            <sz val="11"/>
            <rFont val="Calibri"/>
          </rPr>
          <t xml:space="preserve">Jack Ho:
Meals (Social night)</t>
        </r>
      </text>
    </comment>
    <comment ref="K20" authorId="0">
      <text>
        <r>
          <rPr>
            <color theme="1"/>
            <family val="2"/>
            <scheme val="minor"/>
            <sz val="11"/>
            <rFont val="Calibri"/>
          </rPr>
          <t xml:space="preserve">Jack Ho:
Travel: 1070.22
Meals per diem: 259</t>
        </r>
      </text>
    </comment>
    <comment ref="K31" authorId="0">
      <text>
        <r>
          <rPr>
            <color theme="1"/>
            <family val="2"/>
            <scheme val="minor"/>
            <sz val="11"/>
            <rFont val="Calibri"/>
          </rPr>
          <t xml:space="preserve">Jack Ho:
Meals (Social night)</t>
        </r>
      </text>
    </comment>
    <comment ref="K32" authorId="0">
      <text>
        <r>
          <rPr>
            <color theme="1"/>
            <family val="2"/>
            <scheme val="minor"/>
            <sz val="11"/>
            <rFont val="Calibri"/>
          </rPr>
          <t xml:space="preserve">Jack Ho:
Meals (Social night)</t>
        </r>
      </text>
    </comment>
    <comment ref="C43" authorId="0">
      <text>
        <r>
          <rPr>
            <color theme="1"/>
            <family val="2"/>
            <scheme val="minor"/>
            <sz val="11"/>
            <rFont val="Calibri"/>
          </rPr>
          <t xml:space="preserve">Jack Ho:
Deducted the $606.36 flights</t>
        </r>
      </text>
    </comment>
  </commentList>
</comments>
</file>

<file path=xl/sharedStrings.xml><?xml version="1.0" encoding="utf-8"?>
<sst xmlns="http://schemas.openxmlformats.org/spreadsheetml/2006/main" count="10546" uniqueCount="1706">
  <si>
    <t>First</t>
  </si>
  <si>
    <t>Last</t>
  </si>
  <si>
    <t>Comments</t>
  </si>
  <si>
    <t>Hours</t>
  </si>
  <si>
    <t>Rate</t>
  </si>
  <si>
    <t>State</t>
  </si>
  <si>
    <t>Reimbursements</t>
  </si>
  <si>
    <t>Dates</t>
  </si>
  <si>
    <t>Invoice</t>
  </si>
  <si>
    <t>Verified $$ in bank?</t>
  </si>
  <si>
    <t>Joel</t>
  </si>
  <si>
    <t>Alvarez</t>
  </si>
  <si>
    <t>CoA</t>
  </si>
  <si>
    <t>TX</t>
  </si>
  <si>
    <t>12/11 - 12/24</t>
  </si>
  <si>
    <t>JA171, JA172</t>
  </si>
  <si>
    <t>Allina</t>
  </si>
  <si>
    <t>12/4 - 12/17</t>
  </si>
  <si>
    <t>Dawn</t>
  </si>
  <si>
    <t>Beach</t>
  </si>
  <si>
    <t>ND</t>
  </si>
  <si>
    <t>David</t>
  </si>
  <si>
    <t>Benhammou</t>
  </si>
  <si>
    <t>6 hours for Yuma</t>
  </si>
  <si>
    <t>CO</t>
  </si>
  <si>
    <t>12/1 - 12/31</t>
  </si>
  <si>
    <t>Tom</t>
  </si>
  <si>
    <t>Blaich</t>
  </si>
  <si>
    <t>WI</t>
  </si>
  <si>
    <t xml:space="preserve">12/5 - 12/9,
12/11 - 12/16</t>
  </si>
  <si>
    <t>12/5-12/9, WE 12/16</t>
  </si>
  <si>
    <t>Cara</t>
  </si>
  <si>
    <t>Friedlan</t>
  </si>
  <si>
    <t>WY</t>
  </si>
  <si>
    <t xml:space="preserve">12/5 - 12/11, 
12/12 - 12/18</t>
  </si>
  <si>
    <t xml:space="preserve">1730
1736</t>
  </si>
  <si>
    <t>1730, 1736</t>
  </si>
  <si>
    <t>Jack</t>
  </si>
  <si>
    <t>Ho</t>
  </si>
  <si>
    <t>36.5 hrs</t>
  </si>
  <si>
    <t>CA</t>
  </si>
  <si>
    <t>12/4 - 12/10</t>
  </si>
  <si>
    <t>1729, 1735</t>
  </si>
  <si>
    <t>Paul</t>
  </si>
  <si>
    <t>Hopkins</t>
  </si>
  <si>
    <t>12/18 - 12/31</t>
  </si>
  <si>
    <t>Matthew</t>
  </si>
  <si>
    <t>Jennings</t>
  </si>
  <si>
    <t>GA</t>
  </si>
  <si>
    <t>MJ7</t>
  </si>
  <si>
    <t>X</t>
  </si>
  <si>
    <t>AL</t>
  </si>
  <si>
    <t>12/12 - 12/17</t>
  </si>
  <si>
    <t>MJ8</t>
  </si>
  <si>
    <t>Yudi</t>
  </si>
  <si>
    <t>Jin</t>
  </si>
  <si>
    <t>12/16-12/31</t>
  </si>
  <si>
    <t>Jesse</t>
  </si>
  <si>
    <t>Johnson</t>
  </si>
  <si>
    <t>IL</t>
  </si>
  <si>
    <t xml:space="preserve">1731
1737</t>
  </si>
  <si>
    <t>Zak</t>
  </si>
  <si>
    <t>Keir</t>
  </si>
  <si>
    <t>Mary</t>
  </si>
  <si>
    <t>Kraemer</t>
  </si>
  <si>
    <t>Mary moved to MN 1/1/23, setting this payroll to MN to make it easier if not necessarily 100% accurate since the working dates were still in CA technically</t>
  </si>
  <si>
    <t>MN</t>
  </si>
  <si>
    <t>Alisa</t>
  </si>
  <si>
    <t>Leamy</t>
  </si>
  <si>
    <t>Mollye</t>
  </si>
  <si>
    <t>Levin</t>
  </si>
  <si>
    <t>Off for 12/10 - 12/17</t>
  </si>
  <si>
    <t>Kim</t>
  </si>
  <si>
    <t>Lindas</t>
  </si>
  <si>
    <t>12/5 - 12/16</t>
  </si>
  <si>
    <t>Ryan</t>
  </si>
  <si>
    <t>Matos</t>
  </si>
  <si>
    <t>Banking 15 (Balance = 45)</t>
  </si>
  <si>
    <t>VT</t>
  </si>
  <si>
    <t>WE 12/10, WE 12/17</t>
  </si>
  <si>
    <t>Traci</t>
  </si>
  <si>
    <t>McKee</t>
  </si>
  <si>
    <t>MAH</t>
  </si>
  <si>
    <t>UMass</t>
  </si>
  <si>
    <t>Courtney</t>
  </si>
  <si>
    <t>Moffett</t>
  </si>
  <si>
    <t>12/4 - 12/17 (two weeks)</t>
  </si>
  <si>
    <t>Bea</t>
  </si>
  <si>
    <t>Montoya-Rodriguez</t>
  </si>
  <si>
    <t>AZ</t>
  </si>
  <si>
    <t xml:space="preserve">12/5 - 12/11,
12/12 - 12/18</t>
  </si>
  <si>
    <t xml:space="preserve">B100
B101</t>
  </si>
  <si>
    <t>Jeff</t>
  </si>
  <si>
    <t>Moyers</t>
  </si>
  <si>
    <t>WA</t>
  </si>
  <si>
    <t>Chad</t>
  </si>
  <si>
    <t>Peronto</t>
  </si>
  <si>
    <t>Jonathan</t>
  </si>
  <si>
    <t>Primm</t>
  </si>
  <si>
    <t>WE 12/10, 12/17</t>
  </si>
  <si>
    <t>Robb</t>
  </si>
  <si>
    <t>Quiller</t>
  </si>
  <si>
    <t>19 Allina hours</t>
  </si>
  <si>
    <t>CT</t>
  </si>
  <si>
    <t>Matt</t>
  </si>
  <si>
    <t>Ramdowe</t>
  </si>
  <si>
    <t>Examity expenses</t>
  </si>
  <si>
    <t>NY</t>
  </si>
  <si>
    <t xml:space="preserve">12/4 - 12/10,
12/11 - 12/17</t>
  </si>
  <si>
    <t xml:space="preserve">MR31
MR32</t>
  </si>
  <si>
    <t>MR31, MR32</t>
  </si>
  <si>
    <t>Shin</t>
  </si>
  <si>
    <t xml:space="preserve">12/5 - 12/9,
12/12 - 12/16</t>
  </si>
  <si>
    <t xml:space="preserve">RS10
RS11</t>
  </si>
  <si>
    <t>RS10, RS11</t>
  </si>
  <si>
    <t>Mark</t>
  </si>
  <si>
    <t>Stanton</t>
  </si>
  <si>
    <t>11/20 - 12/3</t>
  </si>
  <si>
    <t>Fernando</t>
  </si>
  <si>
    <t>Toledo</t>
  </si>
  <si>
    <t>Rachel</t>
  </si>
  <si>
    <t>Weiss-Howards</t>
  </si>
  <si>
    <t>TN</t>
  </si>
  <si>
    <t>RWH8</t>
  </si>
  <si>
    <t>RWH8 both weeks received</t>
  </si>
  <si>
    <t>12/25- 1/7</t>
  </si>
  <si>
    <t>JA173, JA174</t>
  </si>
  <si>
    <t>2.5 hours for HH</t>
  </si>
  <si>
    <t>1/1 - 1/15</t>
  </si>
  <si>
    <t>WE 12/24, WE 12/31</t>
  </si>
  <si>
    <t xml:space="preserve">12/19 - 12/25,
12/26 - 1/1</t>
  </si>
  <si>
    <t xml:space="preserve">1740
1746</t>
  </si>
  <si>
    <t>1740, 1746</t>
  </si>
  <si>
    <t>24 UCD hours</t>
  </si>
  <si>
    <t>Japan flights: $2,617.20</t>
  </si>
  <si>
    <t>1739, 1744</t>
  </si>
  <si>
    <t>1/1 - 1/14</t>
  </si>
  <si>
    <t>MJ9, MJ10</t>
  </si>
  <si>
    <t xml:space="preserve">1741
1747</t>
  </si>
  <si>
    <t>Wellness: $500</t>
  </si>
  <si>
    <t>12/19 - 12/23</t>
  </si>
  <si>
    <t>12/19 - 12/30</t>
  </si>
  <si>
    <t>Cashing in 2 banked hours (balance: 43)</t>
  </si>
  <si>
    <t>New Rate (adjusted PTO); also keep an eye out for 16 additional PTO hours</t>
  </si>
  <si>
    <t>12/19 - 1/1</t>
  </si>
  <si>
    <t>B102, B103</t>
  </si>
  <si>
    <t>30 from last payroll received, vacation  18-24</t>
  </si>
  <si>
    <t xml:space="preserve">12/11 - 12/17,
12/18 - 12/31</t>
  </si>
  <si>
    <t>12.5 Allina hours</t>
  </si>
  <si>
    <t xml:space="preserve">Japan flights: $1,162.16
Ski trip: $520.18
Go-Pro: $422.20</t>
  </si>
  <si>
    <t>MR33, MR34</t>
  </si>
  <si>
    <t>RS12, RS13</t>
  </si>
  <si>
    <t>No hours WE12/18</t>
  </si>
  <si>
    <t>RWH9</t>
  </si>
  <si>
    <t>1/9 - 1/13</t>
  </si>
  <si>
    <t>JA175</t>
  </si>
  <si>
    <t>1/1 - 1/7</t>
  </si>
  <si>
    <t>1.25h for HH</t>
  </si>
  <si>
    <t>1/16-1/31</t>
  </si>
  <si>
    <t>1/2/23 - 1/15/23</t>
  </si>
  <si>
    <t>1749, 1754</t>
  </si>
  <si>
    <t>UCD: 44 hrs</t>
  </si>
  <si>
    <t xml:space="preserve">Retreat check-in luggage: $70
Lyft: $36.07</t>
  </si>
  <si>
    <t>1751, 1756</t>
  </si>
  <si>
    <t>1/15 - 1/28</t>
  </si>
  <si>
    <t xml:space="preserve">MJ11:40, 
MJ12:36</t>
  </si>
  <si>
    <t>MJ11, MJ12</t>
  </si>
  <si>
    <t>First half of pay period</t>
  </si>
  <si>
    <t>Wellness: $245</t>
  </si>
  <si>
    <t>1/16 - 1/31</t>
  </si>
  <si>
    <t>1750, 1755</t>
  </si>
  <si>
    <t>1/2 - 1/6, 1/9 - 1/13</t>
  </si>
  <si>
    <t>1/2 - 1/13</t>
  </si>
  <si>
    <t>Banking 15 (Balance: 58)</t>
  </si>
  <si>
    <t>Done at MAH</t>
  </si>
  <si>
    <t>1/1 - 1/7: 27 hours</t>
  </si>
  <si>
    <t xml:space="preserve">1/2 - 1/8,
1/9 - 1/15</t>
  </si>
  <si>
    <t>B104, B105</t>
  </si>
  <si>
    <t>Jeffery</t>
  </si>
  <si>
    <t>Hours: 32/33</t>
  </si>
  <si>
    <r>
      <rPr>
        <i/>
        <color rgb="FF000000"/>
        <sz val="11"/>
        <rFont val="Calibri"/>
      </rPr>
      <t xml:space="preserve">Overpayment after Vaco correction: -31.25
</t>
    </r>
    <r>
      <rPr>
        <color rgb="FF000000"/>
        <sz val="11"/>
        <rFont val="Calibri"/>
      </rPr>
      <t xml:space="preserve">Flights: $664.95
Total: </t>
    </r>
    <r>
      <rPr>
        <b/>
        <color rgb="FF000000"/>
        <sz val="11"/>
        <rFont val="Calibri"/>
      </rPr>
      <t>$633.70</t>
    </r>
  </si>
  <si>
    <t>Gift for Rachel I's baby: $31.60</t>
  </si>
  <si>
    <t xml:space="preserve">MR35: 32 hrs, 
MR36: 43hrs</t>
  </si>
  <si>
    <t>MR35, MR36</t>
  </si>
  <si>
    <t>RS14: 32</t>
  </si>
  <si>
    <t>RS14, RS15</t>
  </si>
  <si>
    <t>1/1 - 1/28</t>
  </si>
  <si>
    <t>RWH9: 32</t>
  </si>
  <si>
    <t>RWH9, RWH10</t>
  </si>
  <si>
    <t>CoA: 40, 37, 40</t>
  </si>
  <si>
    <t>JA176, JA177, JA178</t>
  </si>
  <si>
    <t>Allina (Finished with Allina)</t>
  </si>
  <si>
    <t>1.5 hours for HH</t>
  </si>
  <si>
    <t>2/1 - 2/15</t>
  </si>
  <si>
    <t>1/16 - 1/29</t>
  </si>
  <si>
    <t>1759,  1762</t>
  </si>
  <si>
    <t>UCD: 24hrs</t>
  </si>
  <si>
    <t>1761, 1764</t>
  </si>
  <si>
    <t>1/29 - 2/11</t>
  </si>
  <si>
    <t>1/15 - 1/21</t>
  </si>
  <si>
    <t>MJ13</t>
  </si>
  <si>
    <t>1/22 - 1/28</t>
  </si>
  <si>
    <t>MJ14</t>
  </si>
  <si>
    <t>Second half</t>
  </si>
  <si>
    <t>1760, 1763</t>
  </si>
  <si>
    <t>Zak was OOO 1/22-1/28</t>
  </si>
  <si>
    <t>Includes 20 hours from 12/24-12/31</t>
  </si>
  <si>
    <t>1/16 - 1/28, 12/24 - 12/31</t>
  </si>
  <si>
    <t>1/16 - 1/27</t>
  </si>
  <si>
    <t>Banking 10 (balance: 68)</t>
  </si>
  <si>
    <t>B106, B107</t>
  </si>
  <si>
    <t>40, 37</t>
  </si>
  <si>
    <t>1/16 - 1/28</t>
  </si>
  <si>
    <t>39 Allina hours</t>
  </si>
  <si>
    <t>50.5 were in OR from MR38*</t>
  </si>
  <si>
    <t>MR37, MR38</t>
  </si>
  <si>
    <t>RS16, RS17</t>
  </si>
  <si>
    <t>Vacation 1/1 - 1/7</t>
  </si>
  <si>
    <t>1/8 - 1/14</t>
  </si>
  <si>
    <t>1/29-2/11</t>
  </si>
  <si>
    <t>39.75, 39</t>
  </si>
  <si>
    <t>RWH11, RWH12</t>
  </si>
  <si>
    <t>Wiedewitsch</t>
  </si>
  <si>
    <t>2/6 - 2/17</t>
  </si>
  <si>
    <t>JA179, JA180</t>
  </si>
  <si>
    <t>2/6 - 2/10</t>
  </si>
  <si>
    <t>JA179</t>
  </si>
  <si>
    <t>Off-S</t>
  </si>
  <si>
    <t>6.25 hours HH</t>
  </si>
  <si>
    <t>2/16-2/28</t>
  </si>
  <si>
    <t>1/30 - 2/10</t>
  </si>
  <si>
    <t>1/30 - 2/12</t>
  </si>
  <si>
    <t>1769, 1770</t>
  </si>
  <si>
    <t>UCD:18</t>
  </si>
  <si>
    <t>1/29 - 2/4</t>
  </si>
  <si>
    <t>2/12 - 2/25</t>
  </si>
  <si>
    <t>MJ15, MJ16</t>
  </si>
  <si>
    <t>$500 - tech fund</t>
  </si>
  <si>
    <t>1771, 1772</t>
  </si>
  <si>
    <t>Zak was OOO 1/22-2/6</t>
  </si>
  <si>
    <t>Lakin</t>
  </si>
  <si>
    <t>Ledbetter</t>
  </si>
  <si>
    <t>*Advanced schedule, assuming full 40 hr 2nd week</t>
  </si>
  <si>
    <t>KY</t>
  </si>
  <si>
    <t>2/19 - 3/4</t>
  </si>
  <si>
    <t>1790 (thru 2/28), 1820</t>
  </si>
  <si>
    <t>1790, 1820</t>
  </si>
  <si>
    <t>Cashing in 44 hrs (24 banked)</t>
  </si>
  <si>
    <t>B108, B109</t>
  </si>
  <si>
    <t>WE 2/4, WE 2/11</t>
  </si>
  <si>
    <t>27 Allina hours</t>
  </si>
  <si>
    <t>45/27, reimbursment from MR38</t>
  </si>
  <si>
    <t>MR39, MR40</t>
  </si>
  <si>
    <t>RS18, RS19</t>
  </si>
  <si>
    <t>2/12 – 2/25</t>
  </si>
  <si>
    <t>40, 37.5</t>
  </si>
  <si>
    <t>RWH12 pt2, RWH13 pt1</t>
  </si>
  <si>
    <t>RWH12, RWH13</t>
  </si>
  <si>
    <t>45, 56</t>
  </si>
  <si>
    <t>2/20 - 3/4</t>
  </si>
  <si>
    <t>JA181, JA182</t>
  </si>
  <si>
    <t>2/13 - 2/24</t>
  </si>
  <si>
    <t>40:37</t>
  </si>
  <si>
    <t>$500 wellness bonus</t>
  </si>
  <si>
    <t>2/13 - 2/26</t>
  </si>
  <si>
    <t>1777, 1783</t>
  </si>
  <si>
    <t>UCD:28</t>
  </si>
  <si>
    <t>1780, 1784</t>
  </si>
  <si>
    <t>2/26 - 3/11</t>
  </si>
  <si>
    <t>MJ17, MJ18</t>
  </si>
  <si>
    <t>1776, 1782</t>
  </si>
  <si>
    <t>Assumed hours</t>
  </si>
  <si>
    <t>3/5 - 3/18</t>
  </si>
  <si>
    <t>2/13 - 2/17</t>
  </si>
  <si>
    <t>40, 45; banking 10 (=34 banked)</t>
  </si>
  <si>
    <t>UMass: 50, 50</t>
  </si>
  <si>
    <t>41.5:16</t>
  </si>
  <si>
    <t>2/19 - 2/25</t>
  </si>
  <si>
    <t>*Updated rate - no PTO</t>
  </si>
  <si>
    <t>B110, B111</t>
  </si>
  <si>
    <t>38, 32</t>
  </si>
  <si>
    <t xml:space="preserve">	37.92, 	21.96</t>
  </si>
  <si>
    <t>MR41, MR42</t>
  </si>
  <si>
    <t xml:space="preserve">RS20:17.5 RS21:20 HUHN:36,40 </t>
  </si>
  <si>
    <t>1781, RS20, RS21</t>
  </si>
  <si>
    <t>RS20, RS21, 1781</t>
  </si>
  <si>
    <t>Already paid for these dates</t>
  </si>
  <si>
    <t>34.5, 35.75</t>
  </si>
  <si>
    <t>RWH13 p2, RWH14 p1</t>
  </si>
  <si>
    <t>RWH13, RWH14</t>
  </si>
  <si>
    <t>Anna</t>
  </si>
  <si>
    <t>Yuan</t>
  </si>
  <si>
    <t>Tech Fund and Drug Screen reimbursements</t>
  </si>
  <si>
    <r>
      <rPr>
        <b/>
        <i/>
        <color rgb="FF000000"/>
        <sz val="11"/>
        <rFont val="Calibri"/>
      </rPr>
      <t xml:space="preserve">Tech fund $500 </t>
    </r>
    <r>
      <rPr>
        <color rgb="FF000000"/>
        <sz val="11"/>
        <rFont val="Calibri"/>
      </rPr>
      <t>Drug screen $65</t>
    </r>
  </si>
  <si>
    <t>62:3130.62, 52:2837.41</t>
  </si>
  <si>
    <t>JA183, JA184</t>
  </si>
  <si>
    <t>JA183+expenses, 184+expenses</t>
  </si>
  <si>
    <t>5 hours HH</t>
  </si>
  <si>
    <t>Asia Flights: $1,157.44</t>
  </si>
  <si>
    <t>3/1 - 3/15</t>
  </si>
  <si>
    <t>2/27 - 3/12</t>
  </si>
  <si>
    <t>1789, 1794</t>
  </si>
  <si>
    <t>Laura</t>
  </si>
  <si>
    <t>Gay</t>
  </si>
  <si>
    <t>Atrium Onboarding - Motor Vehicle Report</t>
  </si>
  <si>
    <t>Onboarding report $5.10</t>
  </si>
  <si>
    <t>3/3* - 3/11</t>
  </si>
  <si>
    <t>UCD: 10, 24, 13</t>
  </si>
  <si>
    <t xml:space="preserve">Asia flights back: $4,039.66
Sendai - OKI - HKG flights: $1,166.40</t>
  </si>
  <si>
    <t>1788, 1796, 1809</t>
  </si>
  <si>
    <t>3/12 - 3/25</t>
  </si>
  <si>
    <t>2/26 - 3/4</t>
  </si>
  <si>
    <t>MJ19</t>
  </si>
  <si>
    <t>23, 60</t>
  </si>
  <si>
    <t>MJ19, MJ20</t>
  </si>
  <si>
    <t>1787, 1795</t>
  </si>
  <si>
    <t>2/27 - 3/10</t>
  </si>
  <si>
    <t>3/19 - 4/1</t>
  </si>
  <si>
    <t>ML12</t>
  </si>
  <si>
    <t>Banking 12 (balance = 46)</t>
  </si>
  <si>
    <t>2/26  - 3/11</t>
  </si>
  <si>
    <t>Wellness Fund 2023</t>
  </si>
  <si>
    <t>Wellness $500</t>
  </si>
  <si>
    <t>57.5, 41</t>
  </si>
  <si>
    <t>1791, 1819</t>
  </si>
  <si>
    <t>B112, B113</t>
  </si>
  <si>
    <t>3/18 flights: $833.51</t>
  </si>
  <si>
    <t>1797 &amp; 1821</t>
  </si>
  <si>
    <t>41.99+45.60</t>
  </si>
  <si>
    <t>Asia flights: $680.90</t>
  </si>
  <si>
    <t>No hours 3/5 - 3/12</t>
  </si>
  <si>
    <t>MR43</t>
  </si>
  <si>
    <t xml:space="preserve">RS22, RS23: 20,20
RS303, RS304: 40, 40</t>
  </si>
  <si>
    <t xml:space="preserve">RS22, RS23
David (RS303, RS304), 1781, 1822</t>
  </si>
  <si>
    <t>RS22, RS23, 1781, 1822</t>
  </si>
  <si>
    <t>RWH14 p2, RWH15 pt1</t>
  </si>
  <si>
    <t>RWH14, RWH15</t>
  </si>
  <si>
    <t>Wages start next week</t>
  </si>
  <si>
    <t>Getting back on schedule</t>
  </si>
  <si>
    <t>3/19 - 3/25</t>
  </si>
  <si>
    <t>JA185</t>
  </si>
  <si>
    <t>4 HH hours 3/16-3/31</t>
  </si>
  <si>
    <t>WE 3/18, WE 3/25</t>
  </si>
  <si>
    <t>3/13 - 3/26</t>
  </si>
  <si>
    <t>1807, 1810</t>
  </si>
  <si>
    <t>3/26 - 4/8</t>
  </si>
  <si>
    <t>34, 40</t>
  </si>
  <si>
    <t>MJ21, MJ22</t>
  </si>
  <si>
    <t>*still on advanced schedule until 5-8-23</t>
  </si>
  <si>
    <t>3/16-3/31</t>
  </si>
  <si>
    <t>1808, 1811</t>
  </si>
  <si>
    <t>3/13 - 3/24</t>
  </si>
  <si>
    <t>Assumed Hours</t>
  </si>
  <si>
    <t>4/2 - 4/15</t>
  </si>
  <si>
    <t>ML13 - if still needed</t>
  </si>
  <si>
    <t>45+40; banking 10 (balance = 56)</t>
  </si>
  <si>
    <t>41, 35</t>
  </si>
  <si>
    <t>B114, B115</t>
  </si>
  <si>
    <t>34.33+36.55</t>
  </si>
  <si>
    <t>29 allina hours</t>
  </si>
  <si>
    <t xml:space="preserve">*New rate 3/6
38, 40</t>
  </si>
  <si>
    <t>MR44, MR45</t>
  </si>
  <si>
    <t>RS24&amp;25: 20,20; 1822: 80</t>
  </si>
  <si>
    <t>RS24, RS25, 1822</t>
  </si>
  <si>
    <t xml:space="preserve">*4 weeks worth
40, 40, 40, 28</t>
  </si>
  <si>
    <t>2/26 - 3/25</t>
  </si>
  <si>
    <t>40, 12* sick</t>
  </si>
  <si>
    <t>RWH15 pt2, RWH16</t>
  </si>
  <si>
    <t>RWH15, RWH16</t>
  </si>
  <si>
    <t>24 from invoice 1803 (3/12-3/15), 56 from 1815 (3/16-3/31; 40 hours remaining on 1815)</t>
  </si>
  <si>
    <t>1803, 1815</t>
  </si>
  <si>
    <t>JA186, JA187</t>
  </si>
  <si>
    <t>LCMC* New pay rate</t>
  </si>
  <si>
    <t>4/2 - 4/8</t>
  </si>
  <si>
    <t>Salary</t>
  </si>
  <si>
    <t>3/27 - 4/9</t>
  </si>
  <si>
    <t>1817, 1823</t>
  </si>
  <si>
    <t>20, 24, 22</t>
  </si>
  <si>
    <t>NOLA Flights: $607.40</t>
  </si>
  <si>
    <t>1816, 1824, 1826</t>
  </si>
  <si>
    <t>4/9 - 4/22</t>
  </si>
  <si>
    <t>MJ23, MJ24</t>
  </si>
  <si>
    <t>*Still on advanced schedule</t>
  </si>
  <si>
    <t>4/1 - 4/15</t>
  </si>
  <si>
    <t>3/27 - 4/2</t>
  </si>
  <si>
    <t>1799: 40, 1832: 40</t>
  </si>
  <si>
    <t>1799, 1832</t>
  </si>
  <si>
    <t>1798: 30; 1831:40</t>
  </si>
  <si>
    <t>1798, 1831</t>
  </si>
  <si>
    <t>Assumed advanced hours</t>
  </si>
  <si>
    <t>4/16 - 4/29</t>
  </si>
  <si>
    <t>3/27 - 4/7</t>
  </si>
  <si>
    <t>40+49 (banking 14, balance = 70)</t>
  </si>
  <si>
    <t>1800, 1834</t>
  </si>
  <si>
    <t>Cashing in 40 hours PTO (David to remove manually, including 2.3 hours that will accrue with her PTO if that happens)</t>
  </si>
  <si>
    <t>40 + (40 PTO)</t>
  </si>
  <si>
    <t>3/26 - 4/1</t>
  </si>
  <si>
    <t>B116, B117</t>
  </si>
  <si>
    <t>1821 &amp; 1842</t>
  </si>
  <si>
    <t>38.49+28.04</t>
  </si>
  <si>
    <t>1799: 7, 1832: 6</t>
  </si>
  <si>
    <t>NOLA Flights: $536.41</t>
  </si>
  <si>
    <t>MR46, MR47</t>
  </si>
  <si>
    <r>
      <rPr>
        <color rgb="FF000000"/>
        <sz val="11"/>
        <rFont val="Calibri"/>
      </rPr>
      <t xml:space="preserve">RS26&amp;27: 20,20; </t>
    </r>
    <r>
      <rPr>
        <color rgb="FF000000"/>
        <strike/>
        <sz val="11"/>
        <rFont val="Calibri"/>
      </rPr>
      <t xml:space="preserve">RS306 </t>
    </r>
    <r>
      <rPr>
        <color rgb="FF000000"/>
        <sz val="11"/>
        <rFont val="Calibri"/>
      </rPr>
      <t xml:space="preserve">RS307: </t>
    </r>
    <r>
      <rPr>
        <color rgb="FF000000"/>
        <strike/>
        <sz val="11"/>
        <rFont val="Calibri"/>
      </rPr>
      <t>32</t>
    </r>
    <r>
      <rPr>
        <color rgb="FF000000"/>
        <sz val="11"/>
        <rFont val="Calibri"/>
      </rPr>
      <t xml:space="preserve">, 38
RS308: 40</t>
    </r>
  </si>
  <si>
    <t>Wellness: 438.90</t>
  </si>
  <si>
    <t>RS26, RS27,  (RS306, RS307 = 1822, RS308 = 1833)</t>
  </si>
  <si>
    <t>RS26, RS27, 1822, 1833</t>
  </si>
  <si>
    <t>28, 40</t>
  </si>
  <si>
    <t>40, 25.75</t>
  </si>
  <si>
    <t>RWH17</t>
  </si>
  <si>
    <t>1798: 40; 1831:40</t>
  </si>
  <si>
    <t>1828 (4/1-4/15) = 80 hours, 40 hours remaining</t>
  </si>
  <si>
    <t>1815, 1828</t>
  </si>
  <si>
    <t>1799: 20, 1832: 20</t>
  </si>
  <si>
    <t>JA188, JA189</t>
  </si>
  <si>
    <t>LCMC</t>
  </si>
  <si>
    <t>1835: 2 HH hours; 1801: 11.5 Yuma hours</t>
  </si>
  <si>
    <t>Assumed hours when running payroll</t>
  </si>
  <si>
    <t>30.75, 40</t>
  </si>
  <si>
    <t>4/10 - 4/23</t>
  </si>
  <si>
    <t>1825, 1829</t>
  </si>
  <si>
    <t>38.5, 41.5</t>
  </si>
  <si>
    <t xml:space="preserve">Wellness: $287.30
Tech fund: $149.99</t>
  </si>
  <si>
    <t>4/16 - 4/22</t>
  </si>
  <si>
    <t>4/23 - 5/6</t>
  </si>
  <si>
    <t>30, 40</t>
  </si>
  <si>
    <t>MJ25, MJ26</t>
  </si>
  <si>
    <t>Switch back to normal two week schedule</t>
  </si>
  <si>
    <t>Just starting UCI</t>
  </si>
  <si>
    <t>Bench</t>
  </si>
  <si>
    <t>4/30 - 5/13</t>
  </si>
  <si>
    <t>No other time billed</t>
  </si>
  <si>
    <t>37, 43</t>
  </si>
  <si>
    <t>EWC: $2,336.61</t>
  </si>
  <si>
    <t>Cashing in PTO via iSolved</t>
  </si>
  <si>
    <t>PTO (32.5)</t>
  </si>
  <si>
    <t>40, 48</t>
  </si>
  <si>
    <t>Wellness: $175</t>
  </si>
  <si>
    <t>B118, B119</t>
  </si>
  <si>
    <t>36, 40</t>
  </si>
  <si>
    <t>40, 32</t>
  </si>
  <si>
    <t>31.86, 27.63</t>
  </si>
  <si>
    <t xml:space="preserve">HKG - JFK flights: 4613.14
Stamps: $25.20</t>
  </si>
  <si>
    <t>MR48, MR49</t>
  </si>
  <si>
    <t xml:space="preserve">Plus additional 8 hours that were missed last payroll
Toledo: 20, 20
HUHN: 40, 40</t>
  </si>
  <si>
    <t>RS28, RS29, 1833 (RS309), 1833 (RS310)</t>
  </si>
  <si>
    <t>RS28, RS29, 1833</t>
  </si>
  <si>
    <t>39.5, 40</t>
  </si>
  <si>
    <t>RWH18</t>
  </si>
  <si>
    <t>40, 40</t>
  </si>
  <si>
    <t>40 each from 1828 (4/1-4/15) and 1837 (4/16-4/30)</t>
  </si>
  <si>
    <t>4/24 - 5/6</t>
  </si>
  <si>
    <t>JA190, JA191</t>
  </si>
  <si>
    <t>JA190</t>
  </si>
  <si>
    <t>LCMC: 38, 35</t>
  </si>
  <si>
    <t>1841, 1866</t>
  </si>
  <si>
    <t>4.5 HH hours 5.1-5.15</t>
  </si>
  <si>
    <t>4/24 - 5/7</t>
  </si>
  <si>
    <t>1838, 1843</t>
  </si>
  <si>
    <t>20, 21</t>
  </si>
  <si>
    <t xml:space="preserve">HP laptop: $2,301.43
JR passes: $442</t>
  </si>
  <si>
    <t>1839, 1844</t>
  </si>
  <si>
    <t>5/7 - 5/20</t>
  </si>
  <si>
    <t>37, 32</t>
  </si>
  <si>
    <t>MJ27, MJ28</t>
  </si>
  <si>
    <t>Moved;1836: 40 hours 1846: 40 hours</t>
  </si>
  <si>
    <t>AZ*</t>
  </si>
  <si>
    <t>4/23 - 4/29, 4/30 - 5/6</t>
  </si>
  <si>
    <t>1836, 1846</t>
  </si>
  <si>
    <t>Only 24 hours, need to reconcile not paying Jesse at his new higher rate last payroll for the 1.5 hours (Bonus of $5.99)</t>
  </si>
  <si>
    <t>24*</t>
  </si>
  <si>
    <t>1832, 1853</t>
  </si>
  <si>
    <t>Bench - $105 Drug Screen for BILH</t>
  </si>
  <si>
    <t>Drug Screen: 105</t>
  </si>
  <si>
    <t>1831, 1852</t>
  </si>
  <si>
    <t>Update rate - corrected PTO rate; assumed hours</t>
  </si>
  <si>
    <t>5/14 - 5/27</t>
  </si>
  <si>
    <t>TB Skin Test reimbursement</t>
  </si>
  <si>
    <t>TB test: 69</t>
  </si>
  <si>
    <t>33+45, cashing in 2 hours (balance = 68)</t>
  </si>
  <si>
    <t>UMass - correction - should have been 68 hours last pay period (invoice 1834)</t>
  </si>
  <si>
    <t>1834, 1851</t>
  </si>
  <si>
    <t>First week back, new PTO rate</t>
  </si>
  <si>
    <t>4/30 - 5/6</t>
  </si>
  <si>
    <t>48, 48</t>
  </si>
  <si>
    <t>B120, B121</t>
  </si>
  <si>
    <t>1842 &amp;1865</t>
  </si>
  <si>
    <t>45.46+43.06</t>
  </si>
  <si>
    <r>
      <rPr>
        <color rgb="FF000000"/>
        <sz val="11"/>
        <rFont val="Calibri"/>
      </rPr>
      <t xml:space="preserve">$25.20 in stamps reimbursed previously when shouldn't
JR Passes: 440
Total reimburse: </t>
    </r>
    <r>
      <rPr>
        <b/>
        <i/>
        <color rgb="FF000000"/>
        <sz val="11"/>
        <rFont val="Calibri"/>
      </rPr>
      <t>414.80</t>
    </r>
  </si>
  <si>
    <t>MR50, MR51</t>
  </si>
  <si>
    <t xml:space="preserve">*Moved to new WA address
RS30-31: 20,20 RS311-312: 40,40</t>
  </si>
  <si>
    <t>WA*</t>
  </si>
  <si>
    <t>RS30 - RS31, RS311 - RS312 (1833, 1854)</t>
  </si>
  <si>
    <t>5 from last pay period, 1 from current</t>
  </si>
  <si>
    <t>4/9 - 5/6</t>
  </si>
  <si>
    <t>38, 39.50</t>
  </si>
  <si>
    <t>RWH19</t>
  </si>
  <si>
    <t>Update rate - corrected PTO rate</t>
  </si>
  <si>
    <t>1837, 1847</t>
  </si>
  <si>
    <t>4/24 - 5/5</t>
  </si>
  <si>
    <t>JA192, JA193</t>
  </si>
  <si>
    <t>5/14 - 5/20</t>
  </si>
  <si>
    <t>JA193</t>
  </si>
  <si>
    <t>LCMC: 38, 38</t>
  </si>
  <si>
    <t>11.5 hours</t>
  </si>
  <si>
    <t>Yuma March/April</t>
  </si>
  <si>
    <t>32, 40</t>
  </si>
  <si>
    <t>5/8 - 5/21</t>
  </si>
  <si>
    <t>1848, 1850</t>
  </si>
  <si>
    <t>40.5, 33.5</t>
  </si>
  <si>
    <t>Tech fund: $94.94</t>
  </si>
  <si>
    <t>25, 21</t>
  </si>
  <si>
    <t>5/7 - 5/13</t>
  </si>
  <si>
    <t>1849, 1855</t>
  </si>
  <si>
    <t>50, 46</t>
  </si>
  <si>
    <t>5/21 - 6/3</t>
  </si>
  <si>
    <t>MJ29, MJ30</t>
  </si>
  <si>
    <t>Social: $20</t>
  </si>
  <si>
    <t>1846, 1859</t>
  </si>
  <si>
    <t xml:space="preserve">*New contract
37, 40</t>
  </si>
  <si>
    <t xml:space="preserve">Assumed hours paid
Actual hours: 8, 32</t>
  </si>
  <si>
    <t>KY*</t>
  </si>
  <si>
    <t>5/28 - 6/10</t>
  </si>
  <si>
    <t>1860, 1884</t>
  </si>
  <si>
    <t>Last invoice for CCF</t>
  </si>
  <si>
    <t>5/8 - 5/12</t>
  </si>
  <si>
    <t>BILH</t>
  </si>
  <si>
    <t>Drug screen: $24.51</t>
  </si>
  <si>
    <t>43+35</t>
  </si>
  <si>
    <t>B122, B123</t>
  </si>
  <si>
    <t>36.71+18.02</t>
  </si>
  <si>
    <t>MR52, MR53</t>
  </si>
  <si>
    <t xml:space="preserve">Toledo: 20, 20
HUHN: 40, 40</t>
  </si>
  <si>
    <t xml:space="preserve">RS32, RS33
RS313, RS314 (1854)</t>
  </si>
  <si>
    <t>32.5, 39</t>
  </si>
  <si>
    <t>RWH20, RWH21 pt1</t>
  </si>
  <si>
    <t>RWH20, RWH21</t>
  </si>
  <si>
    <t>24, 40</t>
  </si>
  <si>
    <t>1847, 1858</t>
  </si>
  <si>
    <t>5/8 - 5/19</t>
  </si>
  <si>
    <t>JA194, JA195</t>
  </si>
  <si>
    <t>LCMC: 40, 37</t>
  </si>
  <si>
    <t>Yuma 5/3 - 6/2: 8.5</t>
  </si>
  <si>
    <t>NOLA flights: $207.81</t>
  </si>
  <si>
    <t>Yuma 5/3 - 6/2</t>
  </si>
  <si>
    <t>40, 36</t>
  </si>
  <si>
    <t>40, 36.5</t>
  </si>
  <si>
    <t>5/22 - 6/4</t>
  </si>
  <si>
    <t>1856, 1862</t>
  </si>
  <si>
    <t>41.5, 25</t>
  </si>
  <si>
    <t>20, 18, 23</t>
  </si>
  <si>
    <t>5/21 - 6/10</t>
  </si>
  <si>
    <t>1857, 1861, 1868</t>
  </si>
  <si>
    <t>6/4 - 6/17</t>
  </si>
  <si>
    <t>MJ31, MJ32</t>
  </si>
  <si>
    <t>6, 30</t>
  </si>
  <si>
    <t>5/21 - 5/27</t>
  </si>
  <si>
    <t>40, 18</t>
  </si>
  <si>
    <t>Need to reconcile advanced wages and PTO</t>
  </si>
  <si>
    <t>40 + 40 PTO</t>
  </si>
  <si>
    <t>AR*</t>
  </si>
  <si>
    <t>6/11 - 6/24</t>
  </si>
  <si>
    <t>45, 40</t>
  </si>
  <si>
    <t>6, 40</t>
  </si>
  <si>
    <t>Last 40 hours for CCF</t>
  </si>
  <si>
    <t>5/22 - 5/28</t>
  </si>
  <si>
    <t>B124</t>
  </si>
  <si>
    <t>38, 26</t>
  </si>
  <si>
    <t>21.52, 35.1</t>
  </si>
  <si>
    <t>Bonus for non dependents' insurance: $13,818.46</t>
  </si>
  <si>
    <t>MR54, MR55</t>
  </si>
  <si>
    <t xml:space="preserve">Toledo: 20, 20
HUHN: 36, 40</t>
  </si>
  <si>
    <t xml:space="preserve">RS34, RS35
RS315, RS316 (1854)</t>
  </si>
  <si>
    <t>No hours this period</t>
  </si>
  <si>
    <t>*Going on maternity leave</t>
  </si>
  <si>
    <t>RWH21</t>
  </si>
  <si>
    <t>Plus 16 hours PTO</t>
  </si>
  <si>
    <t>80 + 16PTO</t>
  </si>
  <si>
    <t>40, 41</t>
  </si>
  <si>
    <t>1858, 1870</t>
  </si>
  <si>
    <t>20, 15</t>
  </si>
  <si>
    <t>JA196, JA197</t>
  </si>
  <si>
    <t>6/4 - 6/10</t>
  </si>
  <si>
    <t>Japan: $4877.20</t>
  </si>
  <si>
    <t>5, 40</t>
  </si>
  <si>
    <t>Exam proctoring 63.60</t>
  </si>
  <si>
    <t>6/5 - 6/18</t>
  </si>
  <si>
    <t>1869, 1872</t>
  </si>
  <si>
    <t>41, 40.5</t>
  </si>
  <si>
    <t>6/11 - 6/17</t>
  </si>
  <si>
    <t>6/18 - 7/1</t>
  </si>
  <si>
    <t>MJ33, MJ34</t>
  </si>
  <si>
    <t>48, 40</t>
  </si>
  <si>
    <t>1871, 1878</t>
  </si>
  <si>
    <t>Off 7/4 but working Sat 7/8</t>
  </si>
  <si>
    <t>AR</t>
  </si>
  <si>
    <t>6/25 - 7/8</t>
  </si>
  <si>
    <t>1884, 1905</t>
  </si>
  <si>
    <t>40, 35</t>
  </si>
  <si>
    <t>PTO Hours</t>
  </si>
  <si>
    <t>44.70, 40</t>
  </si>
  <si>
    <t>Exam proctoring 66.06</t>
  </si>
  <si>
    <t xml:space="preserve">RS36, RS37
RS317, RS318 (1883)</t>
  </si>
  <si>
    <t>Assumed hours due to early payroll</t>
  </si>
  <si>
    <t>80+16PTO</t>
  </si>
  <si>
    <t>First invoice thru 6/15: 13, 40</t>
  </si>
  <si>
    <t>1870, 1879</t>
  </si>
  <si>
    <t>Finished - terminate?</t>
  </si>
  <si>
    <t>JA198, JA199</t>
  </si>
  <si>
    <t>Japan pt2: 6,600.39</t>
  </si>
  <si>
    <t>6/19 - 7/2</t>
  </si>
  <si>
    <t>1874, 1876</t>
  </si>
  <si>
    <t>Vacation 6/26 - 7/7</t>
  </si>
  <si>
    <t>$437.32 NOLA flights</t>
  </si>
  <si>
    <t>6/18 - 6/24</t>
  </si>
  <si>
    <t xml:space="preserve">Renaissance Okinawa: 1,491.87
Okinawa dinner: 115.95
Renaissance Okinawa outings &amp; room service: 312.80
Hotel Fukutomi: 241.33</t>
  </si>
  <si>
    <t>40, 50</t>
  </si>
  <si>
    <t>7/2 - 7/15</t>
  </si>
  <si>
    <t>$149 - tech fund</t>
  </si>
  <si>
    <t>MJ35, MJ36</t>
  </si>
  <si>
    <t xml:space="preserve">Vacation </t>
  </si>
  <si>
    <t>Not on contract currently</t>
  </si>
  <si>
    <t>40, 28</t>
  </si>
  <si>
    <t>Did not work full 80 that was advanced last payroll, need to deduct 8 hours. Last working day was 7/12. Wages for 16 of 24 hours 7/10 - 7/12.</t>
  </si>
  <si>
    <t>16+PTO (61.33 full balance)</t>
  </si>
  <si>
    <t>7/9 - 7/22</t>
  </si>
  <si>
    <t>0 + 42; cashing in 28 PTO (balance = 40)</t>
  </si>
  <si>
    <t>621.40: NOLA flights</t>
  </si>
  <si>
    <t>1st week back</t>
  </si>
  <si>
    <t>B1 (1885)</t>
  </si>
  <si>
    <t>34, 23 (last invoice)</t>
  </si>
  <si>
    <t>Vacation</t>
  </si>
  <si>
    <t>33.12, 39.55</t>
  </si>
  <si>
    <t xml:space="preserve">Toledo: 20, 20 (last one)
HUHN: 40, 40</t>
  </si>
  <si>
    <t xml:space="preserve">RS38, RS39 
RS319, RS320 (1883)</t>
  </si>
  <si>
    <t>Maternity</t>
  </si>
  <si>
    <t>$3 - missed on the manual check</t>
  </si>
  <si>
    <t>JA200, JA201</t>
  </si>
  <si>
    <t>NOLA flights: 588.80</t>
  </si>
  <si>
    <t>7/3 - 7/16</t>
  </si>
  <si>
    <t>1877, 1887</t>
  </si>
  <si>
    <t>0 hours WE 7/8</t>
  </si>
  <si>
    <t xml:space="preserve">Japan expenses: 1,365.61
Examity (3 exams): 90</t>
  </si>
  <si>
    <t>7/16 - 7/29</t>
  </si>
  <si>
    <t>31, 40</t>
  </si>
  <si>
    <t>MJ37, MJ38</t>
  </si>
  <si>
    <t>35, 41</t>
  </si>
  <si>
    <t>Examity (x2): 64.74</t>
  </si>
  <si>
    <t xml:space="preserve">36, 40 </t>
  </si>
  <si>
    <t>Any remaining PTO</t>
  </si>
  <si>
    <t>Out for surgery: 8, 30</t>
  </si>
  <si>
    <t>38, 41; banking 9 (balance = 49)</t>
  </si>
  <si>
    <t>UMass: 34, 40</t>
  </si>
  <si>
    <t>0, 40</t>
  </si>
  <si>
    <t>(July 4th) 32, 40</t>
  </si>
  <si>
    <t>B2, B3 (1906)</t>
  </si>
  <si>
    <t>29.16, 41.05</t>
  </si>
  <si>
    <t>$74 (TB test - TCH)</t>
  </si>
  <si>
    <t>RS321, RS322 (1900)</t>
  </si>
  <si>
    <t>Upwork: $317.95, $265.45 for Airport Ad</t>
  </si>
  <si>
    <t>Plus additional 8 PTO</t>
  </si>
  <si>
    <t>CoA: 16, 40</t>
  </si>
  <si>
    <t>JA202, JA203</t>
  </si>
  <si>
    <t>7/16 - 7/22</t>
  </si>
  <si>
    <t>JA202</t>
  </si>
  <si>
    <t>LCMC: 37, 40</t>
  </si>
  <si>
    <t>6/1 - 7/31: 9.5hrs</t>
  </si>
  <si>
    <t>Assumed 40</t>
  </si>
  <si>
    <t>7/17 - 7/30</t>
  </si>
  <si>
    <t>1891, 1893</t>
  </si>
  <si>
    <t>40.5, 32</t>
  </si>
  <si>
    <t>6, 5</t>
  </si>
  <si>
    <t>1892, 1894</t>
  </si>
  <si>
    <t>7/30 - 8/12</t>
  </si>
  <si>
    <t xml:space="preserve">40, 14
Also have Beaker training $1,296 if we want to deduct this</t>
  </si>
  <si>
    <t>MJ39, MJ40</t>
  </si>
  <si>
    <t>Expenses deferred</t>
  </si>
  <si>
    <t>7/23 - 7/29</t>
  </si>
  <si>
    <t>MJ40</t>
  </si>
  <si>
    <t>40, 16 (vacation)</t>
  </si>
  <si>
    <t>NOLA flight: 619.58</t>
  </si>
  <si>
    <t>34, 42</t>
  </si>
  <si>
    <t>40, 43</t>
  </si>
  <si>
    <t xml:space="preserve">NOLA flight: 643.60
 Wellness: $100 </t>
  </si>
  <si>
    <t>B4, B5 (1906)</t>
  </si>
  <si>
    <t>38.90, 44.88</t>
  </si>
  <si>
    <t>NOLA flight: 429.96</t>
  </si>
  <si>
    <t>*</t>
  </si>
  <si>
    <t>NOLA flight: 467.10</t>
  </si>
  <si>
    <t>RS323, RS324 (1900)</t>
  </si>
  <si>
    <t>Examity: 32.25</t>
  </si>
  <si>
    <t>NOLA flight: 736.40</t>
  </si>
  <si>
    <t>JA204, JA205</t>
  </si>
  <si>
    <t>40, 8</t>
  </si>
  <si>
    <t xml:space="preserve">NOLA flight: 626.40
Hotel: 299.47</t>
  </si>
  <si>
    <t>7/31 - 8/13</t>
  </si>
  <si>
    <t>1902, 1908</t>
  </si>
  <si>
    <t>40,40</t>
  </si>
  <si>
    <t>13, 9</t>
  </si>
  <si>
    <t>1907, 1909</t>
  </si>
  <si>
    <t>8/13 - 8/26</t>
  </si>
  <si>
    <t xml:space="preserve">40, 33
Also have Beaker training $1,296 if we want to deduct this</t>
  </si>
  <si>
    <t>MJ41, MJ42</t>
  </si>
  <si>
    <t>(8 from 7/31) 45, 47</t>
  </si>
  <si>
    <t>First paycheck for Virtelligence: 9/15 (partial)</t>
  </si>
  <si>
    <t xml:space="preserve">Reimburse $297.78 + $500 Wellness to fix tax reconciliation 
NOLA flights: 426.40
NOLA Hotel: 371.38</t>
  </si>
  <si>
    <t xml:space="preserve">Wellness: $500
NOLA flights: 680.59</t>
  </si>
  <si>
    <t>NOLA flight: 638.90, Wellness: $500</t>
  </si>
  <si>
    <t>40, 45 (Banking 10 hours balance = 59)</t>
  </si>
  <si>
    <t>42, 40</t>
  </si>
  <si>
    <t>B6, B7 (1928)</t>
  </si>
  <si>
    <t xml:space="preserve">NOLA Hotel: 452.37
NOLA Flights: 667.45</t>
  </si>
  <si>
    <t>27.03, 30.31</t>
  </si>
  <si>
    <t>NOLA Hotel: 348.28</t>
  </si>
  <si>
    <t>Lily</t>
  </si>
  <si>
    <t>Sandler</t>
  </si>
  <si>
    <t>NOLA flight: 690.36</t>
  </si>
  <si>
    <t>8/6 - 8/12</t>
  </si>
  <si>
    <t>Medix</t>
  </si>
  <si>
    <t>RS325, RS326 (1921)</t>
  </si>
  <si>
    <t>NOLA flight: 441.41</t>
  </si>
  <si>
    <t>16 PTO, 80 normal</t>
  </si>
  <si>
    <t>(8 from 7/31) 44, 40</t>
  </si>
  <si>
    <t>CoA: 17, 40</t>
  </si>
  <si>
    <t>JA206, JA207</t>
  </si>
  <si>
    <t>LCMC: 18, 40</t>
  </si>
  <si>
    <t>Jacob</t>
  </si>
  <si>
    <t>Anderson</t>
  </si>
  <si>
    <t>MT</t>
  </si>
  <si>
    <t>$500 Tech fund</t>
  </si>
  <si>
    <t>8/20 - 8/26</t>
  </si>
  <si>
    <t>N/A</t>
  </si>
  <si>
    <t>40, 39</t>
  </si>
  <si>
    <t>8/14 - 8/27</t>
  </si>
  <si>
    <t>1912, 1914</t>
  </si>
  <si>
    <t>11, 13</t>
  </si>
  <si>
    <t>1913, 1915</t>
  </si>
  <si>
    <t>50, 40</t>
  </si>
  <si>
    <t>8/27 - 9/9</t>
  </si>
  <si>
    <t>MJ43, MJ44</t>
  </si>
  <si>
    <t>16hrs from 1910, 24, 36</t>
  </si>
  <si>
    <t>1910, 1919</t>
  </si>
  <si>
    <t>0, 40 (first week)</t>
  </si>
  <si>
    <t>37, 40</t>
  </si>
  <si>
    <t>NOLA flights: 242.80</t>
  </si>
  <si>
    <t>B8, B9 (1928)</t>
  </si>
  <si>
    <t>39.34, 32.06</t>
  </si>
  <si>
    <t>RS327, RS328 (1921)</t>
  </si>
  <si>
    <t xml:space="preserve">401K eligibility*
17hrs from 1911</t>
  </si>
  <si>
    <t>Wellness: 166.44</t>
  </si>
  <si>
    <t>1911, 1920</t>
  </si>
  <si>
    <t>CoA: 10, 53</t>
  </si>
  <si>
    <t>JA208, JA209</t>
  </si>
  <si>
    <t>8/27 - 9/2</t>
  </si>
  <si>
    <t>JA208</t>
  </si>
  <si>
    <t>1917, 1944</t>
  </si>
  <si>
    <t>40, 33</t>
  </si>
  <si>
    <t>37.5, 33</t>
  </si>
  <si>
    <t>8/28 - 9/10</t>
  </si>
  <si>
    <t>1922, 1926</t>
  </si>
  <si>
    <t>Start PA 8/28</t>
  </si>
  <si>
    <t>PA</t>
  </si>
  <si>
    <t>18, 15</t>
  </si>
  <si>
    <t>Total: $4078.79</t>
  </si>
  <si>
    <t>1923, 1927</t>
  </si>
  <si>
    <t>9/10 - 9/23</t>
  </si>
  <si>
    <t>*Last wages</t>
  </si>
  <si>
    <t>MJ45</t>
  </si>
  <si>
    <t>32 hrs from 1919 (8/27 - 8/31); 40, 38</t>
  </si>
  <si>
    <t>1919, 1929</t>
  </si>
  <si>
    <t>1925, 1938</t>
  </si>
  <si>
    <t xml:space="preserve">New rate for Akron (120 C2C)
Need to reconcile last week's overpayment
40, 36. </t>
  </si>
  <si>
    <r>
      <rPr>
        <color rgb="FF000000"/>
        <scheme val="minor"/>
        <sz val="11"/>
        <rFont val="Calibri"/>
      </rPr>
      <t xml:space="preserve">Need to reconcile rate, never updated in iSolved for 5/7 - 8/26. Total of </t>
    </r>
    <r>
      <rPr>
        <b/>
        <i/>
        <color rgb="FF000000"/>
        <scheme val="minor"/>
        <sz val="11"/>
        <rFont val="Calibri"/>
      </rPr>
      <t>$1,209</t>
    </r>
    <r>
      <rPr>
        <b/>
        <color rgb="FF000000"/>
        <scheme val="minor"/>
        <sz val="11"/>
        <rFont val="Calibri"/>
      </rPr>
      <t xml:space="preserve"> </t>
    </r>
    <r>
      <rPr>
        <color rgb="FF000000"/>
        <scheme val="minor"/>
        <sz val="11"/>
        <rFont val="Calibri"/>
      </rPr>
      <t>overpaid</t>
    </r>
  </si>
  <si>
    <t>27, 32</t>
  </si>
  <si>
    <t>1916, 1943</t>
  </si>
  <si>
    <r>
      <rPr>
        <color rgb="FF000000"/>
        <scheme val="minor"/>
        <sz val="11"/>
        <rFont val="Calibri"/>
      </rPr>
      <t xml:space="preserve">40, 32
Need to reconcile rate, never updated in iSolved
</t>
    </r>
    <r>
      <rPr>
        <b/>
        <color rgb="FF000000"/>
        <scheme val="minor"/>
        <sz val="11"/>
        <rFont val="Calibri"/>
      </rPr>
      <t>$4,904.25</t>
    </r>
    <r>
      <rPr>
        <color rgb="FF000000"/>
        <scheme val="minor"/>
        <sz val="11"/>
        <rFont val="Calibri"/>
      </rPr>
      <t xml:space="preserve"> as reconciliation for 5/21 - 8/26</t>
    </r>
  </si>
  <si>
    <t>35, 34 (cashing in one hour, balance = 58)</t>
  </si>
  <si>
    <t>OOO 8/27-9/2; 0, 32</t>
  </si>
  <si>
    <t>1918, 1945</t>
  </si>
  <si>
    <t>Domenica: $384.61</t>
  </si>
  <si>
    <t>B10 (1928), B11 (1940)</t>
  </si>
  <si>
    <t>1928, 1940</t>
  </si>
  <si>
    <t>1924, 1939</t>
  </si>
  <si>
    <r>
      <rPr>
        <color rgb="FF000000"/>
        <scheme val="minor"/>
        <sz val="11"/>
        <rFont val="Calibri"/>
      </rPr>
      <t xml:space="preserve">36.35, 17.85; need to reconcile new rate, effective 6/25 (322.28 hrs)
</t>
    </r>
    <r>
      <rPr>
        <b/>
        <color rgb="FF000000"/>
        <scheme val="minor"/>
        <sz val="11"/>
        <rFont val="Calibri"/>
      </rPr>
      <t>$1498.60</t>
    </r>
    <r>
      <rPr>
        <color rgb="FF000000"/>
        <scheme val="minor"/>
        <sz val="11"/>
        <rFont val="Calibri"/>
      </rPr>
      <t xml:space="preserve"> as reconciliation for 6/25-8/26</t>
    </r>
  </si>
  <si>
    <t>40, 38.5</t>
  </si>
  <si>
    <t>1921 (RS329, RS330), 1946</t>
  </si>
  <si>
    <t>1921, 1946</t>
  </si>
  <si>
    <t>Paid 72 hours in payroll waiting for hours</t>
  </si>
  <si>
    <t xml:space="preserve">2 hrs from 1920 (8/27 - 8/31); 4,40 </t>
  </si>
  <si>
    <t>1920, 1930</t>
  </si>
  <si>
    <t>CoA: 55, 50</t>
  </si>
  <si>
    <t>JA210, JA211</t>
  </si>
  <si>
    <t>30, 0</t>
  </si>
  <si>
    <t>9/11 - 9/24</t>
  </si>
  <si>
    <t>1931, 1933</t>
  </si>
  <si>
    <t>Wellness: $212.70</t>
  </si>
  <si>
    <t>Monitor: $73.83</t>
  </si>
  <si>
    <t>9/10 - 9/16</t>
  </si>
  <si>
    <t>9/24 - 10/7</t>
  </si>
  <si>
    <t>44, 46</t>
  </si>
  <si>
    <t>9/10 - 9/13, 9/14 - 9/16</t>
  </si>
  <si>
    <t>1929, 1935</t>
  </si>
  <si>
    <t>Spread reconciliation between 2 periods</t>
  </si>
  <si>
    <t>NOLA Travel: 108.52</t>
  </si>
  <si>
    <t>40, 27</t>
  </si>
  <si>
    <t>10/2 first day back. One week advance</t>
  </si>
  <si>
    <t>10/1 - 10/7</t>
  </si>
  <si>
    <t>42, 35 (Banking 2, balance = 60)</t>
  </si>
  <si>
    <t>NOLA travel: $211.54</t>
  </si>
  <si>
    <t xml:space="preserve">9 hours PTO
40, 31</t>
  </si>
  <si>
    <t>B12, B13 (1940)</t>
  </si>
  <si>
    <t xml:space="preserve">Check arrears to spread across 4 cycles (max:$100)
36, 40</t>
  </si>
  <si>
    <t>40, 30</t>
  </si>
  <si>
    <t>40.62, 27.35</t>
  </si>
  <si>
    <t>NOLA retreat Lyfts: $167.22</t>
  </si>
  <si>
    <t xml:space="preserve">NOLA retreat $62.43
Japan retreat: $3,362.19</t>
  </si>
  <si>
    <t>40, 39.5</t>
  </si>
  <si>
    <t>RS331, RS332 (1946)</t>
  </si>
  <si>
    <t>80 + 8 from last payroll</t>
  </si>
  <si>
    <t>1930, 1936</t>
  </si>
  <si>
    <t>JA212, JA213</t>
  </si>
  <si>
    <t>1944, 1965</t>
  </si>
  <si>
    <t>9/25 - 10/8</t>
  </si>
  <si>
    <t>1934, 1941</t>
  </si>
  <si>
    <t>40, 40.25</t>
  </si>
  <si>
    <t>24, 26</t>
  </si>
  <si>
    <t>9/17 - 10/7</t>
  </si>
  <si>
    <t>1937, 1942</t>
  </si>
  <si>
    <t>10/8 - 10/21</t>
  </si>
  <si>
    <t>46, 45</t>
  </si>
  <si>
    <t>1935, 1949</t>
  </si>
  <si>
    <t>38.5, 40</t>
  </si>
  <si>
    <t>1938, 1958</t>
  </si>
  <si>
    <t>NOLA travel: $180.06</t>
  </si>
  <si>
    <t>1943, 1963</t>
  </si>
  <si>
    <t>10/2 first day back. One week only to get back on schedule</t>
  </si>
  <si>
    <t>10/8 - 10/14</t>
  </si>
  <si>
    <t>42, 31</t>
  </si>
  <si>
    <t>40, 81.25 (Go Live hours)</t>
  </si>
  <si>
    <t>1945, 1962</t>
  </si>
  <si>
    <t>40, 44</t>
  </si>
  <si>
    <t>48, 47</t>
  </si>
  <si>
    <t>B14 (1940), B15 (1960)</t>
  </si>
  <si>
    <t>1940, 1960</t>
  </si>
  <si>
    <t>36, 32</t>
  </si>
  <si>
    <t>Tech fund: 434.79</t>
  </si>
  <si>
    <t>1939, 1957</t>
  </si>
  <si>
    <t>39.74, 26.4</t>
  </si>
  <si>
    <t>Arrears and reimbursement reconciliation</t>
  </si>
  <si>
    <t>NOLA travel:  $77.78</t>
  </si>
  <si>
    <t>RS333, RS334(1946, 1964)</t>
  </si>
  <si>
    <t>1946, 1964</t>
  </si>
  <si>
    <t>41, 40</t>
  </si>
  <si>
    <t>1936, 1950</t>
  </si>
  <si>
    <t>CoA: 40, 38</t>
  </si>
  <si>
    <t>JA214, JA215</t>
  </si>
  <si>
    <t>Benjamin</t>
  </si>
  <si>
    <t>Efaw</t>
  </si>
  <si>
    <t>*First Paycheck</t>
  </si>
  <si>
    <t>10/15-10/21</t>
  </si>
  <si>
    <t>10/9 - 10/22</t>
  </si>
  <si>
    <t>1947, 1951</t>
  </si>
  <si>
    <t>20, 26</t>
  </si>
  <si>
    <t>Shipping label stock: $10.86</t>
  </si>
  <si>
    <t>1948, 1952</t>
  </si>
  <si>
    <t>10/22 - 11/4</t>
  </si>
  <si>
    <t>42, 46</t>
  </si>
  <si>
    <t>1949, 1954</t>
  </si>
  <si>
    <t xml:space="preserve"> </t>
  </si>
  <si>
    <t>36, 36</t>
  </si>
  <si>
    <t>$180.06 (Retreat Ubers)</t>
  </si>
  <si>
    <t>One week only to get back on schedule</t>
  </si>
  <si>
    <t>10/15 - 10/21</t>
  </si>
  <si>
    <t>38, 34 (Banking 2, balance = 62)</t>
  </si>
  <si>
    <t>40, 45</t>
  </si>
  <si>
    <t>B16, B17 (1960)</t>
  </si>
  <si>
    <t>38, 36</t>
  </si>
  <si>
    <t>41.9, 44.89</t>
  </si>
  <si>
    <t>RS335, RS336 (David)</t>
  </si>
  <si>
    <t>$63 (Upwork - stock photos)</t>
  </si>
  <si>
    <t>1950, 1956</t>
  </si>
  <si>
    <t>JA216, JA217</t>
  </si>
  <si>
    <t>Nicholas</t>
  </si>
  <si>
    <t>Driscoll</t>
  </si>
  <si>
    <t>10/29 - 11/4</t>
  </si>
  <si>
    <t>40.01, 31.33</t>
  </si>
  <si>
    <t>10/23 - 11/5</t>
  </si>
  <si>
    <t>1953, 1955</t>
  </si>
  <si>
    <t>11/5 - 11/18</t>
  </si>
  <si>
    <t>46, 17+27</t>
  </si>
  <si>
    <t>1954, 1968</t>
  </si>
  <si>
    <t>$100 deducted from expense balance (80.06 remaning)</t>
  </si>
  <si>
    <t>Back on schedule</t>
  </si>
  <si>
    <t>1961, 1975</t>
  </si>
  <si>
    <t>40, 42 (Banking 12, balance:74)</t>
  </si>
  <si>
    <t>Final UMass Timesheet</t>
  </si>
  <si>
    <t>10/22-10/28</t>
  </si>
  <si>
    <t>39, 40</t>
  </si>
  <si>
    <t>B18, B19 (1960 &amp; 1974)</t>
  </si>
  <si>
    <t>1960, 1974</t>
  </si>
  <si>
    <t>36, 30</t>
  </si>
  <si>
    <t>1957, 1976</t>
  </si>
  <si>
    <t>35.08, 44.11</t>
  </si>
  <si>
    <t>52.5, 40</t>
  </si>
  <si>
    <t xml:space="preserve">Wellness: $375
Tech: $158.23</t>
  </si>
  <si>
    <t>RS337, RS338 (1964)</t>
  </si>
  <si>
    <t xml:space="preserve">40, 18
Check 401k loan deductions are correct</t>
  </si>
  <si>
    <t>58 + 8 PTO</t>
  </si>
  <si>
    <t>10/22 - 10/31</t>
  </si>
  <si>
    <t>48 (1 WI + 47 TX), 27</t>
  </si>
  <si>
    <t>1956, 1969</t>
  </si>
  <si>
    <t>JA218, JA219</t>
  </si>
  <si>
    <t>11/5 - 11/11</t>
  </si>
  <si>
    <t>7, 40</t>
  </si>
  <si>
    <t>33.72, 40.01</t>
  </si>
  <si>
    <t>11/6 - 11/19</t>
  </si>
  <si>
    <t>1966, 1967</t>
  </si>
  <si>
    <t>11/19 - 12/2</t>
  </si>
  <si>
    <t>43, 25+17</t>
  </si>
  <si>
    <t>1968, 1977</t>
  </si>
  <si>
    <t>Only 76 hours - David did not invoice the remaining 4 hours correctly - Finally paid 5-11-24</t>
  </si>
  <si>
    <t>Overpaid $80.06</t>
  </si>
  <si>
    <t>40, 40 (banking 6, new total = 80)</t>
  </si>
  <si>
    <t>7, 32</t>
  </si>
  <si>
    <t xml:space="preserve">GHIT paid for 45 hours when Traci only billed </t>
  </si>
  <si>
    <t>Wellness: $225</t>
  </si>
  <si>
    <t>B20, B21 (1974)</t>
  </si>
  <si>
    <t>Nelson</t>
  </si>
  <si>
    <t>0+64 PTO</t>
  </si>
  <si>
    <t>28.37, 31.55</t>
  </si>
  <si>
    <t>Arrears and reimbursement reconciliation - 1st week ($750 max)</t>
  </si>
  <si>
    <t>MR56  (UCI 1983)</t>
  </si>
  <si>
    <t>RS339, RS340 (1980)</t>
  </si>
  <si>
    <t>40, 24+17, plus missing 16 hours for 10/30 - 31</t>
  </si>
  <si>
    <t>1969, 1970, 1978</t>
  </si>
  <si>
    <t>Total Hours</t>
  </si>
  <si>
    <t>Percentage</t>
  </si>
  <si>
    <t>Bonus</t>
  </si>
  <si>
    <t>Profit Sharing</t>
  </si>
  <si>
    <t>Bonus + Profit Sharing</t>
  </si>
  <si>
    <t>Total</t>
  </si>
  <si>
    <t>Average:</t>
  </si>
  <si>
    <t>(includes Fernando)</t>
  </si>
  <si>
    <t>Profit:</t>
  </si>
  <si>
    <t>Weighted Average (excludes PP and Joel)</t>
  </si>
  <si>
    <t>CoA: 27, 40</t>
  </si>
  <si>
    <t>JA220, JA221</t>
  </si>
  <si>
    <t>LCMC: 29, 40</t>
  </si>
  <si>
    <t>18, 40</t>
  </si>
  <si>
    <t xml:space="preserve">36.5, 40 </t>
  </si>
  <si>
    <t>1971, 1972</t>
  </si>
  <si>
    <t>STL Hotel: 1,270.17</t>
  </si>
  <si>
    <t>12/3 - 12/16</t>
  </si>
  <si>
    <t>24, 34+8</t>
  </si>
  <si>
    <t>1977, 1986</t>
  </si>
  <si>
    <t>29, 40</t>
  </si>
  <si>
    <t>35, 40</t>
  </si>
  <si>
    <t>1975, 2001</t>
  </si>
  <si>
    <t>5, 40 (cashing in 25, balance = 55)</t>
  </si>
  <si>
    <t xml:space="preserve">32, 40 
(but only paying the amounts paid by GHIT)</t>
  </si>
  <si>
    <t>67.5+6</t>
  </si>
  <si>
    <t>GHIT only paid 7.5 hour days (67.5 hrs)</t>
  </si>
  <si>
    <t>30+6 PTO, 40</t>
  </si>
  <si>
    <t>70+6 PTO</t>
  </si>
  <si>
    <t>B22, B23 (1974, 1992)</t>
  </si>
  <si>
    <t>1974, 1992</t>
  </si>
  <si>
    <t>Last hours</t>
  </si>
  <si>
    <t>11/20 - 11/26</t>
  </si>
  <si>
    <t>11/20 - 12/2</t>
  </si>
  <si>
    <t>31.16, 44.73</t>
  </si>
  <si>
    <t xml:space="preserve">Arrears and reimbursement reconciliation
24, 40</t>
  </si>
  <si>
    <t>Wellness: 500</t>
  </si>
  <si>
    <t>MR57, MR58  (UCI 1983)</t>
  </si>
  <si>
    <t>Vacation 11/19 - 11/25</t>
  </si>
  <si>
    <t>Wellness: 125</t>
  </si>
  <si>
    <t>11/19 - 11/25</t>
  </si>
  <si>
    <t>RS341, RS342 (1980)</t>
  </si>
  <si>
    <t>26, 36+8</t>
  </si>
  <si>
    <t>Wellness: 333.56</t>
  </si>
  <si>
    <t>1978, 1987</t>
  </si>
  <si>
    <t>JA222, JA223</t>
  </si>
  <si>
    <t>12/3 - 12/9</t>
  </si>
  <si>
    <t>40, 39.15</t>
  </si>
  <si>
    <t>1979, 1985</t>
  </si>
  <si>
    <t>Bench?</t>
  </si>
  <si>
    <t>12/17 - 12/30</t>
  </si>
  <si>
    <t>43, 35</t>
  </si>
  <si>
    <t>1, 40</t>
  </si>
  <si>
    <t>UCI: 284.17</t>
  </si>
  <si>
    <t>Travel: 1955.29</t>
  </si>
  <si>
    <t>40, 24</t>
  </si>
  <si>
    <t>PTO - try to also take out the 6.16 hours being accrued  - not necessary</t>
  </si>
  <si>
    <t>24, 25.5</t>
  </si>
  <si>
    <t>Full Canadian weeks</t>
  </si>
  <si>
    <t>6, 35, 5PTO</t>
  </si>
  <si>
    <t>41+5</t>
  </si>
  <si>
    <t>UCI: 257.17</t>
  </si>
  <si>
    <t>Travel: 1748.19</t>
  </si>
  <si>
    <t>B24, B25 (1992)</t>
  </si>
  <si>
    <t>35.31, 39.62</t>
  </si>
  <si>
    <t xml:space="preserve">STL Food: 27.20
STL Travel: 402.91</t>
  </si>
  <si>
    <t xml:space="preserve">6, 40
Confirm arrears deduction (remaining $1,850.58) </t>
  </si>
  <si>
    <t>UCI: 212.81</t>
  </si>
  <si>
    <t>MR60 (1993)</t>
  </si>
  <si>
    <t>Travel: 2,219.31</t>
  </si>
  <si>
    <t>Vacation 12/3 - 12/19</t>
  </si>
  <si>
    <t>No hours submitted</t>
  </si>
  <si>
    <t>2023 Wellness: $449</t>
  </si>
  <si>
    <t>12/17 - 12/23</t>
  </si>
  <si>
    <t>JA224</t>
  </si>
  <si>
    <t>LCMC: 40, 32</t>
  </si>
  <si>
    <t>39.99, 27.23</t>
  </si>
  <si>
    <t>40, 23</t>
  </si>
  <si>
    <t>1988, 1991</t>
  </si>
  <si>
    <t>STL flights: $341.19</t>
  </si>
  <si>
    <t>STL flights: $389.20</t>
  </si>
  <si>
    <t>12/31 - 1/13</t>
  </si>
  <si>
    <t>44, 32</t>
  </si>
  <si>
    <t>36.25, 20.5</t>
  </si>
  <si>
    <t>40, 32 - 4 hours from misinvoiced that will be added back</t>
  </si>
  <si>
    <t xml:space="preserve">Total: 386.53
Overpaid $80.06
 STL flights: $466.59</t>
  </si>
  <si>
    <t>25 + 20 (cashing in 25, balance = 30)</t>
  </si>
  <si>
    <t>Canadian weeks, xmas and boxing day</t>
  </si>
  <si>
    <t>40, 20 + 20 hrs PTO</t>
  </si>
  <si>
    <t>B26, B27 (1992)</t>
  </si>
  <si>
    <t>Offboarded</t>
  </si>
  <si>
    <t>26.98, 28.67</t>
  </si>
  <si>
    <t>Google Drive $21.26</t>
  </si>
  <si>
    <t>MR61, MR62 (1993)</t>
  </si>
  <si>
    <t>24, 32</t>
  </si>
  <si>
    <t>RS343, RS344 (1998)</t>
  </si>
  <si>
    <t>Last GHIT hours</t>
  </si>
  <si>
    <t>4 from 12/3 - 12/16</t>
  </si>
  <si>
    <t>12/3 - 12/30</t>
  </si>
  <si>
    <t>46, 23</t>
  </si>
  <si>
    <t>12/31 - 1/6</t>
  </si>
  <si>
    <t>Will run LA wages as WI</t>
  </si>
  <si>
    <t>LA</t>
  </si>
  <si>
    <t>1/7 - 1/13</t>
  </si>
  <si>
    <t>$662.70 - CLT flight</t>
  </si>
  <si>
    <t>32, 19</t>
  </si>
  <si>
    <t>$475.91 - Wellness</t>
  </si>
  <si>
    <t>32.06, 39.99</t>
  </si>
  <si>
    <t>1995, 1996</t>
  </si>
  <si>
    <t>1/14 - 1/27</t>
  </si>
  <si>
    <t>1997, 2002 (expenses)</t>
  </si>
  <si>
    <t>1997, 2002</t>
  </si>
  <si>
    <t>36 + 40</t>
  </si>
  <si>
    <t>1/1 - 1/13</t>
  </si>
  <si>
    <t>33 + 40, +4 hours from previous payroll</t>
  </si>
  <si>
    <t>$682.70 - CLT flight</t>
  </si>
  <si>
    <t>32, 39</t>
  </si>
  <si>
    <t>20, 40  (cashing in 10, balance = 20)</t>
  </si>
  <si>
    <t>$500 - Wellness</t>
  </si>
  <si>
    <t>30, 37.5</t>
  </si>
  <si>
    <t>27, 40</t>
  </si>
  <si>
    <t>67+13PTO</t>
  </si>
  <si>
    <t>B28, B29 (2010)</t>
  </si>
  <si>
    <t>35.65, 29.58</t>
  </si>
  <si>
    <t>MR63, MR64 (2009)</t>
  </si>
  <si>
    <t>RS345, RS346 (2012)</t>
  </si>
  <si>
    <t>New rate</t>
  </si>
  <si>
    <t>38, 40 (1/14 - 27 in LA)</t>
  </si>
  <si>
    <t>26.39, 39.89</t>
  </si>
  <si>
    <t>Wellness $200</t>
  </si>
  <si>
    <t>2004, 2005</t>
  </si>
  <si>
    <t>BJC: $500</t>
  </si>
  <si>
    <t>STL expenses: $376.96</t>
  </si>
  <si>
    <t xml:space="preserve">BJC Hotel: $143.83
Lyfts: $119.72</t>
  </si>
  <si>
    <t>1/28 - 2/10</t>
  </si>
  <si>
    <t>1/15, 1/16 - 1/27</t>
  </si>
  <si>
    <t>4+44</t>
  </si>
  <si>
    <t>44, 45 (Banking 19, Balance: 39)</t>
  </si>
  <si>
    <t>*Still missing WE 1/20 - Finally paid on 5-21</t>
  </si>
  <si>
    <t>37.5, 45 (6 days)</t>
  </si>
  <si>
    <t>1/15 - 1/27</t>
  </si>
  <si>
    <t>Tech fund: $204.12</t>
  </si>
  <si>
    <t>B30, B31 (2010)</t>
  </si>
  <si>
    <t>Tech fund: $500</t>
  </si>
  <si>
    <t>29.46, 45</t>
  </si>
  <si>
    <t>$3.88 monitor adapter expense after $17.38 Uber Eats incorrect expense</t>
  </si>
  <si>
    <t>MR65, MR66 (2009)</t>
  </si>
  <si>
    <t>RS347, RS348 (2012)</t>
  </si>
  <si>
    <t>4, 46, 51</t>
  </si>
  <si>
    <t>Caught the old "default" rate being used in thte last 2 payrolls, additional bonus of $2,417.40 to cover the difference from the past 158 hours</t>
  </si>
  <si>
    <t>2015, 2030</t>
  </si>
  <si>
    <t>Sparta Expenses</t>
  </si>
  <si>
    <t>Off contract</t>
  </si>
  <si>
    <t>39.79, 40.02</t>
  </si>
  <si>
    <t xml:space="preserve">$61.16 overpaid expenses </t>
  </si>
  <si>
    <t>Wellness: $229.59</t>
  </si>
  <si>
    <t>2008, 2016</t>
  </si>
  <si>
    <t>2/11 - 2/24</t>
  </si>
  <si>
    <t>2/4 - 2/10</t>
  </si>
  <si>
    <t>31+19</t>
  </si>
  <si>
    <t>1/28 - 1/31, 2/1 - 2/3</t>
  </si>
  <si>
    <t>2006, 2014, 2021</t>
  </si>
  <si>
    <t>2009, 2027</t>
  </si>
  <si>
    <t>1/29 - 2/10</t>
  </si>
  <si>
    <t xml:space="preserve">STL - 199.85
SPG - 461.35</t>
  </si>
  <si>
    <t>2011, 2029</t>
  </si>
  <si>
    <t>48, 42 (Banking 20, Balance: 59)</t>
  </si>
  <si>
    <t>52.5, 52.5</t>
  </si>
  <si>
    <t>B32 (2010), B33 (2028)</t>
  </si>
  <si>
    <t>2010, 2028</t>
  </si>
  <si>
    <t>1st week advance</t>
  </si>
  <si>
    <t>2/11 - 2/17</t>
  </si>
  <si>
    <t>1st week UCSF - need to manually apply Medical PT arrears due to manual block on last reimbursement only payroll</t>
  </si>
  <si>
    <t>2/5 - 2/10</t>
  </si>
  <si>
    <t>30.09, 40.18</t>
  </si>
  <si>
    <t>MR67 (2009), MR68 (2027)</t>
  </si>
  <si>
    <t>RS349 (2012), RS350 (2034)</t>
  </si>
  <si>
    <t>2012, 2034</t>
  </si>
  <si>
    <t>2013, 2035</t>
  </si>
  <si>
    <t>30+19, 40</t>
  </si>
  <si>
    <t>1/28 - 1/31, 2/1 - 2/10</t>
  </si>
  <si>
    <t>2007, 2020</t>
  </si>
  <si>
    <t>Spartanburg Expenses</t>
  </si>
  <si>
    <t>39.93, 40.16</t>
  </si>
  <si>
    <t>2018, 2022</t>
  </si>
  <si>
    <t>First week at Stanford</t>
  </si>
  <si>
    <t>48, 5</t>
  </si>
  <si>
    <t>2/25 - 3/9</t>
  </si>
  <si>
    <t>NC</t>
  </si>
  <si>
    <t>3/3 - 3/9</t>
  </si>
  <si>
    <t>32+8, 43</t>
  </si>
  <si>
    <t>2/11 - 2/15, 2/16 - 2/24</t>
  </si>
  <si>
    <t>2021, 2024</t>
  </si>
  <si>
    <t>San Mateo</t>
  </si>
  <si>
    <t>2/18 - 2/24</t>
  </si>
  <si>
    <t>First week</t>
  </si>
  <si>
    <t>32, 32</t>
  </si>
  <si>
    <t>42, 48 (Banking 20, balance = 79</t>
  </si>
  <si>
    <t>B34, B35 (2028)</t>
  </si>
  <si>
    <t>Only 1 week due to advance</t>
  </si>
  <si>
    <t>39.88, 9.33</t>
  </si>
  <si>
    <t>40, 38</t>
  </si>
  <si>
    <t>MR69, MR70 (2027)</t>
  </si>
  <si>
    <t>44, 24.5</t>
  </si>
  <si>
    <t>3, 18</t>
  </si>
  <si>
    <t>RS351, RS352 (2034)</t>
  </si>
  <si>
    <t>None received before processing</t>
  </si>
  <si>
    <t>22, 37.5</t>
  </si>
  <si>
    <t>34+8, 40</t>
  </si>
  <si>
    <t>2020, 2025</t>
  </si>
  <si>
    <t xml:space="preserve">3430.97 - trip 1
1946.48 - trip 2</t>
  </si>
  <si>
    <t xml:space="preserve">2/25 - 3/9;
Trip 1: 1/7-1/19
Trip 2: 2/26-3/1</t>
  </si>
  <si>
    <t xml:space="preserve">Spart expenses: 752.18
Madison flight: 287.21</t>
  </si>
  <si>
    <t>24, 47</t>
  </si>
  <si>
    <t>2/26 - 3/10</t>
  </si>
  <si>
    <t>2026, 2031</t>
  </si>
  <si>
    <t>16, 40</t>
  </si>
  <si>
    <t>2017, 2044</t>
  </si>
  <si>
    <t>907.20 - Madison Flight</t>
  </si>
  <si>
    <t>3/10 - 3/23</t>
  </si>
  <si>
    <t>33+2 - End of Harris?</t>
  </si>
  <si>
    <t>2/25 - 2/29, 3/1 - 3/9</t>
  </si>
  <si>
    <t>2024, 2036</t>
  </si>
  <si>
    <t xml:space="preserve">Make default rate in iSolved
8, 40</t>
  </si>
  <si>
    <t>2027, 2041</t>
  </si>
  <si>
    <t>42.25, 40</t>
  </si>
  <si>
    <t>Bonus 715.55 - Spartanburg</t>
  </si>
  <si>
    <t>32, +8 hours PTO (3/1), 40</t>
  </si>
  <si>
    <t>72+8</t>
  </si>
  <si>
    <t>2029, 2043</t>
  </si>
  <si>
    <t>65, 69 (Banking 64, balance = 143)</t>
  </si>
  <si>
    <t>46, 36</t>
  </si>
  <si>
    <t>B36 (2028),  B37 (2042)</t>
  </si>
  <si>
    <t>2028, 2042</t>
  </si>
  <si>
    <t xml:space="preserve">Back on full schedule 40.5, 40
$300 arrears deduction</t>
  </si>
  <si>
    <t>18.35, 42.59</t>
  </si>
  <si>
    <t>757.20 - Madison Flight</t>
  </si>
  <si>
    <t>$46.08 Bonus to correct $0.09 missed in his rate previously</t>
  </si>
  <si>
    <t>2/25 - 3/2</t>
  </si>
  <si>
    <t>MR71 (2027)</t>
  </si>
  <si>
    <t>MR72 (2041)</t>
  </si>
  <si>
    <t>RS353 (2034), RS354 (2050)</t>
  </si>
  <si>
    <t>2034, 2050</t>
  </si>
  <si>
    <t>2035, 2049</t>
  </si>
  <si>
    <t>3.5 from last payroll, 1.5 for 2/25-3/9</t>
  </si>
  <si>
    <t>2/11 - 3/9</t>
  </si>
  <si>
    <t>31, 37.5</t>
  </si>
  <si>
    <t>32+2</t>
  </si>
  <si>
    <t>2025, 2037</t>
  </si>
  <si>
    <t>35.59, 39.27</t>
  </si>
  <si>
    <t>$21.89 overpaid expenses (partially repaid $61.16)</t>
  </si>
  <si>
    <t>$55 - Drug screen for UCSF</t>
  </si>
  <si>
    <t>3/11 - 3/24</t>
  </si>
  <si>
    <t>2033, 2039</t>
  </si>
  <si>
    <t>3/24 - 4/6</t>
  </si>
  <si>
    <t>3/16 - 3/23</t>
  </si>
  <si>
    <t>San Mateo Onsite</t>
  </si>
  <si>
    <t>3/10 - 3/16</t>
  </si>
  <si>
    <t>Harris</t>
  </si>
  <si>
    <t>3/10 - 3/15</t>
  </si>
  <si>
    <t>41.5, 40.75</t>
  </si>
  <si>
    <t>65 (contract end: 3/16) Cashing in 5 hours balance = 138</t>
  </si>
  <si>
    <t>45, 37.5</t>
  </si>
  <si>
    <t>B38, B39 (2042)</t>
  </si>
  <si>
    <t xml:space="preserve">40.5, 41
$450 arrears</t>
  </si>
  <si>
    <t>3/17 - 3/23</t>
  </si>
  <si>
    <t>41.09, 45.36</t>
  </si>
  <si>
    <t>MR73, MR74 (2041)</t>
  </si>
  <si>
    <t>Wellness: $439.30</t>
  </si>
  <si>
    <t>RS355, RS356</t>
  </si>
  <si>
    <t>31, 40 (Caught error in not changing her rate in iSolved until this payroll)</t>
  </si>
  <si>
    <t>40, 51</t>
  </si>
  <si>
    <t>2054, 2065</t>
  </si>
  <si>
    <t>Thomas</t>
  </si>
  <si>
    <t>27.93, 39.99</t>
  </si>
  <si>
    <t>Wellness: $690</t>
  </si>
  <si>
    <t>3/25 - 3/31</t>
  </si>
  <si>
    <t>UCSF</t>
  </si>
  <si>
    <t>4/1 - 4/7</t>
  </si>
  <si>
    <t>2044, 2064</t>
  </si>
  <si>
    <t>4/7 - 4/20</t>
  </si>
  <si>
    <t>San Mateo:</t>
  </si>
  <si>
    <t>Harris: 3, 1</t>
  </si>
  <si>
    <t>3/16 - 3/31, 4/1 - 4/15</t>
  </si>
  <si>
    <t>2045, 2051</t>
  </si>
  <si>
    <t>2041, 2061</t>
  </si>
  <si>
    <t>3/25 - 4/7</t>
  </si>
  <si>
    <t>40.25, 40.42</t>
  </si>
  <si>
    <t>2043, 2062</t>
  </si>
  <si>
    <t>Kimberly</t>
  </si>
  <si>
    <t>38.5, 0 (vacation)</t>
  </si>
  <si>
    <t>Cashing in half (bal = 69)</t>
  </si>
  <si>
    <t>37.5, 37.5</t>
  </si>
  <si>
    <t>34, 44</t>
  </si>
  <si>
    <t>Beatrice</t>
  </si>
  <si>
    <t>B40 (2042), B41 (2063)</t>
  </si>
  <si>
    <t>2042, 2063</t>
  </si>
  <si>
    <t>$450 arrears; 41.5, 43, +18 PTO</t>
  </si>
  <si>
    <t>84.5+18</t>
  </si>
  <si>
    <t>34.63, 42.47</t>
  </si>
  <si>
    <t>MR75 (2041), MR76 (2061)</t>
  </si>
  <si>
    <t>Tech fund: $293.29</t>
  </si>
  <si>
    <t>2050, 2067</t>
  </si>
  <si>
    <t>2049, 2066</t>
  </si>
  <si>
    <t>34, 31.5</t>
  </si>
  <si>
    <t>1099: 21, 15.5</t>
  </si>
  <si>
    <t>3/16 - 4/15</t>
  </si>
  <si>
    <t>2046, 2048</t>
  </si>
  <si>
    <t>84, 42 (in LA)</t>
  </si>
  <si>
    <t>$6.41 - Raffle Tickets</t>
  </si>
  <si>
    <t>39.22, 68.61, + 3.73 on-call</t>
  </si>
  <si>
    <t>$21.89 overpaid expenses (partially repaid $61.16) - this makes him square with Honeydew</t>
  </si>
  <si>
    <t>45.5, 48</t>
  </si>
  <si>
    <t xml:space="preserve">Tech fund: $393.98
Wellness: $75</t>
  </si>
  <si>
    <t>4/8 - 4/21</t>
  </si>
  <si>
    <t>2053, 2055</t>
  </si>
  <si>
    <t>4/21 - 5/4</t>
  </si>
  <si>
    <t>Ian</t>
  </si>
  <si>
    <t>4/14 - 4/20</t>
  </si>
  <si>
    <t>4/7 - 4/13</t>
  </si>
  <si>
    <t>Harris Health</t>
  </si>
  <si>
    <t>4/16 - 4/31</t>
  </si>
  <si>
    <t>40.5, 36.17</t>
  </si>
  <si>
    <t>Bench (No remaining balance)</t>
  </si>
  <si>
    <t xml:space="preserve">$2,500 (Bonus) for EWC Presentation
Expense: $1,453.60</t>
  </si>
  <si>
    <t>37.5, 45</t>
  </si>
  <si>
    <t>Tech: $148.74</t>
  </si>
  <si>
    <t>Check 401K loan setup</t>
  </si>
  <si>
    <t>B42, B43 (2063)</t>
  </si>
  <si>
    <t>41, 45 (Check arrears)</t>
  </si>
  <si>
    <t>Examity: $32.25</t>
  </si>
  <si>
    <t>29.30, 44.02</t>
  </si>
  <si>
    <t>MR78 (2061)</t>
  </si>
  <si>
    <t>MR77 (2061)</t>
  </si>
  <si>
    <t xml:space="preserve">40, 0 </t>
  </si>
  <si>
    <t xml:space="preserve">Tech: $206.71
Crazylegs: $52.53</t>
  </si>
  <si>
    <t>RS359, RS360</t>
  </si>
  <si>
    <t>31.5, 37</t>
  </si>
  <si>
    <t>4/16 - 4/30</t>
  </si>
  <si>
    <t>2065, 2108</t>
  </si>
  <si>
    <t>38.80, 35.19</t>
  </si>
  <si>
    <t>4/22 - 4/28</t>
  </si>
  <si>
    <t>4/29  5/5</t>
  </si>
  <si>
    <t>5/5 - 5/18</t>
  </si>
  <si>
    <t>First week: 4/28 - 5/4</t>
  </si>
  <si>
    <t xml:space="preserve">Social: $20
Drug tests: $324
Tech fund: $500</t>
  </si>
  <si>
    <t>4/28 - 5/4</t>
  </si>
  <si>
    <t>4/21 - 4/27</t>
  </si>
  <si>
    <t>David TBD</t>
  </si>
  <si>
    <t>40, 19</t>
  </si>
  <si>
    <t>New rate: 5, 43.68</t>
  </si>
  <si>
    <t>4/21 - 5/5</t>
  </si>
  <si>
    <t>2062, 2080</t>
  </si>
  <si>
    <t>Ended contract 4/26</t>
  </si>
  <si>
    <t>52.5, 45</t>
  </si>
  <si>
    <t>4/22 - 5/5</t>
  </si>
  <si>
    <t>B44, B45 (2063, 2081)</t>
  </si>
  <si>
    <t>2063, 2081</t>
  </si>
  <si>
    <t>New rate: 5, 51.5</t>
  </si>
  <si>
    <t>35.96, 43.08</t>
  </si>
  <si>
    <t>$1727.35 - On-Site trip 4/12-4/19</t>
  </si>
  <si>
    <t>MR79, MR80 (2061)</t>
  </si>
  <si>
    <t>RS361 (2067), RS362</t>
  </si>
  <si>
    <t>2067, 2086</t>
  </si>
  <si>
    <t>2066, 2085</t>
  </si>
  <si>
    <t>22, 32.5</t>
  </si>
  <si>
    <t>5/1 - 5/4</t>
  </si>
  <si>
    <t>5/6 - 5/19</t>
  </si>
  <si>
    <t>2069, 2071</t>
  </si>
  <si>
    <t>ATL Wellstar: $1116.95</t>
  </si>
  <si>
    <t>5/19 - 6/1</t>
  </si>
  <si>
    <t>80 hours (Banking 60)</t>
  </si>
  <si>
    <t>2070, 2073</t>
  </si>
  <si>
    <t>5/12 - 5/18</t>
  </si>
  <si>
    <t>5/5 - 5/11</t>
  </si>
  <si>
    <t>38, 40</t>
  </si>
  <si>
    <t>Tyler</t>
  </si>
  <si>
    <t>Kloehn</t>
  </si>
  <si>
    <t>First week: 5/13 - 5/18</t>
  </si>
  <si>
    <t>0, 36</t>
  </si>
  <si>
    <t>40, 40.34</t>
  </si>
  <si>
    <t>Bench until July</t>
  </si>
  <si>
    <t>45, 52.5</t>
  </si>
  <si>
    <t>B46, B47 (2081)</t>
  </si>
  <si>
    <t>46, 46</t>
  </si>
  <si>
    <t>36.53, 30.96</t>
  </si>
  <si>
    <t>Phone: $206.45</t>
  </si>
  <si>
    <t>MR81 (2083)</t>
  </si>
  <si>
    <t>MR82 (2083)</t>
  </si>
  <si>
    <t>RS363, RS364 (2086)</t>
  </si>
  <si>
    <t>5/5 - 5/15</t>
  </si>
  <si>
    <t>39.86, 32.45</t>
  </si>
  <si>
    <t>5/27 - 6/3</t>
  </si>
  <si>
    <t>5/20 - 5/26</t>
  </si>
  <si>
    <t>5/19 - 6/2</t>
  </si>
  <si>
    <t>6/2 - 6/15</t>
  </si>
  <si>
    <t>40, 41 (banking 40, bal = 100)</t>
  </si>
  <si>
    <t>5/20 - 6/2</t>
  </si>
  <si>
    <t>2075, 2077</t>
  </si>
  <si>
    <t>Tech fund: $407.32</t>
  </si>
  <si>
    <t>43, 46.5</t>
  </si>
  <si>
    <t>40.25, 34.75</t>
  </si>
  <si>
    <t>40, 32 +8 PTO</t>
  </si>
  <si>
    <t>B48, B49 (2081)</t>
  </si>
  <si>
    <t>43, 40</t>
  </si>
  <si>
    <t>5/26 - 6/1</t>
  </si>
  <si>
    <t>5/19 - 5/25</t>
  </si>
  <si>
    <t>31.2, 36.14</t>
  </si>
  <si>
    <t>MR83, MR84 (2083)</t>
  </si>
  <si>
    <t>RS365, RS366</t>
  </si>
  <si>
    <t>38, 32.5</t>
  </si>
  <si>
    <t>5/16 - 5/31</t>
  </si>
  <si>
    <t>6/3 - 6/16</t>
  </si>
  <si>
    <t>Go-live: 59, 50</t>
  </si>
  <si>
    <t>6/2 - 6/8</t>
  </si>
  <si>
    <t>32.90, 40.25 (over-paid by 29.83 hrs on 5.6 payroll)</t>
  </si>
  <si>
    <t>2078, 2088</t>
  </si>
  <si>
    <t>CAP flights: $377.95</t>
  </si>
  <si>
    <t>Last week (clean up advance in iSolved)</t>
  </si>
  <si>
    <t>6/16 - 6/22</t>
  </si>
  <si>
    <t>41.75, 40</t>
  </si>
  <si>
    <t>2079, 2090</t>
  </si>
  <si>
    <t>6/9 - 6/15</t>
  </si>
  <si>
    <t>25, 24</t>
  </si>
  <si>
    <t>54, 52.75</t>
  </si>
  <si>
    <t>40, 0+40 PTO</t>
  </si>
  <si>
    <t>First week of Wellstar</t>
  </si>
  <si>
    <t>6/11 - 6/15</t>
  </si>
  <si>
    <t>6/3 - 6/9</t>
  </si>
  <si>
    <t>B50, B51 (2100)</t>
  </si>
  <si>
    <t>46, 47.5</t>
  </si>
  <si>
    <t>40, 39.92</t>
  </si>
  <si>
    <t>CAP flights: $546.96</t>
  </si>
  <si>
    <t>MR86 (2101)</t>
  </si>
  <si>
    <t>MR85 (2101)</t>
  </si>
  <si>
    <t>RS367, RS368</t>
  </si>
  <si>
    <t>Only 40 hour run in payroll due to not having any hours at time of submission</t>
  </si>
  <si>
    <t>29.5, 40.5</t>
  </si>
  <si>
    <t>6/1 - 6/15</t>
  </si>
  <si>
    <t>6/16 - 6/29</t>
  </si>
  <si>
    <t>33.23, 39.88</t>
  </si>
  <si>
    <t>6/17 - 6/30</t>
  </si>
  <si>
    <t>2092, 2094</t>
  </si>
  <si>
    <t>Wellstar</t>
  </si>
  <si>
    <t>Clean up payroll advance</t>
  </si>
  <si>
    <t>Expenses from 3/1 trip</t>
  </si>
  <si>
    <t>49.75, 35 (banking 40; bal = 140)</t>
  </si>
  <si>
    <t>2093, 2095</t>
  </si>
  <si>
    <t>38, 46</t>
  </si>
  <si>
    <t>Wellstar: 11, 16</t>
  </si>
  <si>
    <t>Unity: 37.5, 16</t>
  </si>
  <si>
    <t>Wellstar: 14.5, 49.5</t>
  </si>
  <si>
    <t>WI/GA</t>
  </si>
  <si>
    <t>41.25, 40</t>
  </si>
  <si>
    <t>Adonis</t>
  </si>
  <si>
    <t>Langumas</t>
  </si>
  <si>
    <t>First week - Orientation</t>
  </si>
  <si>
    <t>MA</t>
  </si>
  <si>
    <t>40, 41.75</t>
  </si>
  <si>
    <t>30, 39</t>
  </si>
  <si>
    <t>B52, B53 (2100)</t>
  </si>
  <si>
    <t>45, 45.5</t>
  </si>
  <si>
    <t>34.89, 40.72</t>
  </si>
  <si>
    <t>MR87, MR88 (2101)</t>
  </si>
  <si>
    <t>Wellstar: 20, 20</t>
  </si>
  <si>
    <t>RS369</t>
  </si>
  <si>
    <t>80+40 from last payroll</t>
  </si>
  <si>
    <t>34.5, 39</t>
  </si>
  <si>
    <t>6/16 - 6/30</t>
  </si>
  <si>
    <t>7/1 - 7/14</t>
  </si>
  <si>
    <t>2104, 2107</t>
  </si>
  <si>
    <t>6/30 - 7/13</t>
  </si>
  <si>
    <t>24.25, 32.02</t>
  </si>
  <si>
    <t>7/1 - 7/7</t>
  </si>
  <si>
    <t>7/8 - 7/14</t>
  </si>
  <si>
    <t>Stanford: 24, 40</t>
  </si>
  <si>
    <t>Wellstar: 17.5, 12.5, 25.5</t>
  </si>
  <si>
    <t>6/23 - 7/13</t>
  </si>
  <si>
    <t>6/23 - 7/5 (2102), 2124</t>
  </si>
  <si>
    <t>2102, 2124</t>
  </si>
  <si>
    <t>32, 40 (banking 40; bal = 180)</t>
  </si>
  <si>
    <t>2103, 2106</t>
  </si>
  <si>
    <t>40, 46</t>
  </si>
  <si>
    <t>Akron ended 6/30</t>
  </si>
  <si>
    <t>Wellstar: 27, 36</t>
  </si>
  <si>
    <t>Unity: 15.5, 14.25</t>
  </si>
  <si>
    <t>Wellstar: 40, 46.5</t>
  </si>
  <si>
    <t xml:space="preserve">29, 40 </t>
  </si>
  <si>
    <t>32+8 PTO, 40</t>
  </si>
  <si>
    <t>Double arrears &amp; check PTO accrual: 31, 40</t>
  </si>
  <si>
    <t>7/1 - 7/13</t>
  </si>
  <si>
    <t>40 PTO, 16+24 PTO</t>
  </si>
  <si>
    <t>32, 40; Confirm no 401k loan deductions</t>
  </si>
  <si>
    <t>B54, B55 (2120)</t>
  </si>
  <si>
    <t>33+8 PTO, 41</t>
  </si>
  <si>
    <t>6/30 - 7/6</t>
  </si>
  <si>
    <t>7/7 - 7/13</t>
  </si>
  <si>
    <t>29.30, 40.02</t>
  </si>
  <si>
    <t>Wellness: $500, Exam: $32.40</t>
  </si>
  <si>
    <t>MR89 (2118)</t>
  </si>
  <si>
    <t>On-site: $2,069.61</t>
  </si>
  <si>
    <t>MR90 (2118)</t>
  </si>
  <si>
    <t>44.75, 45</t>
  </si>
  <si>
    <t>RS71, RS72 (2127)</t>
  </si>
  <si>
    <t>Final payroll</t>
  </si>
  <si>
    <t>$200 bonus</t>
  </si>
  <si>
    <t>5/5 - 7/31</t>
  </si>
  <si>
    <t>Vacation, 37.5</t>
  </si>
  <si>
    <t>7/1 - 7/15</t>
  </si>
  <si>
    <t>7/15 - 7/28</t>
  </si>
  <si>
    <t>2111, 2115</t>
  </si>
  <si>
    <t>7/14 - 7/27</t>
  </si>
  <si>
    <t>39.97, 39.35</t>
  </si>
  <si>
    <t>2109, 2113</t>
  </si>
  <si>
    <t>Stanford</t>
  </si>
  <si>
    <t>Wellstar: 19, 18</t>
  </si>
  <si>
    <t>(banking 40; bal = 220)</t>
  </si>
  <si>
    <t>7/15 - 7/21</t>
  </si>
  <si>
    <t>2110, 2114</t>
  </si>
  <si>
    <t>7/21 - 7/27</t>
  </si>
  <si>
    <t>7/14 - 7/20</t>
  </si>
  <si>
    <t>48, 44</t>
  </si>
  <si>
    <t>Wellstar: 36, 35</t>
  </si>
  <si>
    <t>Unity: 21, 19.75</t>
  </si>
  <si>
    <t>Wellstar: 43.5, 41</t>
  </si>
  <si>
    <t>Check deductions per Mitchell's email</t>
  </si>
  <si>
    <t>34, 37.5</t>
  </si>
  <si>
    <t>Vacation, 20</t>
  </si>
  <si>
    <r>
      <rPr>
        <b/>
        <color rgb="FF000000"/>
        <scheme val="minor"/>
        <sz val="11"/>
        <rFont val="Calibri"/>
      </rPr>
      <t xml:space="preserve">*New Rate effective 7/15: $116 C2C
</t>
    </r>
    <r>
      <rPr>
        <color rgb="FF000000"/>
        <scheme val="minor"/>
        <sz val="11"/>
        <rFont val="Calibri"/>
      </rPr>
      <t>37.5, 42.25</t>
    </r>
  </si>
  <si>
    <t>B56, B57 (2120)</t>
  </si>
  <si>
    <t>30 PTO</t>
  </si>
  <si>
    <t>39.82, 30.88</t>
  </si>
  <si>
    <t>$118 - TCH Fit to Work</t>
  </si>
  <si>
    <t>MR91, MR92 (2118)</t>
  </si>
  <si>
    <t>Wellstar: 41.75, 42.5</t>
  </si>
  <si>
    <t>RS73, RS74</t>
  </si>
  <si>
    <t>42, 35</t>
  </si>
  <si>
    <t>7/16 - 7/31</t>
  </si>
  <si>
    <t>Point Person</t>
  </si>
  <si>
    <t>Total Hours (12/1/23 - 11/20/24)</t>
  </si>
  <si>
    <t>Charlie</t>
  </si>
  <si>
    <t>Allen</t>
  </si>
  <si>
    <t>Brian</t>
  </si>
  <si>
    <t>Carroll</t>
  </si>
  <si>
    <t>Brandon</t>
  </si>
  <si>
    <t>Feinen</t>
  </si>
  <si>
    <t>Jed</t>
  </si>
  <si>
    <t>Voss</t>
  </si>
  <si>
    <t>For comparison purposes</t>
  </si>
  <si>
    <r>
      <rPr>
        <color rgb="FF000000"/>
        <sz val="11"/>
        <rFont val="Calibri"/>
      </rPr>
      <t xml:space="preserve">2024 Total profits </t>
    </r>
    <r>
      <rPr>
        <b/>
        <color rgb="FF000000"/>
        <sz val="11"/>
        <rFont val="Calibri"/>
      </rPr>
      <t xml:space="preserve">before </t>
    </r>
    <r>
      <rPr>
        <color rgb="FF000000"/>
        <sz val="11"/>
        <rFont val="Calibri"/>
      </rPr>
      <t>adjustments</t>
    </r>
  </si>
  <si>
    <t>*Profit was actually 789,235.77 due to a backdated Vaya payment that posted late after we already started doing calculations</t>
  </si>
  <si>
    <t>2023 Total Profits</t>
  </si>
  <si>
    <t>Average hours per person</t>
  </si>
  <si>
    <t>2023 Total Bonus + Profit Sharing</t>
  </si>
  <si>
    <t>Total profit sharing to distribute:</t>
  </si>
  <si>
    <t>Average profit sharing:</t>
  </si>
  <si>
    <t>Average bonus + profit sharing:</t>
  </si>
  <si>
    <t>Breakdown</t>
  </si>
  <si>
    <t>47.5, 45</t>
  </si>
  <si>
    <t>12/1 - 12/14</t>
  </si>
  <si>
    <t>MUMC4</t>
  </si>
  <si>
    <t>12/1 - 12/7</t>
  </si>
  <si>
    <t>12/2 - 12/15</t>
  </si>
  <si>
    <t>2221, 2224</t>
  </si>
  <si>
    <t>Tony</t>
  </si>
  <si>
    <t>Bilodeau</t>
  </si>
  <si>
    <t>34, 31</t>
  </si>
  <si>
    <t>8, 48</t>
  </si>
  <si>
    <t>On a mission to Togo</t>
  </si>
  <si>
    <t>37, 41.75</t>
  </si>
  <si>
    <t>12/9 - 12/15</t>
  </si>
  <si>
    <t>12/2 - 12/8</t>
  </si>
  <si>
    <t>Stanford: 38, 32</t>
  </si>
  <si>
    <t>Wellstar: 9, 8</t>
  </si>
  <si>
    <t>In between contracts</t>
  </si>
  <si>
    <t>0, 34</t>
  </si>
  <si>
    <t>12/8 - 12/14</t>
  </si>
  <si>
    <t>Unity: 37.5, 37.5</t>
  </si>
  <si>
    <t>Wellstar: 49.75, 56.25</t>
  </si>
  <si>
    <t>Last Wellstar Hours</t>
  </si>
  <si>
    <t>Banking 10 (bal = 28)</t>
  </si>
  <si>
    <t>Final Unity?</t>
  </si>
  <si>
    <t>Unity: 7, 2.5</t>
  </si>
  <si>
    <t>Tower: 40, 31</t>
  </si>
  <si>
    <t>27.52, 33.85</t>
  </si>
  <si>
    <t>MR111, MR112 (2280)</t>
  </si>
  <si>
    <t>2280 (Matt's portion only)</t>
  </si>
  <si>
    <t>Processed 40 for payroll, reported 80 after payroll</t>
  </si>
  <si>
    <t>Wellstar: 40, 20</t>
  </si>
  <si>
    <t>UCI</t>
  </si>
  <si>
    <t>48, 50</t>
  </si>
  <si>
    <t>43, 17</t>
  </si>
  <si>
    <t>Atrium screens: $340</t>
  </si>
  <si>
    <t>12/15 - 12/28</t>
  </si>
  <si>
    <t>12/16 - 12/29</t>
  </si>
  <si>
    <t>2228, 2230</t>
  </si>
  <si>
    <t>40, 34</t>
  </si>
  <si>
    <t>$459.96 Wellness</t>
  </si>
  <si>
    <t>No more Wellstar hours</t>
  </si>
  <si>
    <t>UCI: 37, 16</t>
  </si>
  <si>
    <t>48, 24</t>
  </si>
  <si>
    <t xml:space="preserve">2024 Wellness: $24.09
2025 Wellness: $500</t>
  </si>
  <si>
    <t>0, 32.00</t>
  </si>
  <si>
    <t>36.5, 20.5</t>
  </si>
  <si>
    <t>NYP</t>
  </si>
  <si>
    <t>40, 20</t>
  </si>
  <si>
    <t>2227, 2229</t>
  </si>
  <si>
    <t>Stanford: 24, 8</t>
  </si>
  <si>
    <t>Wellstar: 9, 0</t>
  </si>
  <si>
    <t>40, 8.5</t>
  </si>
  <si>
    <t>42, 34</t>
  </si>
  <si>
    <t>36, 0</t>
  </si>
  <si>
    <t>Wellstar: 49.75, 46.25</t>
  </si>
  <si>
    <t>40, 32.5</t>
  </si>
  <si>
    <t>UCI: 24, 24</t>
  </si>
  <si>
    <t>40, Vacation +40 PTO</t>
  </si>
  <si>
    <t>40, 8+16 PTO</t>
  </si>
  <si>
    <t>(last FTE payroll; bal =0)</t>
  </si>
  <si>
    <t>25, 17 + 28 (PTO bal)</t>
  </si>
  <si>
    <t>40, 35.5</t>
  </si>
  <si>
    <t>40, 25 + 15PTO</t>
  </si>
  <si>
    <t>40, 36+5 PTO</t>
  </si>
  <si>
    <t>40, Vacation</t>
  </si>
  <si>
    <t>41.10, 13.94</t>
  </si>
  <si>
    <t>40, 29</t>
  </si>
  <si>
    <t>MR113, MR114 (2280)</t>
  </si>
  <si>
    <t>Vacation, 34.25</t>
  </si>
  <si>
    <t>40 hours from last payroll</t>
  </si>
  <si>
    <t>$500 Wellness</t>
  </si>
  <si>
    <t>12/15 - 12/31</t>
  </si>
  <si>
    <t>End of MUMC+</t>
  </si>
  <si>
    <t>12/29 - 12/31</t>
  </si>
  <si>
    <t>12/30 - 1/12</t>
  </si>
  <si>
    <t>2238, 2241</t>
  </si>
  <si>
    <t>12/29 - 1/11</t>
  </si>
  <si>
    <t>W2 start 1/6 - check benefits (and arrears)</t>
  </si>
  <si>
    <t>1/5 - 1/11</t>
  </si>
  <si>
    <t>24, 30</t>
  </si>
  <si>
    <t>24, 8</t>
  </si>
  <si>
    <t>30.89, 39.9</t>
  </si>
  <si>
    <t>MUMC</t>
  </si>
  <si>
    <t>1/6 - 1/12</t>
  </si>
  <si>
    <t>12/30 - 1/5</t>
  </si>
  <si>
    <t>2239, 2260</t>
  </si>
  <si>
    <t>17, 29</t>
  </si>
  <si>
    <t>37, 47</t>
  </si>
  <si>
    <t>2243, 2250</t>
  </si>
  <si>
    <t>End of Wellstar</t>
  </si>
  <si>
    <t>31.5, 40</t>
  </si>
  <si>
    <t>2234, 2252</t>
  </si>
  <si>
    <t>16+16 PTO, 40</t>
  </si>
  <si>
    <t>Move to 1099 for future hours</t>
  </si>
  <si>
    <t>37.5, 40</t>
  </si>
  <si>
    <t>2233, 2259</t>
  </si>
  <si>
    <t>27 + 13 PTO, 40</t>
  </si>
  <si>
    <t>2232, 2283</t>
  </si>
  <si>
    <t>PTO Rate (6wk)</t>
  </si>
  <si>
    <t>35+5 PTO, 35+5 PTO</t>
  </si>
  <si>
    <t>12/29 - 1/4</t>
  </si>
  <si>
    <t>32.11, 39.97</t>
  </si>
  <si>
    <t>33, 40</t>
  </si>
  <si>
    <t>MR115 (2280), MR116 (2258)</t>
  </si>
  <si>
    <t>2280 (Matt's portion only), 2258</t>
  </si>
  <si>
    <t>34, 48</t>
  </si>
  <si>
    <t>2242, 2250</t>
  </si>
  <si>
    <t>UCI first week</t>
  </si>
  <si>
    <t>PTO</t>
  </si>
  <si>
    <t>W1</t>
  </si>
  <si>
    <t>W2</t>
  </si>
  <si>
    <t>Client</t>
  </si>
  <si>
    <t>Wages</t>
  </si>
  <si>
    <t>Wellness: $71.74</t>
  </si>
  <si>
    <t>7/27 - 8/9</t>
  </si>
  <si>
    <t>RightSourcing (Atrium)</t>
  </si>
  <si>
    <t>Vaya (UCSF)</t>
  </si>
  <si>
    <t>HWL (BILH)</t>
  </si>
  <si>
    <t>UCI (PO 495379)</t>
  </si>
  <si>
    <t>2344, TBD</t>
  </si>
  <si>
    <t>Medix (Orlando Health)</t>
  </si>
  <si>
    <t>Joey</t>
  </si>
  <si>
    <t>Cardascia</t>
  </si>
  <si>
    <t>7/27 - 8/2</t>
  </si>
  <si>
    <t>UCI (PO 6404624)</t>
  </si>
  <si>
    <t>2340, TBD</t>
  </si>
  <si>
    <t>ALKU (NY Presbyterian)</t>
  </si>
  <si>
    <t>2334, TBD</t>
  </si>
  <si>
    <t>Ameer</t>
  </si>
  <si>
    <t>Helmi</t>
  </si>
  <si>
    <t>FL</t>
  </si>
  <si>
    <t>Eight Eleven (BMG)</t>
  </si>
  <si>
    <t>Global HIT (San Mateo)</t>
  </si>
  <si>
    <t>Keelie</t>
  </si>
  <si>
    <t>Kloberdanz</t>
  </si>
  <si>
    <t>2341, TBD</t>
  </si>
  <si>
    <t>8/3 - 8/9</t>
  </si>
  <si>
    <t>TBD</t>
  </si>
  <si>
    <t>ALKU (St. Francis)</t>
  </si>
  <si>
    <t>UCI (PO 496744)</t>
  </si>
  <si>
    <t>2345, TBD</t>
  </si>
  <si>
    <t>2337, TBD</t>
  </si>
  <si>
    <t>ALKU (El Camino)</t>
  </si>
  <si>
    <t>ALKU (UMMS)</t>
  </si>
  <si>
    <t>Tower Health</t>
  </si>
  <si>
    <t>2335, TBD</t>
  </si>
  <si>
    <t>KP</t>
  </si>
  <si>
    <t>8/3 - 8/8</t>
  </si>
  <si>
    <t>Julien</t>
  </si>
  <si>
    <t>Poplawski</t>
  </si>
  <si>
    <t>2342, TBD</t>
  </si>
  <si>
    <t>Last TCH</t>
  </si>
  <si>
    <t>RightSourcing (TCH)</t>
  </si>
  <si>
    <t>First KP</t>
  </si>
  <si>
    <t>Non-PTO hours not previously accounted. Last hours before going back on trail</t>
  </si>
  <si>
    <t>2343, TBD</t>
  </si>
  <si>
    <t>Hackensack (Cajetan)</t>
  </si>
  <si>
    <t>Wellness</t>
  </si>
  <si>
    <t>Wages (Wellness + Bonus)</t>
  </si>
  <si>
    <t>Email</t>
  </si>
  <si>
    <t>Charlie@honeydewconsulting.com</t>
  </si>
  <si>
    <t>8/10 - 8/23</t>
  </si>
  <si>
    <t>Joel@honeydewconsulting.com</t>
  </si>
  <si>
    <t>Jacob@honeydewconsulting.com</t>
  </si>
  <si>
    <t>David@honeydewconsulting.com</t>
  </si>
  <si>
    <t>Tony@honeydewconsulting.com</t>
  </si>
  <si>
    <t>8/10 - 8/16</t>
  </si>
  <si>
    <t>Tom@honeydewconsulting.com</t>
  </si>
  <si>
    <t>Joey@honeydewconsulting.com</t>
  </si>
  <si>
    <t>Brian@honeydewconsulting.com</t>
  </si>
  <si>
    <t>Nicholas@honeydewconsulting.com</t>
  </si>
  <si>
    <t>Brandon@honeydewconsulting.com</t>
  </si>
  <si>
    <t>-29.25 in reimbursements</t>
  </si>
  <si>
    <t>Cara@honeydewconsulting.com</t>
  </si>
  <si>
    <t>Laura@honeydewconsulting.com</t>
  </si>
  <si>
    <t>Ameer@honeydewconsulting.com</t>
  </si>
  <si>
    <t>Jack@honeydewconsulting.com</t>
  </si>
  <si>
    <t>First week - 8/18 Double check 401k (remove stop date)</t>
  </si>
  <si>
    <t>8/17 - 8/23</t>
  </si>
  <si>
    <t>Matthew@honeydewconsulting.com</t>
  </si>
  <si>
    <t>Ian@honeydewconsulting.com</t>
  </si>
  <si>
    <t>Yudi@honeydewconsulting.com</t>
  </si>
  <si>
    <t>Zak@honeydewconsulting.com</t>
  </si>
  <si>
    <t>Keelie@honeydewconsulting.com</t>
  </si>
  <si>
    <t>Tyler@honeydewconsulting.com</t>
  </si>
  <si>
    <t>Mary@honeydewconsulting.com</t>
  </si>
  <si>
    <t>Adonis@honeydewconsulting.com</t>
  </si>
  <si>
    <t>Alisa@honeydewconsulting.com</t>
  </si>
  <si>
    <t>Lakin@honeydewconsulting.com</t>
  </si>
  <si>
    <t>8/10 - 8/17</t>
  </si>
  <si>
    <t>Kim@honeydewconsulting.com</t>
  </si>
  <si>
    <t>Traci@honeydewconsulting.com</t>
  </si>
  <si>
    <t>Courtney@honeydewconsulting.com</t>
  </si>
  <si>
    <t>Hunnibea@honeydewconsulting.com</t>
  </si>
  <si>
    <t>Dawn@honeydewconsulting.com</t>
  </si>
  <si>
    <t>Chad@honeydewconsulting.com</t>
  </si>
  <si>
    <t>Julien@honeydewconsulting.com</t>
  </si>
  <si>
    <t>Jonathan@honeydewconsulting.com</t>
  </si>
  <si>
    <t>Update default rate</t>
  </si>
  <si>
    <t>Robb@honeydewconsulting.com</t>
  </si>
  <si>
    <t>Matt@honeydewconsulting.com</t>
  </si>
  <si>
    <t>Lily@honeydewconsulting.com</t>
  </si>
  <si>
    <t>Ryan@honeydewconsulting.com</t>
  </si>
  <si>
    <t>Mark@honeydewconsulting.com</t>
  </si>
  <si>
    <t>Jed@honeydewconsulting.com</t>
  </si>
  <si>
    <t>-1969.77 in reimbursements</t>
  </si>
  <si>
    <t>Rachel@honeydewconsulting.com</t>
  </si>
  <si>
    <t>8/24 - 8/30</t>
  </si>
  <si>
    <t>Last Allina</t>
  </si>
  <si>
    <t>-129.25 in reimbursements</t>
  </si>
  <si>
    <t>Reset default rate and recalculate PTO</t>
  </si>
  <si>
    <t/>
  </si>
  <si>
    <t>10-20-25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</si>
</sst>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[$$-409]* #,##0.00_);_([$$-409]* (#,##0.00);_([$$-409]* &quot;-&quot;??_);_(@_)"/>
    <numFmt numFmtId="165" formatCode="&quot;$&quot;#,##0_);[Red](&quot;$&quot;#,##0)"/>
    <numFmt numFmtId="166" formatCode="&quot;$&quot;#,##0.00_);[Red](&quot;$&quot;#,##0.00)"/>
    <numFmt numFmtId="167" formatCode="&quot;$&quot;#,##0.00"/>
    <numFmt numFmtId="168" formatCode="0.0%"/>
    <numFmt numFmtId="169" formatCode="_(* #,##0_);_(* (#,##0);_(* &quot;-&quot;??_);_(@_)"/>
    <numFmt numFmtId="170" formatCode="0.000"/>
  </numFmts>
  <fonts count="2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i/>
      <color theme="1"/>
      <family val="2"/>
      <scheme val="minor"/>
      <sz val="11"/>
      <name val="Calibri"/>
    </font>
    <font>
      <i/>
      <color rgb="FF000000"/>
      <sz val="11"/>
      <name val="Calibri"/>
    </font>
    <font>
      <charset val="1"/>
      <color theme="1"/>
      <family val="2"/>
      <sz val="11"/>
      <name val="Calibri"/>
    </font>
    <font>
      <b/>
      <i/>
      <color rgb="FF000000"/>
      <sz val="11"/>
      <name val="Calibri"/>
    </font>
    <font>
      <charset val="1"/>
      <color rgb="FF444444"/>
      <family val="2"/>
      <sz val="11"/>
      <name val="Calibri"/>
    </font>
    <font>
      <color rgb="FF000000"/>
      <sz val="11"/>
      <name val="Calibri"/>
    </font>
    <font>
      <i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  <font>
      <b/>
      <i/>
      <color rgb="FFFF0000"/>
      <family val="2"/>
      <scheme val="minor"/>
      <sz val="11"/>
      <name val="Calibri"/>
    </font>
    <font>
      <b/>
      <i/>
      <color rgb="FF000000"/>
      <family val="2"/>
      <scheme val="minor"/>
      <sz val="11"/>
      <name val="Calibri"/>
    </font>
    <font>
      <color rgb="FF000000"/>
      <scheme val="minor"/>
      <sz val="11"/>
      <name val="Calibri"/>
    </font>
    <font>
      <b/>
      <color rgb="FF000000"/>
      <family val="2"/>
      <scheme val="minor"/>
      <sz val="11"/>
      <name val="Calibri"/>
    </font>
    <font>
      <color rgb="FF000000"/>
      <family val="2"/>
      <sz val="11"/>
      <name val="Calibri"/>
    </font>
    <font>
      <b/>
      <charset val="1"/>
      <color theme="1"/>
      <sz val="11"/>
      <name val="Calibri"/>
    </font>
    <font>
      <b/>
      <i/>
      <color rgb="FF000000"/>
      <scheme val="minor"/>
      <sz val="11"/>
      <name val="Calibri"/>
    </font>
    <font>
      <color rgb="FF000000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i/>
      <charset val="1"/>
      <color rgb="FF000000"/>
      <sz val="11"/>
      <name val="Calibri"/>
    </font>
    <font>
      <color rgb="FFFF0000"/>
      <family val="2"/>
      <scheme val="minor"/>
      <sz val="11"/>
      <name val="Calibri"/>
    </font>
    <font>
      <charset val="1"/>
      <color rgb="FF242424"/>
      <sz val="11"/>
      <name val="Aptos Narrow"/>
    </font>
    <font>
      <b/>
      <color rgb="FF000000"/>
      <scheme val="minor"/>
      <sz val="11"/>
      <name val="Calibri"/>
    </font>
    <font>
      <color theme="1"/>
      <family val="2"/>
      <scheme val="minor"/>
      <strike/>
      <sz val="11"/>
      <name val="Calibri"/>
    </font>
    <font>
      <b/>
      <color rgb="FF000000"/>
      <family val="2"/>
      <sz val="11"/>
      <name val="Calibri"/>
    </font>
    <font>
      <u/>
      <color theme="10"/>
      <family val="2"/>
      <scheme val="minor"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 applyAlignment="1">
      <alignment wrapText="1"/>
    </xf>
    <xf numFmtId="16" fontId="0" fillId="2" borderId="0" xfId="0" applyNumberFormat="1" applyFill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" fontId="0" fillId="0" borderId="0" xfId="0" applyNumberFormat="1"/>
    <xf numFmtId="0" fontId="3" fillId="2" borderId="0" xfId="0" applyFont="1" applyFill="1" applyAlignment="1">
      <alignment wrapText="1"/>
    </xf>
    <xf numFmtId="164" fontId="0" fillId="0" borderId="0" xfId="0" applyNumberFormat="1" applyAlignment="1">
      <alignment wrapText="1"/>
    </xf>
    <xf numFmtId="20" fontId="0" fillId="0" borderId="0" xfId="0" applyNumberFormat="1"/>
    <xf numFmtId="0" fontId="4" fillId="0" borderId="0" xfId="0" applyFont="1"/>
    <xf numFmtId="164" fontId="2" fillId="2" borderId="0" xfId="0" applyNumberFormat="1" applyFont="1" applyFill="1"/>
    <xf numFmtId="164" fontId="5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3" borderId="0" xfId="0" applyFill="1"/>
    <xf numFmtId="164" fontId="0" fillId="2" borderId="0" xfId="0" applyNumberFormat="1" applyFill="1" applyAlignment="1">
      <alignment wrapText="1"/>
    </xf>
    <xf numFmtId="0" fontId="6" fillId="0" borderId="0" xfId="0" applyFont="1"/>
    <xf numFmtId="0" fontId="0" fillId="4" borderId="0" xfId="0" applyFill="1"/>
    <xf numFmtId="164" fontId="0" fillId="4" borderId="0" xfId="0" applyNumberFormat="1" applyFill="1"/>
    <xf numFmtId="0" fontId="7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164" fontId="0" fillId="6" borderId="0" xfId="0" applyNumberFormat="1" applyFill="1"/>
    <xf numFmtId="0" fontId="0" fillId="5" borderId="0" xfId="0" applyFill="1"/>
    <xf numFmtId="164" fontId="1" fillId="5" borderId="0" xfId="0" applyNumberFormat="1" applyFont="1" applyFill="1"/>
    <xf numFmtId="0" fontId="0" fillId="3" borderId="0" xfId="0" applyFill="1" applyAlignment="1">
      <alignment wrapText="1"/>
    </xf>
    <xf numFmtId="164" fontId="7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8" fillId="0" borderId="0" xfId="0" applyNumberFormat="1" applyFont="1"/>
    <xf numFmtId="16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4" fontId="0" fillId="3" borderId="0" xfId="0" applyNumberFormat="1" applyFill="1"/>
    <xf numFmtId="164" fontId="9" fillId="0" borderId="0" xfId="0" applyNumberFormat="1" applyFont="1"/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0" fillId="5" borderId="0" xfId="0" applyNumberFormat="1" applyFill="1"/>
    <xf numFmtId="0" fontId="1" fillId="5" borderId="0" xfId="0" applyFont="1" applyFill="1"/>
    <xf numFmtId="0" fontId="12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164" fontId="13" fillId="5" borderId="0" xfId="0" applyNumberFormat="1" applyFont="1" applyFill="1"/>
    <xf numFmtId="164" fontId="2" fillId="6" borderId="0" xfId="0" applyNumberFormat="1" applyFont="1" applyFill="1"/>
    <xf numFmtId="166" fontId="14" fillId="7" borderId="0" xfId="0" applyNumberFormat="1" applyFont="1" applyFill="1"/>
    <xf numFmtId="167" fontId="0" fillId="0" borderId="0" xfId="0" applyNumberFormat="1"/>
    <xf numFmtId="167" fontId="1" fillId="0" borderId="0" xfId="0" applyNumberFormat="1" applyFont="1"/>
    <xf numFmtId="165" fontId="15" fillId="0" borderId="0" xfId="0" applyNumberFormat="1" applyFont="1"/>
    <xf numFmtId="164" fontId="1" fillId="8" borderId="0" xfId="0" applyNumberFormat="1" applyFont="1" applyFill="1"/>
    <xf numFmtId="9" fontId="0" fillId="0" borderId="0" xfId="0" applyNumberFormat="1"/>
    <xf numFmtId="9" fontId="0" fillId="5" borderId="0" xfId="0" applyNumberFormat="1" applyFill="1"/>
    <xf numFmtId="168" fontId="1" fillId="8" borderId="0" xfId="0" applyNumberFormat="1" applyFont="1" applyFill="1"/>
    <xf numFmtId="166" fontId="0" fillId="0" borderId="0" xfId="0" applyNumberFormat="1"/>
    <xf numFmtId="166" fontId="0" fillId="5" borderId="0" xfId="0" applyNumberFormat="1" applyFill="1"/>
    <xf numFmtId="166" fontId="1" fillId="8" borderId="0" xfId="0" applyNumberFormat="1" applyFont="1" applyFill="1"/>
    <xf numFmtId="164" fontId="0" fillId="7" borderId="0" xfId="0" applyNumberFormat="1" applyFill="1"/>
    <xf numFmtId="0" fontId="0" fillId="7" borderId="0" xfId="0" applyFill="1" applyAlignment="1">
      <alignment wrapText="1"/>
    </xf>
    <xf numFmtId="164" fontId="16" fillId="0" borderId="0" xfId="0" applyNumberFormat="1" applyFont="1" applyAlignment="1">
      <alignment wrapText="1"/>
    </xf>
    <xf numFmtId="14" fontId="0" fillId="0" borderId="0" xfId="0" applyNumberFormat="1"/>
    <xf numFmtId="164" fontId="17" fillId="0" borderId="0" xfId="0" applyNumberFormat="1" applyFont="1"/>
    <xf numFmtId="0" fontId="17" fillId="0" borderId="0" xfId="0" applyFont="1"/>
    <xf numFmtId="164" fontId="0" fillId="3" borderId="0" xfId="0" applyNumberFormat="1" applyFill="1" applyAlignment="1">
      <alignment wrapText="1"/>
    </xf>
    <xf numFmtId="164" fontId="0" fillId="9" borderId="0" xfId="0" applyNumberFormat="1" applyFill="1"/>
    <xf numFmtId="3" fontId="0" fillId="0" borderId="0" xfId="0" applyNumberFormat="1"/>
    <xf numFmtId="3" fontId="0" fillId="3" borderId="0" xfId="0" applyNumberFormat="1" applyFill="1"/>
    <xf numFmtId="0" fontId="17" fillId="5" borderId="0" xfId="0" applyFont="1" applyFill="1"/>
    <xf numFmtId="14" fontId="0" fillId="3" borderId="0" xfId="0" applyNumberFormat="1" applyFill="1"/>
    <xf numFmtId="166" fontId="18" fillId="3" borderId="0" xfId="0" applyNumberFormat="1" applyFont="1" applyFill="1"/>
    <xf numFmtId="0" fontId="19" fillId="0" borderId="0" xfId="0" applyFont="1"/>
    <xf numFmtId="0" fontId="20" fillId="0" borderId="0" xfId="0" applyFont="1" applyAlignment="1">
      <alignment wrapText="1"/>
    </xf>
    <xf numFmtId="164" fontId="20" fillId="0" borderId="0" xfId="0" applyNumberFormat="1" applyFont="1"/>
    <xf numFmtId="0" fontId="21" fillId="0" borderId="0" xfId="0" applyFont="1"/>
    <xf numFmtId="0" fontId="22" fillId="0" borderId="0" xfId="0" applyFont="1" applyAlignment="1">
      <alignment wrapText="1"/>
    </xf>
    <xf numFmtId="0" fontId="14" fillId="0" borderId="0" xfId="0" applyFont="1"/>
    <xf numFmtId="0" fontId="14" fillId="3" borderId="0" xfId="0" applyFont="1" applyFill="1"/>
    <xf numFmtId="167" fontId="0" fillId="3" borderId="0" xfId="0" applyNumberFormat="1" applyFill="1"/>
    <xf numFmtId="167" fontId="23" fillId="0" borderId="0" xfId="0" applyNumberFormat="1" applyFont="1"/>
    <xf numFmtId="0" fontId="24" fillId="0" borderId="0" xfId="0" applyFont="1"/>
    <xf numFmtId="0" fontId="1" fillId="3" borderId="0" xfId="0" applyFont="1" applyFill="1"/>
    <xf numFmtId="169" fontId="0" fillId="3" borderId="0" xfId="0" applyNumberFormat="1" applyFill="1"/>
    <xf numFmtId="167" fontId="1" fillId="5" borderId="0" xfId="0" applyNumberFormat="1" applyFont="1" applyFill="1"/>
    <xf numFmtId="0" fontId="7" fillId="0" borderId="0" xfId="0" applyFont="1"/>
    <xf numFmtId="0" fontId="8" fillId="0" borderId="0" xfId="0" applyFont="1"/>
    <xf numFmtId="170" fontId="0" fillId="0" borderId="0" xfId="0" applyNumberFormat="1"/>
    <xf numFmtId="164" fontId="0" fillId="10" borderId="0" xfId="0" applyNumberFormat="1" applyFill="1"/>
    <xf numFmtId="164" fontId="0" fillId="7" borderId="0" xfId="0" applyNumberFormat="1" applyFill="1" applyAlignment="1">
      <alignment wrapText="1"/>
    </xf>
    <xf numFmtId="0" fontId="20" fillId="5" borderId="0" xfId="0" applyFont="1" applyFill="1"/>
    <xf numFmtId="0" fontId="0" fillId="7" borderId="0" xfId="0" applyFill="1"/>
    <xf numFmtId="0" fontId="0" fillId="0" borderId="1" xfId="0" applyBorder="1"/>
    <xf numFmtId="164" fontId="0" fillId="0" borderId="1" xfId="0" applyNumberFormat="1" applyBorder="1"/>
    <xf numFmtId="0" fontId="25" fillId="0" borderId="0" xfId="0" applyFont="1"/>
    <xf numFmtId="16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2.xml"/><Relationship Id="rId22" Type="http://schemas.openxmlformats.org/officeDocument/2006/relationships/worksheet" Target="worksheets/sheet23.xml"/><Relationship Id="rId23" Type="http://schemas.openxmlformats.org/officeDocument/2006/relationships/worksheet" Target="worksheets/sheet24.xml"/><Relationship Id="rId24" Type="http://schemas.openxmlformats.org/officeDocument/2006/relationships/worksheet" Target="worksheets/sheet25.xml"/><Relationship Id="rId25" Type="http://schemas.openxmlformats.org/officeDocument/2006/relationships/worksheet" Target="worksheets/sheet26.xml"/><Relationship Id="rId26" Type="http://schemas.openxmlformats.org/officeDocument/2006/relationships/worksheet" Target="worksheets/sheet27.xml"/><Relationship Id="rId27" Type="http://schemas.openxmlformats.org/officeDocument/2006/relationships/worksheet" Target="worksheets/sheet28.xml"/><Relationship Id="rId28" Type="http://schemas.openxmlformats.org/officeDocument/2006/relationships/worksheet" Target="worksheets/sheet29.xml"/><Relationship Id="rId29" Type="http://schemas.openxmlformats.org/officeDocument/2006/relationships/worksheet" Target="worksheets/sheet30.xml"/><Relationship Id="rId30" Type="http://schemas.openxmlformats.org/officeDocument/2006/relationships/worksheet" Target="worksheets/sheet34.xml"/><Relationship Id="rId31" Type="http://schemas.openxmlformats.org/officeDocument/2006/relationships/worksheet" Target="worksheets/sheet32.xml"/><Relationship Id="rId32" Type="http://schemas.openxmlformats.org/officeDocument/2006/relationships/worksheet" Target="worksheets/sheet33.xml"/><Relationship Id="rId33" Type="http://schemas.openxmlformats.org/officeDocument/2006/relationships/worksheet" Target="worksheets/sheet35.xml"/><Relationship Id="rId34" Type="http://schemas.openxmlformats.org/officeDocument/2006/relationships/worksheet" Target="worksheets/sheet36.xml"/><Relationship Id="rId35" Type="http://schemas.openxmlformats.org/officeDocument/2006/relationships/worksheet" Target="worksheets/sheet37.xml"/><Relationship Id="rId36" Type="http://schemas.openxmlformats.org/officeDocument/2006/relationships/worksheet" Target="worksheets/sheet38.xml"/><Relationship Id="rId37" Type="http://schemas.openxmlformats.org/officeDocument/2006/relationships/worksheet" Target="worksheets/sheet39.xml"/><Relationship Id="rId38" Type="http://schemas.openxmlformats.org/officeDocument/2006/relationships/worksheet" Target="worksheets/sheet40.xml"/><Relationship Id="rId39" Type="http://schemas.openxmlformats.org/officeDocument/2006/relationships/worksheet" Target="worksheets/sheet41.xml"/><Relationship Id="rId40" Type="http://schemas.openxmlformats.org/officeDocument/2006/relationships/worksheet" Target="worksheets/sheet42.xml"/><Relationship Id="rId41" Type="http://schemas.openxmlformats.org/officeDocument/2006/relationships/worksheet" Target="worksheets/sheet43.xml"/><Relationship Id="rId42" Type="http://schemas.openxmlformats.org/officeDocument/2006/relationships/worksheet" Target="worksheets/sheet44.xml"/><Relationship Id="rId43" Type="http://schemas.openxmlformats.org/officeDocument/2006/relationships/worksheet" Target="worksheets/sheet45.xml"/><Relationship Id="rId44" Type="http://schemas.openxmlformats.org/officeDocument/2006/relationships/worksheet" Target="worksheets/sheet46.xml"/><Relationship Id="rId45" Type="http://schemas.openxmlformats.org/officeDocument/2006/relationships/worksheet" Target="worksheets/sheet47.xml"/><Relationship Id="rId46" Type="http://schemas.openxmlformats.org/officeDocument/2006/relationships/worksheet" Target="worksheets/sheet48.xml"/><Relationship Id="rId47" Type="http://schemas.openxmlformats.org/officeDocument/2006/relationships/worksheet" Target="worksheets/sheet49.xml"/><Relationship Id="rId48" Type="http://schemas.openxmlformats.org/officeDocument/2006/relationships/worksheet" Target="worksheets/sheet50.xml"/><Relationship Id="rId49" Type="http://schemas.openxmlformats.org/officeDocument/2006/relationships/worksheet" Target="worksheets/sheet21.xml"/><Relationship Id="rId50" Type="http://schemas.openxmlformats.org/officeDocument/2006/relationships/worksheet" Target="worksheets/sheet63.xml"/><Relationship Id="rId51" Type="http://schemas.openxmlformats.org/officeDocument/2006/relationships/worksheet" Target="worksheets/sheet61.xml"/><Relationship Id="rId52" Type="http://schemas.openxmlformats.org/officeDocument/2006/relationships/worksheet" Target="worksheets/sheet64.xml"/><Relationship Id="rId53" Type="http://schemas.openxmlformats.org/officeDocument/2006/relationships/worksheet" Target="worksheets/sheet66.xml"/><Relationship Id="rId54" Type="http://schemas.openxmlformats.org/officeDocument/2006/relationships/worksheet" Target="worksheets/sheet74.xml"/><Relationship Id="rId55" Type="http://schemas.openxmlformats.org/officeDocument/2006/relationships/worksheet" Target="worksheets/sheet82.xml"/><Relationship Id="rId56" Type="http://schemas.openxmlformats.org/officeDocument/2006/relationships/worksheet" Target="worksheets/sheet83.xml"/><Relationship Id="rId57" Type="http://schemas.openxmlformats.org/officeDocument/2006/relationships/worksheet" Target="worksheets/sheet84.xml"/><Relationship Id="rId58" Type="http://schemas.openxmlformats.org/officeDocument/2006/relationships/worksheet" Target="worksheets/sheet31.xml"/><Relationship Id="rId59" Type="http://schemas.openxmlformats.org/officeDocument/2006/relationships/worksheet" Target="worksheets/sheet85.xml"/><Relationship Id="rId60" Type="http://schemas.openxmlformats.org/officeDocument/2006/relationships/worksheet" Target="worksheets/sheet86.xml"/><Relationship Id="rId61" Type="http://schemas.openxmlformats.org/officeDocument/2006/relationships/worksheet" Target="worksheets/sheet5.xml"/><Relationship Id="rId62" Type="http://schemas.openxmlformats.org/officeDocument/2006/relationships/worksheet" Target="worksheets/sheet8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1" displayName="Table1" ref="A1:H37" totalsRowShown="1" headerRowCount="0">
  <autoFilter ref="A1:H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oint Person"/>
    <tableColumn id="2" name="First"/>
    <tableColumn id="3" name="Last"/>
    <tableColumn id="4" name="Total Hours (12/1/23 - 11/20/24)"/>
    <tableColumn id="5" name="Percentage"/>
    <tableColumn id="6" name="Bonus"/>
    <tableColumn id="7" name="Profit Shar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6.v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7.v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8.v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9.v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20.v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vmlDrawing" Target="../drawings/vmlDrawing22.v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4.v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25.v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vmlDrawing" Target="../drawings/vmlDrawing26.v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27.v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vmlDrawing" Target="../drawings/vmlDrawing28.v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vmlDrawing" Target="../drawings/vmlDrawing29.v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vmlDrawing" Target="../drawings/vmlDrawing30.v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vmlDrawing" Target="../drawings/vmlDrawing33.v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vmlDrawing" Target="../drawings/vmlDrawing34.v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vmlDrawing" Target="../drawings/vmlDrawing36.v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comments" Target="../comments37.xml"/><Relationship Id="rId2" Type="http://schemas.openxmlformats.org/officeDocument/2006/relationships/vmlDrawing" Target="../drawings/vmlDrawing37.v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comments" Target="../comments38.xml"/><Relationship Id="rId2" Type="http://schemas.openxmlformats.org/officeDocument/2006/relationships/vmlDrawing" Target="../drawings/vmlDrawing38.v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comments" Target="../comments39.xml"/><Relationship Id="rId2" Type="http://schemas.openxmlformats.org/officeDocument/2006/relationships/vmlDrawing" Target="../drawings/vmlDrawing39.v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comments" Target="../comments40.xml"/><Relationship Id="rId2" Type="http://schemas.openxmlformats.org/officeDocument/2006/relationships/vmlDrawing" Target="../drawings/vmlDrawing40.v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comments" Target="../comments43.xml"/><Relationship Id="rId2" Type="http://schemas.openxmlformats.org/officeDocument/2006/relationships/vmlDrawing" Target="../drawings/vmlDrawing43.v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comments" Target="../comments44.xml"/><Relationship Id="rId2" Type="http://schemas.openxmlformats.org/officeDocument/2006/relationships/vmlDrawing" Target="../drawings/vmlDrawing44.v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comments" Target="../comments45.xml"/><Relationship Id="rId2" Type="http://schemas.openxmlformats.org/officeDocument/2006/relationships/vmlDrawing" Target="../drawings/vmlDrawing45.v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comments" Target="../comments46.xml"/><Relationship Id="rId2" Type="http://schemas.openxmlformats.org/officeDocument/2006/relationships/vmlDrawing" Target="../drawings/vmlDrawing46.v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comments" Target="../comments47.xml"/><Relationship Id="rId2" Type="http://schemas.openxmlformats.org/officeDocument/2006/relationships/vmlDrawing" Target="../drawings/vmlDrawing47.v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comments" Target="../comments48.xml"/><Relationship Id="rId2" Type="http://schemas.openxmlformats.org/officeDocument/2006/relationships/vmlDrawing" Target="../drawings/vmlDrawing48.v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mailto:Charlie@honeydewconsulting.com" TargetMode="External"/><Relationship Id="rId2" Type="http://schemas.openxmlformats.org/officeDocument/2006/relationships/hyperlink" Target="mailto:Joel@honeydewconsulting.com" TargetMode="External"/><Relationship Id="rId3" Type="http://schemas.openxmlformats.org/officeDocument/2006/relationships/hyperlink" Target="mailto:Jacob@honeydewconsulting.com" TargetMode="External"/><Relationship Id="rId4" Type="http://schemas.openxmlformats.org/officeDocument/2006/relationships/hyperlink" Target="mailto:David@honeydewconsulting.com" TargetMode="External"/><Relationship Id="rId5" Type="http://schemas.openxmlformats.org/officeDocument/2006/relationships/hyperlink" Target="mailto:Tony@honeydewconsulting.com" TargetMode="External"/><Relationship Id="rId6" Type="http://schemas.openxmlformats.org/officeDocument/2006/relationships/hyperlink" Target="mailto:Tom@honeydewconsulting.com" TargetMode="External"/><Relationship Id="rId7" Type="http://schemas.openxmlformats.org/officeDocument/2006/relationships/hyperlink" Target="mailto:Joey@honeydewconsulting.com" TargetMode="External"/><Relationship Id="rId8" Type="http://schemas.openxmlformats.org/officeDocument/2006/relationships/hyperlink" Target="mailto:Brian@honeydewconsulting.com" TargetMode="External"/><Relationship Id="rId9" Type="http://schemas.openxmlformats.org/officeDocument/2006/relationships/hyperlink" Target="mailto:Nicholas@honeydewconsulting.com" TargetMode="External"/><Relationship Id="rId10" Type="http://schemas.openxmlformats.org/officeDocument/2006/relationships/hyperlink" Target="mailto:Brandon@honeydewconsulting.com" TargetMode="External"/><Relationship Id="rId11" Type="http://schemas.openxmlformats.org/officeDocument/2006/relationships/hyperlink" Target="mailto:Cara@honeydewconsulting.com" TargetMode="External"/><Relationship Id="rId12" Type="http://schemas.openxmlformats.org/officeDocument/2006/relationships/hyperlink" Target="mailto:Laura@honeydewconsulting.com" TargetMode="External"/><Relationship Id="rId13" Type="http://schemas.openxmlformats.org/officeDocument/2006/relationships/hyperlink" Target="mailto:Ameer@honeydewconsulting.com" TargetMode="External"/><Relationship Id="rId14" Type="http://schemas.openxmlformats.org/officeDocument/2006/relationships/hyperlink" Target="mailto:Jack@honeydewconsulting.com" TargetMode="External"/><Relationship Id="rId15" Type="http://schemas.openxmlformats.org/officeDocument/2006/relationships/hyperlink" Target="mailto:Matthew@honeydewconsulting.com" TargetMode="External"/><Relationship Id="rId16" Type="http://schemas.openxmlformats.org/officeDocument/2006/relationships/hyperlink" Target="mailto:Ian@honeydewconsulting.com" TargetMode="External"/><Relationship Id="rId17" Type="http://schemas.openxmlformats.org/officeDocument/2006/relationships/hyperlink" Target="mailto:Yudi@honeydewconsulting.com" TargetMode="External"/><Relationship Id="rId18" Type="http://schemas.openxmlformats.org/officeDocument/2006/relationships/hyperlink" Target="mailto:Zak@honeydewconsulting.com" TargetMode="External"/><Relationship Id="rId19" Type="http://schemas.openxmlformats.org/officeDocument/2006/relationships/hyperlink" Target="mailto:Keelie@honeydewconsulting.com" TargetMode="External"/><Relationship Id="rId20" Type="http://schemas.openxmlformats.org/officeDocument/2006/relationships/hyperlink" Target="mailto:Tyler@honeydewconsulting.com" TargetMode="External"/><Relationship Id="rId21" Type="http://schemas.openxmlformats.org/officeDocument/2006/relationships/hyperlink" Target="mailto:Mary@honeydewconsulting.com" TargetMode="External"/><Relationship Id="rId22" Type="http://schemas.openxmlformats.org/officeDocument/2006/relationships/hyperlink" Target="mailto:Adonis@honeydewconsulting.com" TargetMode="External"/><Relationship Id="rId23" Type="http://schemas.openxmlformats.org/officeDocument/2006/relationships/hyperlink" Target="mailto:Alisa@honeydewconsulting.com" TargetMode="External"/><Relationship Id="rId24" Type="http://schemas.openxmlformats.org/officeDocument/2006/relationships/hyperlink" Target="mailto:Lakin@honeydewconsulting.com" TargetMode="External"/><Relationship Id="rId25" Type="http://schemas.openxmlformats.org/officeDocument/2006/relationships/hyperlink" Target="mailto:Kim@honeydewconsulting.com" TargetMode="External"/><Relationship Id="rId26" Type="http://schemas.openxmlformats.org/officeDocument/2006/relationships/hyperlink" Target="mailto:Traci@honeydewconsulting.com" TargetMode="External"/><Relationship Id="rId27" Type="http://schemas.openxmlformats.org/officeDocument/2006/relationships/hyperlink" Target="mailto:Courtney@honeydewconsulting.com" TargetMode="External"/><Relationship Id="rId28" Type="http://schemas.openxmlformats.org/officeDocument/2006/relationships/hyperlink" Target="mailto:Hunnibea@honeydewconsulting.com" TargetMode="External"/><Relationship Id="rId29" Type="http://schemas.openxmlformats.org/officeDocument/2006/relationships/hyperlink" Target="mailto:Dawn@honeydewconsulting.com" TargetMode="External"/><Relationship Id="rId30" Type="http://schemas.openxmlformats.org/officeDocument/2006/relationships/hyperlink" Target="mailto:Chad@honeydewconsulting.com" TargetMode="External"/><Relationship Id="rId31" Type="http://schemas.openxmlformats.org/officeDocument/2006/relationships/hyperlink" Target="mailto:Julien@honeydewconsulting.com" TargetMode="External"/><Relationship Id="rId32" Type="http://schemas.openxmlformats.org/officeDocument/2006/relationships/hyperlink" Target="mailto:Jonathan@honeydewconsulting.com" TargetMode="External"/><Relationship Id="rId33" Type="http://schemas.openxmlformats.org/officeDocument/2006/relationships/hyperlink" Target="mailto:Robb@honeydewconsulting.com" TargetMode="External"/><Relationship Id="rId34" Type="http://schemas.openxmlformats.org/officeDocument/2006/relationships/hyperlink" Target="mailto:Matt@honeydewconsulting.com" TargetMode="External"/><Relationship Id="rId35" Type="http://schemas.openxmlformats.org/officeDocument/2006/relationships/hyperlink" Target="mailto:Lily@honeydewconsulting.com" TargetMode="External"/><Relationship Id="rId36" Type="http://schemas.openxmlformats.org/officeDocument/2006/relationships/hyperlink" Target="mailto:Ryan@honeydewconsulting.com" TargetMode="External"/><Relationship Id="rId37" Type="http://schemas.openxmlformats.org/officeDocument/2006/relationships/hyperlink" Target="mailto:Mark@honeydewconsulting.com" TargetMode="External"/><Relationship Id="rId38" Type="http://schemas.openxmlformats.org/officeDocument/2006/relationships/hyperlink" Target="mailto:Jed@honeydewconsulting.com" TargetMode="External"/><Relationship Id="rId39" Type="http://schemas.openxmlformats.org/officeDocument/2006/relationships/hyperlink" Target="mailto:Rachel@honeydewconsulting.com" TargetMode="Externa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comments" Target="../comments50.xml"/><Relationship Id="rId2" Type="http://schemas.openxmlformats.org/officeDocument/2006/relationships/vmlDrawing" Target="../drawings/vmlDrawing50.v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comments" Target="../comments61.xml"/><Relationship Id="rId2" Type="http://schemas.openxmlformats.org/officeDocument/2006/relationships/vmlDrawing" Target="../drawings/vmlDrawing61.v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comments" Target="../comments64.xml"/><Relationship Id="rId2" Type="http://schemas.openxmlformats.org/officeDocument/2006/relationships/vmlDrawing" Target="../drawings/vmlDrawing64.vml"/></Relationships>
</file>

<file path=xl/worksheets/_rels/sheet66.xml.rels><?xml version="1.0" encoding="UTF-8" standalone="yes"?>
<Relationships xmlns="http://schemas.openxmlformats.org/package/2006/relationships"><Relationship Id="rId1" Type="http://schemas.openxmlformats.org/officeDocument/2006/relationships/comments" Target="../comments66.xml"/><Relationship Id="rId2" Type="http://schemas.openxmlformats.org/officeDocument/2006/relationships/vmlDrawing" Target="../drawings/vmlDrawing66.v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</Relationships>
</file>

<file path=xl/worksheets/_rels/sheet82.xml.rels><?xml version="1.0" encoding="UTF-8" standalone="yes"?>
<Relationships xmlns="http://schemas.openxmlformats.org/package/2006/relationships"><Relationship Id="rId1" Type="http://schemas.openxmlformats.org/officeDocument/2006/relationships/comments" Target="../comments82.xml"/><Relationship Id="rId2" Type="http://schemas.openxmlformats.org/officeDocument/2006/relationships/vmlDrawing" Target="../drawings/vmlDrawing82.vml"/></Relationships>
</file>

<file path=xl/worksheets/_rels/sheet83.xml.rels><?xml version="1.0" encoding="UTF-8" standalone="yes"?>
<Relationships xmlns="http://schemas.openxmlformats.org/package/2006/relationships"><Relationship Id="rId1" Type="http://schemas.openxmlformats.org/officeDocument/2006/relationships/hyperlink" Target="mailto:Charlie@honeydewconsulting.com" TargetMode="External"/><Relationship Id="rId2" Type="http://schemas.openxmlformats.org/officeDocument/2006/relationships/hyperlink" Target="mailto:Joel@honeydewconsulting.com" TargetMode="External"/><Relationship Id="rId3" Type="http://schemas.openxmlformats.org/officeDocument/2006/relationships/hyperlink" Target="mailto:Jacob@honeydewconsulting.com" TargetMode="External"/><Relationship Id="rId4" Type="http://schemas.openxmlformats.org/officeDocument/2006/relationships/hyperlink" Target="mailto:David@honeydewconsulting.com" TargetMode="External"/><Relationship Id="rId5" Type="http://schemas.openxmlformats.org/officeDocument/2006/relationships/hyperlink" Target="mailto:Tony@honeydewconsulting.com" TargetMode="External"/><Relationship Id="rId6" Type="http://schemas.openxmlformats.org/officeDocument/2006/relationships/hyperlink" Target="mailto:Tom@honeydewconsulting.com" TargetMode="External"/><Relationship Id="rId7" Type="http://schemas.openxmlformats.org/officeDocument/2006/relationships/hyperlink" Target="mailto:Joey@honeydewconsulting.com" TargetMode="External"/><Relationship Id="rId8" Type="http://schemas.openxmlformats.org/officeDocument/2006/relationships/hyperlink" Target="mailto:Brian@honeydewconsulting.com" TargetMode="External"/><Relationship Id="rId9" Type="http://schemas.openxmlformats.org/officeDocument/2006/relationships/hyperlink" Target="mailto:Nicholas@honeydewconsulting.com" TargetMode="External"/><Relationship Id="rId10" Type="http://schemas.openxmlformats.org/officeDocument/2006/relationships/hyperlink" Target="mailto:Brandon@honeydewconsulting.com" TargetMode="External"/><Relationship Id="rId11" Type="http://schemas.openxmlformats.org/officeDocument/2006/relationships/hyperlink" Target="mailto:Cara@honeydewconsulting.com" TargetMode="External"/><Relationship Id="rId12" Type="http://schemas.openxmlformats.org/officeDocument/2006/relationships/hyperlink" Target="mailto:Laura@honeydewconsulting.com" TargetMode="External"/><Relationship Id="rId13" Type="http://schemas.openxmlformats.org/officeDocument/2006/relationships/hyperlink" Target="mailto:Ameer@honeydewconsulting.com" TargetMode="External"/><Relationship Id="rId14" Type="http://schemas.openxmlformats.org/officeDocument/2006/relationships/hyperlink" Target="mailto:Jack@honeydewconsulting.com" TargetMode="External"/><Relationship Id="rId15" Type="http://schemas.openxmlformats.org/officeDocument/2006/relationships/hyperlink" Target="mailto:Matthew@honeydewconsulting.com" TargetMode="External"/><Relationship Id="rId16" Type="http://schemas.openxmlformats.org/officeDocument/2006/relationships/hyperlink" Target="mailto:Ian@honeydewconsulting.com" TargetMode="External"/><Relationship Id="rId17" Type="http://schemas.openxmlformats.org/officeDocument/2006/relationships/hyperlink" Target="mailto:Yudi@honeydewconsulting.com" TargetMode="External"/><Relationship Id="rId18" Type="http://schemas.openxmlformats.org/officeDocument/2006/relationships/hyperlink" Target="mailto:Zak@honeydewconsulting.com" TargetMode="External"/><Relationship Id="rId19" Type="http://schemas.openxmlformats.org/officeDocument/2006/relationships/hyperlink" Target="mailto:Keelie@honeydewconsulting.com" TargetMode="External"/><Relationship Id="rId20" Type="http://schemas.openxmlformats.org/officeDocument/2006/relationships/hyperlink" Target="mailto:Tyler@honeydewconsulting.com" TargetMode="External"/><Relationship Id="rId21" Type="http://schemas.openxmlformats.org/officeDocument/2006/relationships/hyperlink" Target="mailto:Mary@honeydewconsulting.com" TargetMode="External"/><Relationship Id="rId22" Type="http://schemas.openxmlformats.org/officeDocument/2006/relationships/hyperlink" Target="mailto:Adonis@honeydewconsulting.com" TargetMode="External"/><Relationship Id="rId23" Type="http://schemas.openxmlformats.org/officeDocument/2006/relationships/hyperlink" Target="mailto:Alisa@honeydewconsulting.com" TargetMode="External"/><Relationship Id="rId24" Type="http://schemas.openxmlformats.org/officeDocument/2006/relationships/hyperlink" Target="mailto:Lakin@honeydewconsulting.com" TargetMode="External"/><Relationship Id="rId25" Type="http://schemas.openxmlformats.org/officeDocument/2006/relationships/hyperlink" Target="mailto:Kim@honeydewconsulting.com" TargetMode="External"/><Relationship Id="rId26" Type="http://schemas.openxmlformats.org/officeDocument/2006/relationships/hyperlink" Target="mailto:Traci@honeydewconsulting.com" TargetMode="External"/><Relationship Id="rId27" Type="http://schemas.openxmlformats.org/officeDocument/2006/relationships/hyperlink" Target="mailto:Courtney@honeydewconsulting.com" TargetMode="External"/><Relationship Id="rId28" Type="http://schemas.openxmlformats.org/officeDocument/2006/relationships/hyperlink" Target="mailto:Hunnibea@honeydewconsulting.com" TargetMode="External"/><Relationship Id="rId29" Type="http://schemas.openxmlformats.org/officeDocument/2006/relationships/hyperlink" Target="mailto:Dawn@honeydewconsulting.com" TargetMode="External"/><Relationship Id="rId30" Type="http://schemas.openxmlformats.org/officeDocument/2006/relationships/hyperlink" Target="mailto:Chad@honeydewconsulting.com" TargetMode="External"/><Relationship Id="rId31" Type="http://schemas.openxmlformats.org/officeDocument/2006/relationships/hyperlink" Target="mailto:Julien@honeydewconsulting.com" TargetMode="External"/><Relationship Id="rId32" Type="http://schemas.openxmlformats.org/officeDocument/2006/relationships/hyperlink" Target="mailto:Jonathan@honeydewconsulting.com" TargetMode="External"/><Relationship Id="rId33" Type="http://schemas.openxmlformats.org/officeDocument/2006/relationships/hyperlink" Target="mailto:Robb@honeydewconsulting.com" TargetMode="External"/><Relationship Id="rId34" Type="http://schemas.openxmlformats.org/officeDocument/2006/relationships/hyperlink" Target="mailto:Matt@honeydewconsulting.com" TargetMode="External"/><Relationship Id="rId35" Type="http://schemas.openxmlformats.org/officeDocument/2006/relationships/hyperlink" Target="mailto:Lily@honeydewconsulting.com" TargetMode="External"/><Relationship Id="rId36" Type="http://schemas.openxmlformats.org/officeDocument/2006/relationships/hyperlink" Target="mailto:Ryan@honeydewconsulting.com" TargetMode="External"/><Relationship Id="rId37" Type="http://schemas.openxmlformats.org/officeDocument/2006/relationships/hyperlink" Target="mailto:Mark@honeydewconsulting.com" TargetMode="External"/><Relationship Id="rId38" Type="http://schemas.openxmlformats.org/officeDocument/2006/relationships/hyperlink" Target="mailto:Jed@honeydewconsulting.com" TargetMode="External"/><Relationship Id="rId39" Type="http://schemas.openxmlformats.org/officeDocument/2006/relationships/hyperlink" Target="mailto:Rachel@honeydewconsulting.com" TargetMode="External"/><Relationship Id="rId40" Type="http://schemas.openxmlformats.org/officeDocument/2006/relationships/comments" Target="../comments83.xml"/><Relationship Id="rId41" Type="http://schemas.openxmlformats.org/officeDocument/2006/relationships/vmlDrawing" Target="../drawings/vmlDrawing83.vml"/></Relationships>
</file>

<file path=xl/worksheets/_rels/sheet84.xml.rels><?xml version="1.0" encoding="UTF-8" standalone="yes"?>
<Relationships xmlns="http://schemas.openxmlformats.org/package/2006/relationships"><Relationship Id="rId1" Type="http://schemas.openxmlformats.org/officeDocument/2006/relationships/hyperlink" Target="mailto:Charlie@honeydewconsulting.com" TargetMode="External"/><Relationship Id="rId2" Type="http://schemas.openxmlformats.org/officeDocument/2006/relationships/hyperlink" Target="mailto:Joel@honeydewconsulting.com" TargetMode="External"/><Relationship Id="rId3" Type="http://schemas.openxmlformats.org/officeDocument/2006/relationships/hyperlink" Target="mailto:Jacob@honeydewconsulting.com" TargetMode="External"/><Relationship Id="rId4" Type="http://schemas.openxmlformats.org/officeDocument/2006/relationships/hyperlink" Target="mailto:David@honeydewconsulting.com" TargetMode="External"/><Relationship Id="rId5" Type="http://schemas.openxmlformats.org/officeDocument/2006/relationships/hyperlink" Target="mailto:Tony@honeydewconsulting.com" TargetMode="External"/><Relationship Id="rId6" Type="http://schemas.openxmlformats.org/officeDocument/2006/relationships/hyperlink" Target="mailto:Tom@honeydewconsulting.com" TargetMode="External"/><Relationship Id="rId7" Type="http://schemas.openxmlformats.org/officeDocument/2006/relationships/hyperlink" Target="mailto:Joey@honeydewconsulting.com" TargetMode="External"/><Relationship Id="rId8" Type="http://schemas.openxmlformats.org/officeDocument/2006/relationships/hyperlink" Target="mailto:Brian@honeydewconsulting.com" TargetMode="External"/><Relationship Id="rId9" Type="http://schemas.openxmlformats.org/officeDocument/2006/relationships/hyperlink" Target="mailto:Nicholas@honeydewconsulting.com" TargetMode="External"/><Relationship Id="rId10" Type="http://schemas.openxmlformats.org/officeDocument/2006/relationships/hyperlink" Target="mailto:Brandon@honeydewconsulting.com" TargetMode="External"/><Relationship Id="rId11" Type="http://schemas.openxmlformats.org/officeDocument/2006/relationships/hyperlink" Target="mailto:Cara@honeydewconsulting.com" TargetMode="External"/><Relationship Id="rId12" Type="http://schemas.openxmlformats.org/officeDocument/2006/relationships/hyperlink" Target="mailto:Laura@honeydewconsulting.com" TargetMode="External"/><Relationship Id="rId13" Type="http://schemas.openxmlformats.org/officeDocument/2006/relationships/hyperlink" Target="mailto:Ameer@honeydewconsulting.com" TargetMode="External"/><Relationship Id="rId14" Type="http://schemas.openxmlformats.org/officeDocument/2006/relationships/hyperlink" Target="mailto:Jack@honeydewconsulting.com" TargetMode="External"/><Relationship Id="rId15" Type="http://schemas.openxmlformats.org/officeDocument/2006/relationships/hyperlink" Target="mailto:Matthew@honeydewconsulting.com" TargetMode="External"/><Relationship Id="rId16" Type="http://schemas.openxmlformats.org/officeDocument/2006/relationships/hyperlink" Target="mailto:Ian@honeydewconsulting.com" TargetMode="External"/><Relationship Id="rId17" Type="http://schemas.openxmlformats.org/officeDocument/2006/relationships/hyperlink" Target="mailto:Yudi@honeydewconsulting.com" TargetMode="External"/><Relationship Id="rId18" Type="http://schemas.openxmlformats.org/officeDocument/2006/relationships/hyperlink" Target="mailto:Zak@honeydewconsulting.com" TargetMode="External"/><Relationship Id="rId19" Type="http://schemas.openxmlformats.org/officeDocument/2006/relationships/hyperlink" Target="mailto:Keelie@honeydewconsulting.com" TargetMode="External"/><Relationship Id="rId20" Type="http://schemas.openxmlformats.org/officeDocument/2006/relationships/hyperlink" Target="mailto:Tyler@honeydewconsulting.com" TargetMode="External"/><Relationship Id="rId21" Type="http://schemas.openxmlformats.org/officeDocument/2006/relationships/hyperlink" Target="mailto:Mary@honeydewconsulting.com" TargetMode="External"/><Relationship Id="rId22" Type="http://schemas.openxmlformats.org/officeDocument/2006/relationships/hyperlink" Target="mailto:Adonis@honeydewconsulting.com" TargetMode="External"/><Relationship Id="rId23" Type="http://schemas.openxmlformats.org/officeDocument/2006/relationships/hyperlink" Target="mailto:Alisa@honeydewconsulting.com" TargetMode="External"/><Relationship Id="rId24" Type="http://schemas.openxmlformats.org/officeDocument/2006/relationships/hyperlink" Target="mailto:Lakin@honeydewconsulting.com" TargetMode="External"/><Relationship Id="rId25" Type="http://schemas.openxmlformats.org/officeDocument/2006/relationships/hyperlink" Target="mailto:Kim@honeydewconsulting.com" TargetMode="External"/><Relationship Id="rId26" Type="http://schemas.openxmlformats.org/officeDocument/2006/relationships/hyperlink" Target="mailto:Traci@honeydewconsulting.com" TargetMode="External"/><Relationship Id="rId27" Type="http://schemas.openxmlformats.org/officeDocument/2006/relationships/hyperlink" Target="mailto:Courtney@honeydewconsulting.com" TargetMode="External"/><Relationship Id="rId28" Type="http://schemas.openxmlformats.org/officeDocument/2006/relationships/hyperlink" Target="mailto:Hunnibea@honeydewconsulting.com" TargetMode="External"/><Relationship Id="rId29" Type="http://schemas.openxmlformats.org/officeDocument/2006/relationships/hyperlink" Target="mailto:Dawn@honeydewconsulting.com" TargetMode="External"/><Relationship Id="rId30" Type="http://schemas.openxmlformats.org/officeDocument/2006/relationships/hyperlink" Target="mailto:Chad@honeydewconsulting.com" TargetMode="External"/><Relationship Id="rId31" Type="http://schemas.openxmlformats.org/officeDocument/2006/relationships/hyperlink" Target="mailto:Julien@honeydewconsulting.com" TargetMode="External"/><Relationship Id="rId32" Type="http://schemas.openxmlformats.org/officeDocument/2006/relationships/hyperlink" Target="mailto:Jonathan@honeydewconsulting.com" TargetMode="External"/><Relationship Id="rId33" Type="http://schemas.openxmlformats.org/officeDocument/2006/relationships/hyperlink" Target="mailto:Robb@honeydewconsulting.com" TargetMode="External"/><Relationship Id="rId34" Type="http://schemas.openxmlformats.org/officeDocument/2006/relationships/hyperlink" Target="mailto:Matt@honeydewconsulting.com" TargetMode="External"/><Relationship Id="rId35" Type="http://schemas.openxmlformats.org/officeDocument/2006/relationships/hyperlink" Target="mailto:Lily@honeydewconsulting.com" TargetMode="External"/><Relationship Id="rId36" Type="http://schemas.openxmlformats.org/officeDocument/2006/relationships/hyperlink" Target="mailto:Ryan@honeydewconsulting.com" TargetMode="External"/><Relationship Id="rId37" Type="http://schemas.openxmlformats.org/officeDocument/2006/relationships/hyperlink" Target="mailto:Mark@honeydewconsulting.com" TargetMode="External"/><Relationship Id="rId38" Type="http://schemas.openxmlformats.org/officeDocument/2006/relationships/hyperlink" Target="mailto:Jed@honeydewconsulting.com" TargetMode="External"/><Relationship Id="rId39" Type="http://schemas.openxmlformats.org/officeDocument/2006/relationships/hyperlink" Target="mailto:Rachel@honeydewconsulting.com" TargetMode="External"/></Relationships>
</file>

<file path=xl/worksheets/_rels/sheet85.xml.rels><?xml version="1.0" encoding="UTF-8" standalone="yes"?>
<Relationships xmlns="http://schemas.openxmlformats.org/package/2006/relationships"><Relationship Id="rId1" Type="http://schemas.openxmlformats.org/officeDocument/2006/relationships/hyperlink" Target="mailto:Charlie@honeydewconsulting.com" TargetMode="External"/><Relationship Id="rId2" Type="http://schemas.openxmlformats.org/officeDocument/2006/relationships/hyperlink" Target="mailto:Joel@honeydewconsulting.com" TargetMode="External"/><Relationship Id="rId3" Type="http://schemas.openxmlformats.org/officeDocument/2006/relationships/hyperlink" Target="mailto:Jacob@honeydewconsulting.com" TargetMode="External"/><Relationship Id="rId4" Type="http://schemas.openxmlformats.org/officeDocument/2006/relationships/hyperlink" Target="mailto:David@honeydewconsulting.com" TargetMode="External"/><Relationship Id="rId5" Type="http://schemas.openxmlformats.org/officeDocument/2006/relationships/hyperlink" Target="mailto:Tony@honeydewconsulting.com" TargetMode="External"/><Relationship Id="rId6" Type="http://schemas.openxmlformats.org/officeDocument/2006/relationships/hyperlink" Target="mailto:Tom@honeydewconsulting.com" TargetMode="External"/><Relationship Id="rId7" Type="http://schemas.openxmlformats.org/officeDocument/2006/relationships/hyperlink" Target="mailto:Joey@honeydewconsulting.com" TargetMode="External"/><Relationship Id="rId8" Type="http://schemas.openxmlformats.org/officeDocument/2006/relationships/hyperlink" Target="mailto:Brian@honeydewconsulting.com" TargetMode="External"/><Relationship Id="rId9" Type="http://schemas.openxmlformats.org/officeDocument/2006/relationships/hyperlink" Target="mailto:Nicholas@honeydewconsulting.com" TargetMode="External"/><Relationship Id="rId10" Type="http://schemas.openxmlformats.org/officeDocument/2006/relationships/hyperlink" Target="mailto:Brandon@honeydewconsulting.com" TargetMode="External"/><Relationship Id="rId11" Type="http://schemas.openxmlformats.org/officeDocument/2006/relationships/hyperlink" Target="mailto:Cara@honeydewconsulting.com" TargetMode="External"/><Relationship Id="rId12" Type="http://schemas.openxmlformats.org/officeDocument/2006/relationships/hyperlink" Target="mailto:Laura@honeydewconsulting.com" TargetMode="External"/><Relationship Id="rId13" Type="http://schemas.openxmlformats.org/officeDocument/2006/relationships/hyperlink" Target="mailto:Ameer@honeydewconsulting.com" TargetMode="External"/><Relationship Id="rId14" Type="http://schemas.openxmlformats.org/officeDocument/2006/relationships/hyperlink" Target="mailto:Jack@honeydewconsulting.com" TargetMode="External"/><Relationship Id="rId15" Type="http://schemas.openxmlformats.org/officeDocument/2006/relationships/hyperlink" Target="mailto:Matthew@honeydewconsulting.com" TargetMode="External"/><Relationship Id="rId16" Type="http://schemas.openxmlformats.org/officeDocument/2006/relationships/hyperlink" Target="mailto:Ian@honeydewconsulting.com" TargetMode="External"/><Relationship Id="rId17" Type="http://schemas.openxmlformats.org/officeDocument/2006/relationships/hyperlink" Target="mailto:Yudi@honeydewconsulting.com" TargetMode="External"/><Relationship Id="rId18" Type="http://schemas.openxmlformats.org/officeDocument/2006/relationships/hyperlink" Target="mailto:Zak@honeydewconsulting.com" TargetMode="External"/><Relationship Id="rId19" Type="http://schemas.openxmlformats.org/officeDocument/2006/relationships/hyperlink" Target="mailto:Keelie@honeydewconsulting.com" TargetMode="External"/><Relationship Id="rId20" Type="http://schemas.openxmlformats.org/officeDocument/2006/relationships/hyperlink" Target="mailto:Tyler@honeydewconsulting.com" TargetMode="External"/><Relationship Id="rId21" Type="http://schemas.openxmlformats.org/officeDocument/2006/relationships/hyperlink" Target="mailto:Mary@honeydewconsulting.com" TargetMode="External"/><Relationship Id="rId22" Type="http://schemas.openxmlformats.org/officeDocument/2006/relationships/hyperlink" Target="mailto:Adonis@honeydewconsulting.com" TargetMode="External"/><Relationship Id="rId23" Type="http://schemas.openxmlformats.org/officeDocument/2006/relationships/hyperlink" Target="mailto:Alisa@honeydewconsulting.com" TargetMode="External"/><Relationship Id="rId24" Type="http://schemas.openxmlformats.org/officeDocument/2006/relationships/hyperlink" Target="mailto:Lakin@honeydewconsulting.com" TargetMode="External"/><Relationship Id="rId25" Type="http://schemas.openxmlformats.org/officeDocument/2006/relationships/hyperlink" Target="mailto:Kim@honeydewconsulting.com" TargetMode="External"/><Relationship Id="rId26" Type="http://schemas.openxmlformats.org/officeDocument/2006/relationships/hyperlink" Target="mailto:Traci@honeydewconsulting.com" TargetMode="External"/><Relationship Id="rId27" Type="http://schemas.openxmlformats.org/officeDocument/2006/relationships/hyperlink" Target="mailto:Courtney@honeydewconsulting.com" TargetMode="External"/><Relationship Id="rId28" Type="http://schemas.openxmlformats.org/officeDocument/2006/relationships/hyperlink" Target="mailto:Hunnibea@honeydewconsulting.com" TargetMode="External"/><Relationship Id="rId29" Type="http://schemas.openxmlformats.org/officeDocument/2006/relationships/hyperlink" Target="mailto:Dawn@honeydewconsulting.com" TargetMode="External"/><Relationship Id="rId30" Type="http://schemas.openxmlformats.org/officeDocument/2006/relationships/hyperlink" Target="mailto:Chad@honeydewconsulting.com" TargetMode="External"/><Relationship Id="rId31" Type="http://schemas.openxmlformats.org/officeDocument/2006/relationships/hyperlink" Target="mailto:Julien@honeydewconsulting.com" TargetMode="External"/><Relationship Id="rId32" Type="http://schemas.openxmlformats.org/officeDocument/2006/relationships/hyperlink" Target="mailto:Jonathan@honeydewconsulting.com" TargetMode="External"/><Relationship Id="rId33" Type="http://schemas.openxmlformats.org/officeDocument/2006/relationships/hyperlink" Target="mailto:Robb@honeydewconsulting.com" TargetMode="External"/><Relationship Id="rId34" Type="http://schemas.openxmlformats.org/officeDocument/2006/relationships/hyperlink" Target="mailto:Matt@honeydewconsulting.com" TargetMode="External"/><Relationship Id="rId35" Type="http://schemas.openxmlformats.org/officeDocument/2006/relationships/hyperlink" Target="mailto:Lily@honeydewconsulting.com" TargetMode="External"/><Relationship Id="rId36" Type="http://schemas.openxmlformats.org/officeDocument/2006/relationships/hyperlink" Target="mailto:Ryan@honeydewconsulting.com" TargetMode="External"/><Relationship Id="rId37" Type="http://schemas.openxmlformats.org/officeDocument/2006/relationships/hyperlink" Target="mailto:Mark@honeydewconsulting.com" TargetMode="External"/><Relationship Id="rId38" Type="http://schemas.openxmlformats.org/officeDocument/2006/relationships/hyperlink" Target="mailto:Jed@honeydewconsulting.com" TargetMode="External"/><Relationship Id="rId39" Type="http://schemas.openxmlformats.org/officeDocument/2006/relationships/hyperlink" Target="mailto:Rachel@honeydewconsulting.com" TargetMode="External"/></Relationships>
</file>

<file path=xl/worksheets/_rels/sheet86.xml.rels><?xml version="1.0" encoding="UTF-8" standalone="yes"?>
<Relationships xmlns="http://schemas.openxmlformats.org/package/2006/relationships"><Relationship Id="rId1" Type="http://schemas.openxmlformats.org/officeDocument/2006/relationships/hyperlink" Target="mailto:Charlie@honeydewconsulting.com" TargetMode="External"/><Relationship Id="rId2" Type="http://schemas.openxmlformats.org/officeDocument/2006/relationships/hyperlink" Target="mailto:Joel@honeydewconsulting.com" TargetMode="External"/><Relationship Id="rId3" Type="http://schemas.openxmlformats.org/officeDocument/2006/relationships/hyperlink" Target="mailto:Jacob@honeydewconsulting.com" TargetMode="External"/><Relationship Id="rId4" Type="http://schemas.openxmlformats.org/officeDocument/2006/relationships/hyperlink" Target="mailto:David@honeydewconsulting.com" TargetMode="External"/><Relationship Id="rId5" Type="http://schemas.openxmlformats.org/officeDocument/2006/relationships/hyperlink" Target="mailto:Tony@honeydewconsulting.com" TargetMode="External"/><Relationship Id="rId6" Type="http://schemas.openxmlformats.org/officeDocument/2006/relationships/hyperlink" Target="mailto:Tom@honeydewconsulting.com" TargetMode="External"/><Relationship Id="rId7" Type="http://schemas.openxmlformats.org/officeDocument/2006/relationships/hyperlink" Target="mailto:Joey@honeydewconsulting.com" TargetMode="External"/><Relationship Id="rId8" Type="http://schemas.openxmlformats.org/officeDocument/2006/relationships/hyperlink" Target="mailto:Brian@honeydewconsulting.com" TargetMode="External"/><Relationship Id="rId9" Type="http://schemas.openxmlformats.org/officeDocument/2006/relationships/hyperlink" Target="mailto:Nicholas@honeydewconsulting.com" TargetMode="External"/><Relationship Id="rId10" Type="http://schemas.openxmlformats.org/officeDocument/2006/relationships/hyperlink" Target="mailto:Brandon@honeydewconsulting.com" TargetMode="External"/><Relationship Id="rId11" Type="http://schemas.openxmlformats.org/officeDocument/2006/relationships/hyperlink" Target="mailto:Cara@honeydewconsulting.com" TargetMode="External"/><Relationship Id="rId12" Type="http://schemas.openxmlformats.org/officeDocument/2006/relationships/hyperlink" Target="mailto:Laura@honeydewconsulting.com" TargetMode="External"/><Relationship Id="rId13" Type="http://schemas.openxmlformats.org/officeDocument/2006/relationships/hyperlink" Target="mailto:Ameer@honeydewconsulting.com" TargetMode="External"/><Relationship Id="rId14" Type="http://schemas.openxmlformats.org/officeDocument/2006/relationships/hyperlink" Target="mailto:Jack@honeydewconsulting.com" TargetMode="External"/><Relationship Id="rId15" Type="http://schemas.openxmlformats.org/officeDocument/2006/relationships/hyperlink" Target="mailto:Matthew@honeydewconsulting.com" TargetMode="External"/><Relationship Id="rId16" Type="http://schemas.openxmlformats.org/officeDocument/2006/relationships/hyperlink" Target="mailto:Ian@honeydewconsulting.com" TargetMode="External"/><Relationship Id="rId17" Type="http://schemas.openxmlformats.org/officeDocument/2006/relationships/hyperlink" Target="mailto:Yudi@honeydewconsulting.com" TargetMode="External"/><Relationship Id="rId18" Type="http://schemas.openxmlformats.org/officeDocument/2006/relationships/hyperlink" Target="mailto:Zak@honeydewconsulting.com" TargetMode="External"/><Relationship Id="rId19" Type="http://schemas.openxmlformats.org/officeDocument/2006/relationships/hyperlink" Target="mailto:Keelie@honeydewconsulting.com" TargetMode="External"/><Relationship Id="rId20" Type="http://schemas.openxmlformats.org/officeDocument/2006/relationships/hyperlink" Target="mailto:Tyler@honeydewconsulting.com" TargetMode="External"/><Relationship Id="rId21" Type="http://schemas.openxmlformats.org/officeDocument/2006/relationships/hyperlink" Target="mailto:Mary@honeydewconsulting.com" TargetMode="External"/><Relationship Id="rId22" Type="http://schemas.openxmlformats.org/officeDocument/2006/relationships/hyperlink" Target="mailto:Adonis@honeydewconsulting.com" TargetMode="External"/><Relationship Id="rId23" Type="http://schemas.openxmlformats.org/officeDocument/2006/relationships/hyperlink" Target="mailto:Alisa@honeydewconsulting.com" TargetMode="External"/><Relationship Id="rId24" Type="http://schemas.openxmlformats.org/officeDocument/2006/relationships/hyperlink" Target="mailto:Lakin@honeydewconsulting.com" TargetMode="External"/><Relationship Id="rId25" Type="http://schemas.openxmlformats.org/officeDocument/2006/relationships/hyperlink" Target="mailto:Kim@honeydewconsulting.com" TargetMode="External"/><Relationship Id="rId26" Type="http://schemas.openxmlformats.org/officeDocument/2006/relationships/hyperlink" Target="mailto:Traci@honeydewconsulting.com" TargetMode="External"/><Relationship Id="rId27" Type="http://schemas.openxmlformats.org/officeDocument/2006/relationships/hyperlink" Target="mailto:Courtney@honeydewconsulting.com" TargetMode="External"/><Relationship Id="rId28" Type="http://schemas.openxmlformats.org/officeDocument/2006/relationships/hyperlink" Target="mailto:Hunnibea@honeydewconsulting.com" TargetMode="External"/><Relationship Id="rId29" Type="http://schemas.openxmlformats.org/officeDocument/2006/relationships/hyperlink" Target="mailto:Dawn@honeydewconsulting.com" TargetMode="External"/><Relationship Id="rId30" Type="http://schemas.openxmlformats.org/officeDocument/2006/relationships/hyperlink" Target="mailto:Chad@honeydewconsulting.com" TargetMode="External"/><Relationship Id="rId31" Type="http://schemas.openxmlformats.org/officeDocument/2006/relationships/hyperlink" Target="mailto:Julien@honeydewconsulting.com" TargetMode="External"/><Relationship Id="rId32" Type="http://schemas.openxmlformats.org/officeDocument/2006/relationships/hyperlink" Target="mailto:Jonathan@honeydewconsulting.com" TargetMode="External"/><Relationship Id="rId33" Type="http://schemas.openxmlformats.org/officeDocument/2006/relationships/hyperlink" Target="mailto:Robb@honeydewconsulting.com" TargetMode="External"/><Relationship Id="rId34" Type="http://schemas.openxmlformats.org/officeDocument/2006/relationships/hyperlink" Target="mailto:Matt@honeydewconsulting.com" TargetMode="External"/><Relationship Id="rId35" Type="http://schemas.openxmlformats.org/officeDocument/2006/relationships/hyperlink" Target="mailto:Lily@honeydewconsulting.com" TargetMode="External"/><Relationship Id="rId36" Type="http://schemas.openxmlformats.org/officeDocument/2006/relationships/hyperlink" Target="mailto:Ryan@honeydewconsulting.com" TargetMode="External"/><Relationship Id="rId37" Type="http://schemas.openxmlformats.org/officeDocument/2006/relationships/hyperlink" Target="mailto:Mark@honeydewconsulting.com" TargetMode="External"/><Relationship Id="rId38" Type="http://schemas.openxmlformats.org/officeDocument/2006/relationships/hyperlink" Target="mailto:Jed@honeydewconsulting.com" TargetMode="External"/><Relationship Id="rId39" Type="http://schemas.openxmlformats.org/officeDocument/2006/relationships/hyperlink" Target="mailto:Rachel@honeydewconsul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 zoomScale="100" zoomScaleNormal="100">
      <pane ySplit="1" topLeftCell="A9" activePane="bottomLeft" state="frozen"/>
      <selection pane="bottomLeft" activeCell="A9" sqref="A9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82</v>
      </c>
      <c r="E2" s="1">
        <v>89.7</v>
      </c>
      <c r="F2" t="s">
        <v>13</v>
      </c>
      <c r="H2" t="s">
        <v>14</v>
      </c>
      <c r="I2" t="s">
        <v>15</v>
      </c>
      <c r="J2" s="4" t="s">
        <v>15</v>
      </c>
    </row>
    <row r="3" spans="1:10" x14ac:dyDescent="0.25">
      <c r="A3" t="s">
        <v>10</v>
      </c>
      <c r="B3" t="s">
        <v>11</v>
      </c>
      <c r="C3" t="s">
        <v>16</v>
      </c>
      <c r="D3">
        <v>30</v>
      </c>
      <c r="E3" s="1">
        <v>100.77</v>
      </c>
      <c r="F3" t="s">
        <v>13</v>
      </c>
      <c r="H3" t="s">
        <v>17</v>
      </c>
      <c r="I3">
        <v>1793</v>
      </c>
      <c r="J3" s="4">
        <v>1793</v>
      </c>
    </row>
    <row r="4" spans="1:10" x14ac:dyDescent="0.25">
      <c r="A4" t="s">
        <v>18</v>
      </c>
      <c r="B4" t="s">
        <v>19</v>
      </c>
      <c r="D4">
        <v>80</v>
      </c>
      <c r="E4" s="1">
        <v>93.01</v>
      </c>
      <c r="F4" t="s">
        <v>20</v>
      </c>
      <c r="H4" t="s">
        <v>17</v>
      </c>
      <c r="I4">
        <v>1792</v>
      </c>
      <c r="J4" s="4">
        <v>1792</v>
      </c>
    </row>
    <row r="5" spans="1:10" x14ac:dyDescent="0.25">
      <c r="A5" t="s">
        <v>21</v>
      </c>
      <c r="B5" t="s">
        <v>22</v>
      </c>
      <c r="C5" t="s">
        <v>23</v>
      </c>
      <c r="D5">
        <v>80</v>
      </c>
      <c r="E5" s="1">
        <v>28.85</v>
      </c>
      <c r="F5" t="s">
        <v>24</v>
      </c>
      <c r="H5" t="s">
        <v>25</v>
      </c>
      <c r="I5">
        <v>1748</v>
      </c>
      <c r="J5" s="4">
        <v>1748</v>
      </c>
    </row>
    <row r="6" ht="30" customHeight="1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s="5" t="s">
        <v>29</v>
      </c>
      <c r="J6" s="4" t="s">
        <v>30</v>
      </c>
    </row>
    <row r="7" ht="30" customHeight="1" spans="1:10" x14ac:dyDescent="0.25">
      <c r="A7" t="s">
        <v>31</v>
      </c>
      <c r="B7" t="s">
        <v>32</v>
      </c>
      <c r="D7">
        <v>80</v>
      </c>
      <c r="E7" s="1">
        <v>95.16</v>
      </c>
      <c r="F7" t="s">
        <v>33</v>
      </c>
      <c r="H7" s="5" t="s">
        <v>34</v>
      </c>
      <c r="I7" s="5" t="s">
        <v>35</v>
      </c>
      <c r="J7" s="4" t="s">
        <v>36</v>
      </c>
    </row>
    <row r="8" spans="1:10" x14ac:dyDescent="0.25">
      <c r="A8" t="s">
        <v>37</v>
      </c>
      <c r="B8" t="s">
        <v>38</v>
      </c>
      <c r="C8" t="s">
        <v>39</v>
      </c>
      <c r="D8">
        <v>80</v>
      </c>
      <c r="E8" s="1">
        <v>28.85</v>
      </c>
      <c r="F8" t="s">
        <v>40</v>
      </c>
      <c r="H8" t="s">
        <v>41</v>
      </c>
      <c r="I8" t="s">
        <v>42</v>
      </c>
      <c r="J8" s="4" t="s">
        <v>42</v>
      </c>
    </row>
    <row r="9" spans="1:10" x14ac:dyDescent="0.25">
      <c r="A9" t="s">
        <v>43</v>
      </c>
      <c r="B9" t="s">
        <v>44</v>
      </c>
      <c r="D9">
        <v>80</v>
      </c>
      <c r="E9" s="1">
        <v>120.75</v>
      </c>
      <c r="F9" t="s">
        <v>24</v>
      </c>
      <c r="H9" t="s">
        <v>45</v>
      </c>
      <c r="J9" s="4" t="s">
        <v>45</v>
      </c>
    </row>
    <row r="10" spans="1:11" x14ac:dyDescent="0.25">
      <c r="A10" t="s">
        <v>46</v>
      </c>
      <c r="B10" t="s">
        <v>47</v>
      </c>
      <c r="D10">
        <v>12</v>
      </c>
      <c r="E10" s="1">
        <v>89.7</v>
      </c>
      <c r="F10" t="s">
        <v>48</v>
      </c>
      <c r="H10" s="5" t="s">
        <v>41</v>
      </c>
      <c r="I10" s="5" t="s">
        <v>49</v>
      </c>
      <c r="J10" s="4" t="s">
        <v>49</v>
      </c>
      <c r="K10" s="6" t="s">
        <v>50</v>
      </c>
    </row>
    <row r="11" spans="1:11" x14ac:dyDescent="0.25">
      <c r="A11" t="s">
        <v>46</v>
      </c>
      <c r="B11" t="s">
        <v>47</v>
      </c>
      <c r="D11">
        <v>40</v>
      </c>
      <c r="E11" s="1">
        <v>89.7</v>
      </c>
      <c r="F11" t="s">
        <v>51</v>
      </c>
      <c r="G11" s="7">
        <v>833.89</v>
      </c>
      <c r="H11" t="s">
        <v>52</v>
      </c>
      <c r="I11" s="5" t="s">
        <v>53</v>
      </c>
      <c r="J11" s="4" t="s">
        <v>53</v>
      </c>
      <c r="K11" s="6"/>
    </row>
    <row r="12" spans="1:10" x14ac:dyDescent="0.25">
      <c r="A12" t="s">
        <v>54</v>
      </c>
      <c r="B12" t="s">
        <v>55</v>
      </c>
      <c r="D12">
        <v>80</v>
      </c>
      <c r="E12" s="1">
        <v>96.6</v>
      </c>
      <c r="F12" t="s">
        <v>40</v>
      </c>
      <c r="H12" t="s">
        <v>56</v>
      </c>
      <c r="I12">
        <v>1743</v>
      </c>
      <c r="J12" s="4">
        <v>1743</v>
      </c>
    </row>
    <row r="13" ht="30.75" customHeight="1" spans="1:10" x14ac:dyDescent="0.25">
      <c r="A13" t="s">
        <v>57</v>
      </c>
      <c r="B13" t="s">
        <v>58</v>
      </c>
      <c r="D13">
        <v>80</v>
      </c>
      <c r="E13" s="1">
        <v>97.5</v>
      </c>
      <c r="F13" t="s">
        <v>59</v>
      </c>
      <c r="H13" s="5" t="s">
        <v>34</v>
      </c>
      <c r="I13" s="5" t="s">
        <v>60</v>
      </c>
      <c r="J13" s="8" t="s">
        <v>60</v>
      </c>
    </row>
    <row r="14" spans="1:10" x14ac:dyDescent="0.25">
      <c r="A14" t="s">
        <v>61</v>
      </c>
      <c r="B14" t="s">
        <v>62</v>
      </c>
      <c r="D14">
        <v>45</v>
      </c>
      <c r="E14" s="1">
        <v>100.77</v>
      </c>
      <c r="F14" t="s">
        <v>28</v>
      </c>
      <c r="H14" t="s">
        <v>17</v>
      </c>
      <c r="I14">
        <v>1793</v>
      </c>
      <c r="J14" s="4">
        <v>1793</v>
      </c>
    </row>
    <row r="15" ht="106.5" customHeight="1" spans="1:10" x14ac:dyDescent="0.25">
      <c r="A15" t="s">
        <v>63</v>
      </c>
      <c r="B15" t="s">
        <v>64</v>
      </c>
      <c r="C15" s="5" t="s">
        <v>65</v>
      </c>
      <c r="D15">
        <v>80</v>
      </c>
      <c r="E15" s="1">
        <v>97.5</v>
      </c>
      <c r="F15" t="s">
        <v>66</v>
      </c>
      <c r="H15" s="5" t="s">
        <v>34</v>
      </c>
      <c r="I15" s="5" t="s">
        <v>60</v>
      </c>
      <c r="J15" s="8" t="s">
        <v>60</v>
      </c>
    </row>
    <row r="16" spans="1:10" x14ac:dyDescent="0.25">
      <c r="A16" t="s">
        <v>67</v>
      </c>
      <c r="B16" t="s">
        <v>68</v>
      </c>
      <c r="D16">
        <v>80</v>
      </c>
      <c r="E16" s="1">
        <v>100.77</v>
      </c>
      <c r="F16" t="s">
        <v>28</v>
      </c>
      <c r="H16" t="s">
        <v>17</v>
      </c>
      <c r="I16">
        <v>1792</v>
      </c>
      <c r="J16" s="4">
        <v>1792</v>
      </c>
    </row>
    <row r="17" spans="1:10" x14ac:dyDescent="0.25">
      <c r="A17" t="s">
        <v>69</v>
      </c>
      <c r="B17" t="s">
        <v>70</v>
      </c>
      <c r="C17" t="s">
        <v>71</v>
      </c>
      <c r="D17">
        <v>20</v>
      </c>
      <c r="E17" s="1">
        <v>100.77</v>
      </c>
      <c r="F17" t="s">
        <v>59</v>
      </c>
      <c r="H17" t="s">
        <v>17</v>
      </c>
      <c r="I17">
        <v>1793</v>
      </c>
      <c r="J17" s="4">
        <v>1793</v>
      </c>
    </row>
    <row r="18" spans="1:10" x14ac:dyDescent="0.25">
      <c r="A18" t="s">
        <v>72</v>
      </c>
      <c r="B18" t="s">
        <v>73</v>
      </c>
      <c r="D18">
        <v>56</v>
      </c>
      <c r="E18" s="1">
        <v>85.8</v>
      </c>
      <c r="F18" t="s">
        <v>28</v>
      </c>
      <c r="H18" t="s">
        <v>74</v>
      </c>
      <c r="I18">
        <v>56</v>
      </c>
      <c r="J18" s="4">
        <v>56</v>
      </c>
    </row>
    <row r="19" spans="1:10" x14ac:dyDescent="0.25">
      <c r="A19" t="s">
        <v>75</v>
      </c>
      <c r="B19" t="s">
        <v>76</v>
      </c>
      <c r="C19" t="s">
        <v>77</v>
      </c>
      <c r="D19">
        <v>75</v>
      </c>
      <c r="E19" s="1">
        <v>105.81</v>
      </c>
      <c r="F19" t="s">
        <v>78</v>
      </c>
      <c r="H19" t="s">
        <v>79</v>
      </c>
      <c r="J19" s="4" t="s">
        <v>79</v>
      </c>
    </row>
    <row r="20" ht="30" customHeight="1" spans="1:10" x14ac:dyDescent="0.25">
      <c r="A20" t="s">
        <v>80</v>
      </c>
      <c r="B20" t="s">
        <v>81</v>
      </c>
      <c r="C20" t="s">
        <v>82</v>
      </c>
      <c r="D20">
        <v>5.25</v>
      </c>
      <c r="E20" s="1">
        <v>93.6</v>
      </c>
      <c r="F20" t="s">
        <v>13</v>
      </c>
      <c r="H20" s="5" t="s">
        <v>34</v>
      </c>
      <c r="I20" s="5" t="s">
        <v>35</v>
      </c>
      <c r="J20" s="4" t="s">
        <v>36</v>
      </c>
    </row>
    <row r="21" spans="1:10" x14ac:dyDescent="0.25">
      <c r="A21" t="s">
        <v>80</v>
      </c>
      <c r="B21" t="s">
        <v>81</v>
      </c>
      <c r="C21" t="s">
        <v>83</v>
      </c>
      <c r="D21">
        <v>80</v>
      </c>
      <c r="E21" s="1">
        <v>100</v>
      </c>
      <c r="F21" t="s">
        <v>13</v>
      </c>
      <c r="H21" t="s">
        <v>17</v>
      </c>
      <c r="I21">
        <v>1734</v>
      </c>
      <c r="J21" s="4">
        <v>1734</v>
      </c>
    </row>
    <row r="22" spans="1:10" x14ac:dyDescent="0.25">
      <c r="A22" t="s">
        <v>84</v>
      </c>
      <c r="B22" t="s">
        <v>85</v>
      </c>
      <c r="D22">
        <v>80</v>
      </c>
      <c r="E22" s="1">
        <v>94.23</v>
      </c>
      <c r="F22" t="s">
        <v>13</v>
      </c>
      <c r="H22" t="s">
        <v>86</v>
      </c>
      <c r="I22">
        <v>1742</v>
      </c>
      <c r="J22" s="4">
        <v>1742</v>
      </c>
    </row>
    <row r="23" ht="30.75" customHeight="1" spans="1:10" x14ac:dyDescent="0.25">
      <c r="A23" t="s">
        <v>87</v>
      </c>
      <c r="B23" t="s">
        <v>88</v>
      </c>
      <c r="D23">
        <v>80</v>
      </c>
      <c r="E23" s="1">
        <v>79.19</v>
      </c>
      <c r="F23" t="s">
        <v>89</v>
      </c>
      <c r="H23" s="5" t="s">
        <v>90</v>
      </c>
      <c r="I23" s="5" t="s">
        <v>91</v>
      </c>
      <c r="J23" s="8" t="s">
        <v>91</v>
      </c>
    </row>
    <row r="24" spans="1:10" x14ac:dyDescent="0.25">
      <c r="A24" t="s">
        <v>92</v>
      </c>
      <c r="B24" t="s">
        <v>93</v>
      </c>
      <c r="D24">
        <v>40</v>
      </c>
      <c r="E24" s="1">
        <v>85.8</v>
      </c>
      <c r="F24" t="s">
        <v>94</v>
      </c>
      <c r="H24" t="s">
        <v>41</v>
      </c>
      <c r="J24" s="4" t="s">
        <v>41</v>
      </c>
    </row>
    <row r="25" spans="1:10" x14ac:dyDescent="0.25">
      <c r="A25" t="s">
        <v>95</v>
      </c>
      <c r="B25" t="s">
        <v>96</v>
      </c>
      <c r="D25">
        <v>80</v>
      </c>
      <c r="E25" s="1">
        <v>99.93</v>
      </c>
      <c r="F25" t="s">
        <v>28</v>
      </c>
      <c r="H25" t="s">
        <v>74</v>
      </c>
      <c r="I25">
        <v>1745</v>
      </c>
      <c r="J25" s="4">
        <v>1745</v>
      </c>
    </row>
    <row r="26" spans="1:10" x14ac:dyDescent="0.25">
      <c r="A26" t="s">
        <v>97</v>
      </c>
      <c r="B26" t="s">
        <v>98</v>
      </c>
      <c r="D26">
        <f>39.16+9.35</f>
        <v>48.51</v>
      </c>
      <c r="E26" s="1">
        <v>103.92</v>
      </c>
      <c r="F26" t="s">
        <v>59</v>
      </c>
      <c r="H26" t="s">
        <v>79</v>
      </c>
      <c r="J26" s="9" t="s">
        <v>99</v>
      </c>
    </row>
    <row r="27" spans="1:10" x14ac:dyDescent="0.25">
      <c r="A27" t="s">
        <v>100</v>
      </c>
      <c r="B27" t="s">
        <v>101</v>
      </c>
      <c r="C27" t="s">
        <v>102</v>
      </c>
      <c r="D27">
        <v>80</v>
      </c>
      <c r="E27" s="1">
        <v>28.85</v>
      </c>
      <c r="F27" t="s">
        <v>103</v>
      </c>
      <c r="H27" t="s">
        <v>17</v>
      </c>
      <c r="I27">
        <v>1793</v>
      </c>
      <c r="J27" s="4">
        <v>1793</v>
      </c>
    </row>
    <row r="28" ht="30.75" customHeight="1" spans="1:10" x14ac:dyDescent="0.25">
      <c r="A28" t="s">
        <v>104</v>
      </c>
      <c r="B28" t="s">
        <v>105</v>
      </c>
      <c r="C28" t="s">
        <v>106</v>
      </c>
      <c r="D28">
        <v>80</v>
      </c>
      <c r="E28" s="1">
        <v>93.6</v>
      </c>
      <c r="F28" t="s">
        <v>107</v>
      </c>
      <c r="G28" s="10">
        <v>32.4</v>
      </c>
      <c r="H28" s="5" t="s">
        <v>108</v>
      </c>
      <c r="I28" s="5" t="s">
        <v>109</v>
      </c>
      <c r="J28" s="4" t="s">
        <v>110</v>
      </c>
    </row>
    <row r="29" ht="30" customHeight="1" spans="1:10" x14ac:dyDescent="0.25">
      <c r="A29" t="s">
        <v>75</v>
      </c>
      <c r="B29" t="s">
        <v>111</v>
      </c>
      <c r="D29">
        <v>80</v>
      </c>
      <c r="E29" s="1">
        <v>93.6</v>
      </c>
      <c r="F29" t="s">
        <v>94</v>
      </c>
      <c r="H29" s="5" t="s">
        <v>112</v>
      </c>
      <c r="I29" s="5" t="s">
        <v>113</v>
      </c>
      <c r="J29" s="4" t="s">
        <v>114</v>
      </c>
    </row>
    <row r="30" spans="1:10" x14ac:dyDescent="0.25">
      <c r="A30" t="s">
        <v>115</v>
      </c>
      <c r="B30" t="s">
        <v>116</v>
      </c>
      <c r="D30">
        <v>76</v>
      </c>
      <c r="E30" s="1">
        <v>90.09</v>
      </c>
      <c r="F30" t="s">
        <v>28</v>
      </c>
      <c r="H30" t="s">
        <v>117</v>
      </c>
      <c r="J30" s="4" t="s">
        <v>117</v>
      </c>
    </row>
    <row r="31" spans="1:10" x14ac:dyDescent="0.25">
      <c r="A31" t="s">
        <v>118</v>
      </c>
      <c r="B31" t="s">
        <v>119</v>
      </c>
      <c r="D31">
        <v>4.5</v>
      </c>
      <c r="E31" s="1">
        <v>15</v>
      </c>
      <c r="F31" t="s">
        <v>107</v>
      </c>
      <c r="H31" t="s">
        <v>45</v>
      </c>
      <c r="J31" s="4"/>
    </row>
    <row r="32" spans="1:10" x14ac:dyDescent="0.25">
      <c r="A32" t="s">
        <v>120</v>
      </c>
      <c r="B32" t="s">
        <v>121</v>
      </c>
      <c r="D32">
        <v>72</v>
      </c>
      <c r="E32" s="1">
        <v>93.6</v>
      </c>
      <c r="F32" t="s">
        <v>122</v>
      </c>
      <c r="H32" t="s">
        <v>17</v>
      </c>
      <c r="I32" t="s">
        <v>123</v>
      </c>
      <c r="J32" s="4" t="s">
        <v>124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 zoomScale="100" zoomScaleNormal="100">
      <pane ySplit="1" topLeftCell="C18" activePane="bottomLeft" state="frozen"/>
      <selection pane="bottomLeft" activeCell="C18" sqref="C18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  <col min="12" max="12" width="13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s="11" t="s">
        <v>338</v>
      </c>
      <c r="D2">
        <v>16</v>
      </c>
      <c r="E2" s="1">
        <v>89.7</v>
      </c>
      <c r="F2" t="s">
        <v>13</v>
      </c>
      <c r="G2" s="7">
        <v>93.2</v>
      </c>
      <c r="H2" t="s">
        <v>339</v>
      </c>
      <c r="I2" t="s">
        <v>340</v>
      </c>
      <c r="J2" s="4" t="s">
        <v>340</v>
      </c>
    </row>
    <row r="3" spans="1:12" x14ac:dyDescent="0.25">
      <c r="A3" t="s">
        <v>10</v>
      </c>
      <c r="B3" t="s">
        <v>11</v>
      </c>
      <c r="C3" s="11"/>
      <c r="D3">
        <v>28</v>
      </c>
      <c r="E3" s="1">
        <v>89.7</v>
      </c>
      <c r="F3" s="25" t="s">
        <v>51</v>
      </c>
      <c r="G3" s="7">
        <v>2032.95</v>
      </c>
      <c r="H3" t="s">
        <v>339</v>
      </c>
      <c r="I3" t="s">
        <v>340</v>
      </c>
      <c r="J3" s="4" t="s">
        <v>340</v>
      </c>
      <c r="L3" s="1"/>
    </row>
    <row r="4" spans="1:10" x14ac:dyDescent="0.25">
      <c r="A4" t="s">
        <v>21</v>
      </c>
      <c r="B4" t="s">
        <v>22</v>
      </c>
      <c r="C4" t="s">
        <v>341</v>
      </c>
      <c r="D4">
        <v>80</v>
      </c>
      <c r="E4" s="1">
        <v>28.85</v>
      </c>
      <c r="F4" t="s">
        <v>24</v>
      </c>
      <c r="H4" s="5" t="s">
        <v>310</v>
      </c>
      <c r="I4">
        <v>1813</v>
      </c>
      <c r="J4" s="4">
        <v>1813</v>
      </c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s="5" t="s">
        <v>310</v>
      </c>
      <c r="J5" s="4" t="s">
        <v>342</v>
      </c>
    </row>
    <row r="6" spans="1:10" x14ac:dyDescent="0.25">
      <c r="A6" t="s">
        <v>31</v>
      </c>
      <c r="B6" t="s">
        <v>32</v>
      </c>
      <c r="D6">
        <v>80</v>
      </c>
      <c r="E6" s="1">
        <v>95.16</v>
      </c>
      <c r="F6" t="s">
        <v>33</v>
      </c>
      <c r="H6" s="5" t="s">
        <v>343</v>
      </c>
      <c r="I6" s="5" t="s">
        <v>344</v>
      </c>
      <c r="J6" s="8" t="s">
        <v>344</v>
      </c>
    </row>
    <row r="7" spans="1:10" x14ac:dyDescent="0.25">
      <c r="A7" t="s">
        <v>302</v>
      </c>
      <c r="B7" t="s">
        <v>303</v>
      </c>
      <c r="D7">
        <v>82</v>
      </c>
      <c r="E7" s="1">
        <v>97.3</v>
      </c>
      <c r="F7" t="s">
        <v>28</v>
      </c>
      <c r="H7" s="5" t="s">
        <v>310</v>
      </c>
      <c r="I7" s="5"/>
      <c r="J7" s="8" t="s">
        <v>310</v>
      </c>
    </row>
    <row r="8" spans="1:10" x14ac:dyDescent="0.25">
      <c r="A8" t="s">
        <v>37</v>
      </c>
      <c r="B8" t="s">
        <v>38</v>
      </c>
      <c r="C8">
        <v>15</v>
      </c>
      <c r="D8">
        <v>80</v>
      </c>
      <c r="E8" s="1">
        <v>28.85</v>
      </c>
      <c r="F8" t="s">
        <v>40</v>
      </c>
      <c r="H8" t="s">
        <v>339</v>
      </c>
      <c r="I8">
        <v>1812</v>
      </c>
      <c r="J8" s="4">
        <v>1812</v>
      </c>
    </row>
    <row r="9" spans="1:10" x14ac:dyDescent="0.25">
      <c r="A9" t="s">
        <v>43</v>
      </c>
      <c r="B9" t="s">
        <v>44</v>
      </c>
      <c r="D9">
        <v>80</v>
      </c>
      <c r="E9" s="1">
        <v>120.75</v>
      </c>
      <c r="F9" t="s">
        <v>24</v>
      </c>
      <c r="H9" s="25" t="s">
        <v>345</v>
      </c>
      <c r="J9" s="4" t="s">
        <v>345</v>
      </c>
    </row>
    <row r="10" spans="1:10" x14ac:dyDescent="0.25">
      <c r="A10" t="s">
        <v>46</v>
      </c>
      <c r="B10" t="s">
        <v>47</v>
      </c>
      <c r="C10" t="s">
        <v>346</v>
      </c>
      <c r="D10">
        <v>74</v>
      </c>
      <c r="E10" s="1">
        <v>89.7</v>
      </c>
      <c r="F10" t="s">
        <v>48</v>
      </c>
      <c r="H10" s="5" t="s">
        <v>310</v>
      </c>
      <c r="I10" s="5" t="s">
        <v>347</v>
      </c>
      <c r="J10" s="4" t="s">
        <v>347</v>
      </c>
    </row>
    <row r="11" spans="1:10" x14ac:dyDescent="0.25">
      <c r="A11" t="s">
        <v>54</v>
      </c>
      <c r="B11" t="s">
        <v>55</v>
      </c>
      <c r="C11" s="25" t="s">
        <v>348</v>
      </c>
      <c r="D11">
        <v>88</v>
      </c>
      <c r="E11" s="1">
        <v>96.6</v>
      </c>
      <c r="F11" t="s">
        <v>40</v>
      </c>
      <c r="H11" s="25" t="s">
        <v>349</v>
      </c>
      <c r="I11">
        <v>1814</v>
      </c>
      <c r="J11" s="4">
        <v>1814</v>
      </c>
    </row>
    <row r="12" spans="1:10" x14ac:dyDescent="0.25">
      <c r="A12" t="s">
        <v>57</v>
      </c>
      <c r="B12" t="s">
        <v>58</v>
      </c>
      <c r="D12">
        <v>80</v>
      </c>
      <c r="E12" s="1">
        <v>97.5</v>
      </c>
      <c r="F12" t="s">
        <v>59</v>
      </c>
      <c r="H12" s="5" t="s">
        <v>343</v>
      </c>
      <c r="I12" s="5" t="s">
        <v>350</v>
      </c>
      <c r="J12" s="8" t="s">
        <v>350</v>
      </c>
    </row>
    <row r="13" spans="1:10" x14ac:dyDescent="0.25">
      <c r="A13" t="s">
        <v>61</v>
      </c>
      <c r="B13" t="s">
        <v>62</v>
      </c>
      <c r="D13">
        <v>80</v>
      </c>
      <c r="E13" s="1">
        <v>100.77</v>
      </c>
      <c r="F13" t="s">
        <v>28</v>
      </c>
      <c r="H13" t="s">
        <v>351</v>
      </c>
      <c r="I13">
        <v>1799</v>
      </c>
      <c r="J13" s="4">
        <v>1799</v>
      </c>
    </row>
    <row r="14" spans="1:10" x14ac:dyDescent="0.25">
      <c r="A14" t="s">
        <v>63</v>
      </c>
      <c r="B14" t="s">
        <v>64</v>
      </c>
      <c r="D14">
        <v>80</v>
      </c>
      <c r="E14" s="1">
        <v>97.5</v>
      </c>
      <c r="F14" t="s">
        <v>66</v>
      </c>
      <c r="H14" s="5" t="s">
        <v>343</v>
      </c>
      <c r="I14" s="5" t="s">
        <v>350</v>
      </c>
      <c r="J14" s="8" t="s">
        <v>350</v>
      </c>
    </row>
    <row r="15" spans="1:10" x14ac:dyDescent="0.25">
      <c r="A15" t="s">
        <v>67</v>
      </c>
      <c r="B15" t="s">
        <v>68</v>
      </c>
      <c r="D15">
        <v>80</v>
      </c>
      <c r="E15" s="1">
        <v>100.77</v>
      </c>
      <c r="F15" t="s">
        <v>28</v>
      </c>
      <c r="H15" s="5" t="s">
        <v>310</v>
      </c>
      <c r="I15">
        <v>1798</v>
      </c>
      <c r="J15" s="22">
        <v>1798</v>
      </c>
    </row>
    <row r="16" spans="1:10" x14ac:dyDescent="0.25">
      <c r="A16" t="s">
        <v>240</v>
      </c>
      <c r="B16" t="s">
        <v>241</v>
      </c>
      <c r="C16" t="s">
        <v>352</v>
      </c>
      <c r="D16">
        <v>80</v>
      </c>
      <c r="E16" s="1">
        <v>86.39</v>
      </c>
      <c r="F16" t="s">
        <v>243</v>
      </c>
      <c r="H16" s="25" t="s">
        <v>353</v>
      </c>
      <c r="I16">
        <v>1840</v>
      </c>
      <c r="J16" s="22">
        <v>1840</v>
      </c>
    </row>
    <row r="17" spans="1:10" x14ac:dyDescent="0.25">
      <c r="A17" t="s">
        <v>69</v>
      </c>
      <c r="B17" t="s">
        <v>70</v>
      </c>
      <c r="C17" t="s">
        <v>354</v>
      </c>
      <c r="D17">
        <v>40</v>
      </c>
      <c r="E17" s="1">
        <v>100.77</v>
      </c>
      <c r="F17" t="s">
        <v>59</v>
      </c>
      <c r="H17" t="s">
        <v>351</v>
      </c>
      <c r="I17">
        <v>1799</v>
      </c>
      <c r="J17" s="4">
        <v>1799</v>
      </c>
    </row>
    <row r="18" spans="1:10" x14ac:dyDescent="0.25">
      <c r="A18" t="s">
        <v>72</v>
      </c>
      <c r="B18" t="s">
        <v>73</v>
      </c>
      <c r="D18">
        <v>70.5</v>
      </c>
      <c r="E18" s="1">
        <v>85.8</v>
      </c>
      <c r="F18" t="s">
        <v>28</v>
      </c>
      <c r="H18" t="s">
        <v>351</v>
      </c>
      <c r="I18">
        <v>63</v>
      </c>
      <c r="J18" s="4">
        <v>63</v>
      </c>
    </row>
    <row r="19" spans="1:10" x14ac:dyDescent="0.25">
      <c r="A19" t="s">
        <v>75</v>
      </c>
      <c r="B19" t="s">
        <v>76</v>
      </c>
      <c r="C19" t="s">
        <v>355</v>
      </c>
      <c r="D19">
        <v>75</v>
      </c>
      <c r="E19" s="1">
        <v>105.81</v>
      </c>
      <c r="F19" t="s">
        <v>78</v>
      </c>
      <c r="G19" s="10" t="s">
        <v>139</v>
      </c>
      <c r="H19" s="5" t="s">
        <v>310</v>
      </c>
      <c r="J19" s="8" t="s">
        <v>310</v>
      </c>
    </row>
    <row r="20" spans="1:10" x14ac:dyDescent="0.25">
      <c r="A20" t="s">
        <v>80</v>
      </c>
      <c r="B20" t="s">
        <v>81</v>
      </c>
      <c r="C20" t="s">
        <v>83</v>
      </c>
      <c r="D20">
        <v>80</v>
      </c>
      <c r="E20" s="1">
        <v>100</v>
      </c>
      <c r="F20" t="s">
        <v>13</v>
      </c>
      <c r="H20" s="5" t="s">
        <v>310</v>
      </c>
      <c r="I20">
        <v>1800</v>
      </c>
      <c r="J20" s="4">
        <v>1800</v>
      </c>
    </row>
    <row r="21" spans="1:10" x14ac:dyDescent="0.25">
      <c r="A21" t="s">
        <v>84</v>
      </c>
      <c r="B21" t="s">
        <v>85</v>
      </c>
      <c r="C21" t="s">
        <v>356</v>
      </c>
      <c r="D21">
        <v>76</v>
      </c>
      <c r="E21" s="1">
        <v>94.23</v>
      </c>
      <c r="F21" t="s">
        <v>13</v>
      </c>
      <c r="H21" s="5" t="s">
        <v>310</v>
      </c>
      <c r="I21">
        <v>1819</v>
      </c>
      <c r="J21" s="4">
        <v>1819</v>
      </c>
    </row>
    <row r="22" spans="1:10" x14ac:dyDescent="0.25">
      <c r="A22" t="s">
        <v>87</v>
      </c>
      <c r="B22" t="s">
        <v>88</v>
      </c>
      <c r="D22">
        <v>80</v>
      </c>
      <c r="E22" s="1">
        <v>85.8</v>
      </c>
      <c r="F22" t="s">
        <v>89</v>
      </c>
      <c r="H22" s="5" t="s">
        <v>343</v>
      </c>
      <c r="I22" s="5" t="s">
        <v>357</v>
      </c>
      <c r="J22" s="8" t="s">
        <v>357</v>
      </c>
    </row>
    <row r="23" spans="1:10" x14ac:dyDescent="0.25">
      <c r="A23" t="s">
        <v>92</v>
      </c>
      <c r="B23" t="s">
        <v>93</v>
      </c>
      <c r="D23">
        <v>80</v>
      </c>
      <c r="E23" s="1">
        <v>85.8</v>
      </c>
      <c r="F23" t="s">
        <v>94</v>
      </c>
      <c r="H23" t="s">
        <v>310</v>
      </c>
      <c r="J23" s="4" t="s">
        <v>310</v>
      </c>
    </row>
    <row r="24" spans="1:10" x14ac:dyDescent="0.25">
      <c r="A24" t="s">
        <v>95</v>
      </c>
      <c r="B24" t="s">
        <v>96</v>
      </c>
      <c r="D24">
        <v>80</v>
      </c>
      <c r="E24" s="1">
        <v>99.93</v>
      </c>
      <c r="F24" t="s">
        <v>28</v>
      </c>
      <c r="H24" t="s">
        <v>310</v>
      </c>
      <c r="I24">
        <v>1821</v>
      </c>
      <c r="J24" s="4">
        <v>1821</v>
      </c>
    </row>
    <row r="25" spans="1:10" x14ac:dyDescent="0.25">
      <c r="A25" t="s">
        <v>97</v>
      </c>
      <c r="B25" t="s">
        <v>98</v>
      </c>
      <c r="C25" t="s">
        <v>358</v>
      </c>
      <c r="D25">
        <v>70.88</v>
      </c>
      <c r="E25" s="1">
        <v>103.92</v>
      </c>
      <c r="F25" t="s">
        <v>59</v>
      </c>
      <c r="H25" t="s">
        <v>310</v>
      </c>
      <c r="J25" s="4" t="s">
        <v>310</v>
      </c>
    </row>
    <row r="26" spans="1:10" x14ac:dyDescent="0.25">
      <c r="A26" t="s">
        <v>100</v>
      </c>
      <c r="B26" t="s">
        <v>101</v>
      </c>
      <c r="C26" t="s">
        <v>359</v>
      </c>
      <c r="D26">
        <v>80</v>
      </c>
      <c r="E26" s="1">
        <v>28.85</v>
      </c>
      <c r="F26" t="s">
        <v>103</v>
      </c>
      <c r="H26" t="s">
        <v>310</v>
      </c>
      <c r="I26">
        <v>1799</v>
      </c>
      <c r="J26" s="4">
        <v>1799</v>
      </c>
    </row>
    <row r="27" ht="30.75" customHeight="1" spans="1:10" x14ac:dyDescent="0.25">
      <c r="A27" t="s">
        <v>104</v>
      </c>
      <c r="B27" t="s">
        <v>105</v>
      </c>
      <c r="C27" s="13" t="s">
        <v>360</v>
      </c>
      <c r="D27">
        <v>78</v>
      </c>
      <c r="E27" s="26">
        <v>101.4</v>
      </c>
      <c r="F27" t="s">
        <v>107</v>
      </c>
      <c r="H27" s="5" t="s">
        <v>310</v>
      </c>
      <c r="I27" s="5" t="s">
        <v>361</v>
      </c>
      <c r="J27" s="8" t="s">
        <v>361</v>
      </c>
    </row>
    <row r="28" spans="1:10" x14ac:dyDescent="0.25">
      <c r="A28" t="s">
        <v>75</v>
      </c>
      <c r="B28" t="s">
        <v>111</v>
      </c>
      <c r="C28" t="s">
        <v>362</v>
      </c>
      <c r="D28">
        <v>120</v>
      </c>
      <c r="E28" s="1">
        <v>93.6</v>
      </c>
      <c r="F28" t="s">
        <v>94</v>
      </c>
      <c r="H28" s="5" t="s">
        <v>310</v>
      </c>
      <c r="I28" s="5" t="s">
        <v>363</v>
      </c>
      <c r="J28" s="8" t="s">
        <v>363</v>
      </c>
    </row>
    <row r="29" ht="30.75" customHeight="1" spans="1:10" x14ac:dyDescent="0.25">
      <c r="A29" t="s">
        <v>115</v>
      </c>
      <c r="B29" t="s">
        <v>116</v>
      </c>
      <c r="C29" s="5" t="s">
        <v>364</v>
      </c>
      <c r="D29">
        <v>148</v>
      </c>
      <c r="E29" s="1">
        <v>90.09</v>
      </c>
      <c r="F29" t="s">
        <v>28</v>
      </c>
      <c r="H29" t="s">
        <v>365</v>
      </c>
      <c r="J29" s="4" t="s">
        <v>365</v>
      </c>
    </row>
    <row r="30" spans="1:10" x14ac:dyDescent="0.25">
      <c r="A30" t="s">
        <v>118</v>
      </c>
      <c r="B30" t="s">
        <v>119</v>
      </c>
      <c r="D30">
        <v>3.5</v>
      </c>
      <c r="E30" s="1">
        <v>15</v>
      </c>
      <c r="F30" t="s">
        <v>107</v>
      </c>
      <c r="H30" s="5" t="s">
        <v>310</v>
      </c>
      <c r="J30" s="4"/>
    </row>
    <row r="31" spans="1:10" x14ac:dyDescent="0.25">
      <c r="A31" t="s">
        <v>120</v>
      </c>
      <c r="B31" t="s">
        <v>121</v>
      </c>
      <c r="C31" t="s">
        <v>366</v>
      </c>
      <c r="D31">
        <v>52</v>
      </c>
      <c r="E31" s="1">
        <v>93.6</v>
      </c>
      <c r="F31" t="s">
        <v>122</v>
      </c>
      <c r="H31" s="5" t="s">
        <v>310</v>
      </c>
      <c r="I31" t="s">
        <v>367</v>
      </c>
      <c r="J31" s="4" t="s">
        <v>368</v>
      </c>
    </row>
    <row r="32" spans="1:10" x14ac:dyDescent="0.25">
      <c r="A32" t="s">
        <v>18</v>
      </c>
      <c r="B32" t="s">
        <v>222</v>
      </c>
      <c r="D32">
        <v>80</v>
      </c>
      <c r="E32" s="1">
        <v>93.01</v>
      </c>
      <c r="F32" t="s">
        <v>20</v>
      </c>
      <c r="H32" t="s">
        <v>310</v>
      </c>
      <c r="I32">
        <v>1798</v>
      </c>
      <c r="J32" s="22">
        <v>1798</v>
      </c>
    </row>
    <row r="33" ht="76.5" customHeight="1" spans="1:10" x14ac:dyDescent="0.25">
      <c r="A33" t="s">
        <v>290</v>
      </c>
      <c r="B33" t="s">
        <v>291</v>
      </c>
      <c r="C33" s="5" t="s">
        <v>369</v>
      </c>
      <c r="D33">
        <v>80</v>
      </c>
      <c r="E33" s="1">
        <v>96.6</v>
      </c>
      <c r="F33" t="s">
        <v>28</v>
      </c>
      <c r="H33" t="s">
        <v>310</v>
      </c>
      <c r="I33" t="s">
        <v>370</v>
      </c>
      <c r="J33" s="4" t="s">
        <v>370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A31" activePane="bottomLeft" state="frozen"/>
      <selection pane="bottomLeft" activeCell="A31" sqref="A31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13</v>
      </c>
      <c r="H2" t="s">
        <v>345</v>
      </c>
      <c r="I2" t="s">
        <v>371</v>
      </c>
      <c r="J2" s="4" t="s">
        <v>371</v>
      </c>
    </row>
    <row r="3" spans="1:10" x14ac:dyDescent="0.25">
      <c r="A3" t="s">
        <v>10</v>
      </c>
      <c r="B3" t="s">
        <v>11</v>
      </c>
      <c r="C3" t="s">
        <v>372</v>
      </c>
      <c r="D3" s="25">
        <v>7</v>
      </c>
      <c r="E3" s="1">
        <v>105</v>
      </c>
      <c r="F3" t="s">
        <v>13</v>
      </c>
      <c r="H3" t="s">
        <v>373</v>
      </c>
      <c r="I3">
        <v>1841</v>
      </c>
      <c r="J3" s="22">
        <v>1841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24</v>
      </c>
      <c r="J4" s="4"/>
    </row>
    <row r="5" spans="1:10" x14ac:dyDescent="0.25">
      <c r="A5" t="s">
        <v>26</v>
      </c>
      <c r="B5" t="s">
        <v>27</v>
      </c>
      <c r="C5" t="s">
        <v>271</v>
      </c>
      <c r="D5">
        <v>80</v>
      </c>
      <c r="E5" s="1">
        <v>93.6</v>
      </c>
      <c r="F5" t="s">
        <v>28</v>
      </c>
      <c r="H5" s="5" t="s">
        <v>345</v>
      </c>
      <c r="J5" s="8" t="s">
        <v>345</v>
      </c>
    </row>
    <row r="6" spans="1:10" x14ac:dyDescent="0.25">
      <c r="A6" t="s">
        <v>31</v>
      </c>
      <c r="B6" t="s">
        <v>32</v>
      </c>
      <c r="D6">
        <v>80</v>
      </c>
      <c r="E6" s="1">
        <v>95.16</v>
      </c>
      <c r="F6" t="s">
        <v>33</v>
      </c>
      <c r="H6" s="5" t="s">
        <v>375</v>
      </c>
      <c r="I6" s="5" t="s">
        <v>376</v>
      </c>
      <c r="J6" s="8" t="s">
        <v>376</v>
      </c>
    </row>
    <row r="7" spans="1:10" x14ac:dyDescent="0.25">
      <c r="A7" t="s">
        <v>302</v>
      </c>
      <c r="B7" t="s">
        <v>303</v>
      </c>
      <c r="D7">
        <v>80</v>
      </c>
      <c r="E7" s="1">
        <v>97.3</v>
      </c>
      <c r="F7" t="s">
        <v>28</v>
      </c>
      <c r="H7" s="5" t="s">
        <v>345</v>
      </c>
      <c r="I7" s="5"/>
      <c r="J7" s="8" t="s">
        <v>345</v>
      </c>
    </row>
    <row r="8" ht="30.75" customHeight="1" spans="1:10" x14ac:dyDescent="0.25">
      <c r="A8" t="s">
        <v>37</v>
      </c>
      <c r="B8" t="s">
        <v>38</v>
      </c>
      <c r="C8" t="s">
        <v>377</v>
      </c>
      <c r="D8" t="s">
        <v>374</v>
      </c>
      <c r="E8" s="1">
        <v>28.85</v>
      </c>
      <c r="F8" t="s">
        <v>40</v>
      </c>
      <c r="G8" s="21" t="s">
        <v>378</v>
      </c>
      <c r="H8" t="s">
        <v>345</v>
      </c>
      <c r="I8" t="s">
        <v>379</v>
      </c>
      <c r="J8" s="4" t="s">
        <v>379</v>
      </c>
    </row>
    <row r="9" spans="1:10" x14ac:dyDescent="0.25">
      <c r="A9" t="s">
        <v>43</v>
      </c>
      <c r="B9" t="s">
        <v>44</v>
      </c>
      <c r="D9">
        <v>80</v>
      </c>
      <c r="E9" s="1">
        <v>120.75</v>
      </c>
      <c r="F9" t="s">
        <v>24</v>
      </c>
      <c r="H9" t="s">
        <v>380</v>
      </c>
      <c r="J9" s="4" t="s">
        <v>380</v>
      </c>
    </row>
    <row r="10" spans="1:10" x14ac:dyDescent="0.25">
      <c r="A10" t="s">
        <v>46</v>
      </c>
      <c r="B10" t="s">
        <v>47</v>
      </c>
      <c r="D10">
        <v>80</v>
      </c>
      <c r="E10" s="1">
        <v>89.7</v>
      </c>
      <c r="F10" t="s">
        <v>48</v>
      </c>
      <c r="H10" s="5" t="s">
        <v>345</v>
      </c>
      <c r="I10" s="5" t="s">
        <v>381</v>
      </c>
      <c r="J10" s="8" t="s">
        <v>381</v>
      </c>
    </row>
    <row r="11" spans="1:10" x14ac:dyDescent="0.25">
      <c r="A11" t="s">
        <v>54</v>
      </c>
      <c r="B11" t="s">
        <v>55</v>
      </c>
      <c r="C11" t="s">
        <v>382</v>
      </c>
      <c r="D11">
        <v>80</v>
      </c>
      <c r="E11" s="1">
        <v>96.6</v>
      </c>
      <c r="F11" t="s">
        <v>40</v>
      </c>
      <c r="H11" t="s">
        <v>383</v>
      </c>
      <c r="I11">
        <v>1827</v>
      </c>
      <c r="J11" s="4">
        <v>1827</v>
      </c>
    </row>
    <row r="12" spans="1:10" x14ac:dyDescent="0.25">
      <c r="A12" t="s">
        <v>57</v>
      </c>
      <c r="B12" t="s">
        <v>58</v>
      </c>
      <c r="D12">
        <v>40</v>
      </c>
      <c r="E12" s="1">
        <v>97.5</v>
      </c>
      <c r="F12" t="s">
        <v>59</v>
      </c>
      <c r="H12" s="5" t="s">
        <v>384</v>
      </c>
      <c r="I12" s="5">
        <v>1818</v>
      </c>
      <c r="J12" s="8">
        <v>1818</v>
      </c>
    </row>
    <row r="13" spans="1:10" x14ac:dyDescent="0.25">
      <c r="A13" t="s">
        <v>61</v>
      </c>
      <c r="B13" t="s">
        <v>62</v>
      </c>
      <c r="C13" t="s">
        <v>385</v>
      </c>
      <c r="D13">
        <v>80</v>
      </c>
      <c r="E13" s="1">
        <v>100.77</v>
      </c>
      <c r="F13" t="s">
        <v>28</v>
      </c>
      <c r="H13" t="s">
        <v>345</v>
      </c>
      <c r="I13" t="s">
        <v>386</v>
      </c>
      <c r="J13" s="4" t="s">
        <v>386</v>
      </c>
    </row>
    <row r="14" spans="1:10" x14ac:dyDescent="0.25">
      <c r="A14" t="s">
        <v>63</v>
      </c>
      <c r="B14" t="s">
        <v>64</v>
      </c>
      <c r="D14">
        <v>40</v>
      </c>
      <c r="E14" s="1">
        <v>97.5</v>
      </c>
      <c r="F14" t="s">
        <v>66</v>
      </c>
      <c r="H14" s="5" t="s">
        <v>384</v>
      </c>
      <c r="I14" s="5">
        <v>1818</v>
      </c>
      <c r="J14" s="8">
        <v>1818</v>
      </c>
    </row>
    <row r="15" spans="1:10" x14ac:dyDescent="0.25">
      <c r="A15" t="s">
        <v>67</v>
      </c>
      <c r="B15" t="s">
        <v>68</v>
      </c>
      <c r="C15" t="s">
        <v>387</v>
      </c>
      <c r="D15">
        <v>70</v>
      </c>
      <c r="E15" s="1">
        <v>100.77</v>
      </c>
      <c r="F15" t="s">
        <v>28</v>
      </c>
      <c r="H15" t="s">
        <v>345</v>
      </c>
      <c r="I15" t="s">
        <v>388</v>
      </c>
      <c r="J15" s="22" t="s">
        <v>388</v>
      </c>
    </row>
    <row r="16" spans="1:10" x14ac:dyDescent="0.25">
      <c r="A16" t="s">
        <v>240</v>
      </c>
      <c r="B16" t="s">
        <v>241</v>
      </c>
      <c r="C16" t="s">
        <v>389</v>
      </c>
      <c r="D16">
        <v>80</v>
      </c>
      <c r="E16" s="1">
        <v>86.39</v>
      </c>
      <c r="F16" t="s">
        <v>243</v>
      </c>
      <c r="H16" t="s">
        <v>390</v>
      </c>
      <c r="I16">
        <v>1840</v>
      </c>
      <c r="J16" s="22">
        <v>1840</v>
      </c>
    </row>
    <row r="17" spans="1:10" x14ac:dyDescent="0.25">
      <c r="A17" t="s">
        <v>72</v>
      </c>
      <c r="B17" t="s">
        <v>73</v>
      </c>
      <c r="D17">
        <v>77.25</v>
      </c>
      <c r="E17" s="1">
        <v>85.8</v>
      </c>
      <c r="F17" t="s">
        <v>28</v>
      </c>
      <c r="H17" t="s">
        <v>391</v>
      </c>
      <c r="I17">
        <v>64</v>
      </c>
      <c r="J17" s="4">
        <v>64</v>
      </c>
    </row>
    <row r="18" spans="1:10" x14ac:dyDescent="0.25">
      <c r="A18" t="s">
        <v>75</v>
      </c>
      <c r="B18" t="s">
        <v>76</v>
      </c>
      <c r="C18" t="s">
        <v>392</v>
      </c>
      <c r="D18">
        <v>75</v>
      </c>
      <c r="E18" s="1">
        <v>105.81</v>
      </c>
      <c r="F18" t="s">
        <v>78</v>
      </c>
      <c r="H18" t="s">
        <v>345</v>
      </c>
      <c r="J18" s="4" t="s">
        <v>345</v>
      </c>
    </row>
    <row r="19" spans="1:10" x14ac:dyDescent="0.25">
      <c r="A19" t="s">
        <v>80</v>
      </c>
      <c r="B19" t="s">
        <v>81</v>
      </c>
      <c r="C19" t="s">
        <v>83</v>
      </c>
      <c r="D19">
        <v>80</v>
      </c>
      <c r="E19" s="1">
        <v>100</v>
      </c>
      <c r="F19" t="s">
        <v>13</v>
      </c>
      <c r="H19" t="s">
        <v>345</v>
      </c>
      <c r="I19" t="s">
        <v>393</v>
      </c>
      <c r="J19" s="22" t="s">
        <v>393</v>
      </c>
    </row>
    <row r="20" ht="91.5" customHeight="1" spans="1:10" x14ac:dyDescent="0.25">
      <c r="A20" t="s">
        <v>84</v>
      </c>
      <c r="B20" t="s">
        <v>85</v>
      </c>
      <c r="C20" s="5" t="s">
        <v>394</v>
      </c>
      <c r="D20" s="5" t="s">
        <v>395</v>
      </c>
      <c r="E20" s="1">
        <v>94.23</v>
      </c>
      <c r="F20" t="s">
        <v>13</v>
      </c>
      <c r="H20" t="s">
        <v>396</v>
      </c>
      <c r="I20">
        <v>1819</v>
      </c>
      <c r="J20" s="4">
        <v>1819</v>
      </c>
    </row>
    <row r="21" spans="1:10" x14ac:dyDescent="0.25">
      <c r="A21" t="s">
        <v>87</v>
      </c>
      <c r="B21" t="s">
        <v>88</v>
      </c>
      <c r="D21">
        <v>80</v>
      </c>
      <c r="E21" s="1">
        <v>85.8</v>
      </c>
      <c r="F21" t="s">
        <v>89</v>
      </c>
      <c r="H21" s="5" t="s">
        <v>375</v>
      </c>
      <c r="I21" s="5" t="s">
        <v>397</v>
      </c>
      <c r="J21" s="8" t="s">
        <v>397</v>
      </c>
    </row>
    <row r="22" spans="1:10" x14ac:dyDescent="0.25">
      <c r="A22" t="s">
        <v>92</v>
      </c>
      <c r="B22" t="s">
        <v>93</v>
      </c>
      <c r="D22">
        <v>80</v>
      </c>
      <c r="E22" s="1">
        <v>85.8</v>
      </c>
      <c r="F22" t="s">
        <v>94</v>
      </c>
      <c r="G22" s="7">
        <v>1311.74</v>
      </c>
      <c r="H22" t="s">
        <v>345</v>
      </c>
      <c r="J22" s="4" t="s">
        <v>345</v>
      </c>
    </row>
    <row r="23" spans="1:10" x14ac:dyDescent="0.25">
      <c r="A23" t="s">
        <v>95</v>
      </c>
      <c r="B23" t="s">
        <v>96</v>
      </c>
      <c r="D23">
        <v>80</v>
      </c>
      <c r="E23" s="1">
        <v>99.93</v>
      </c>
      <c r="F23" t="s">
        <v>28</v>
      </c>
      <c r="H23" t="s">
        <v>345</v>
      </c>
      <c r="I23" t="s">
        <v>398</v>
      </c>
      <c r="J23" s="4" t="s">
        <v>398</v>
      </c>
    </row>
    <row r="24" spans="1:10" x14ac:dyDescent="0.25">
      <c r="A24" t="s">
        <v>97</v>
      </c>
      <c r="B24" t="s">
        <v>98</v>
      </c>
      <c r="C24" t="s">
        <v>399</v>
      </c>
      <c r="D24">
        <f>38.49+28.04</f>
        <v>66.53</v>
      </c>
      <c r="E24" s="1">
        <v>103.92</v>
      </c>
      <c r="F24" t="s">
        <v>59</v>
      </c>
      <c r="H24" t="s">
        <v>345</v>
      </c>
      <c r="J24" s="4" t="s">
        <v>345</v>
      </c>
    </row>
    <row r="25" ht="30.75" customHeight="1" spans="1:10" x14ac:dyDescent="0.25">
      <c r="A25" t="s">
        <v>100</v>
      </c>
      <c r="B25" t="s">
        <v>101</v>
      </c>
      <c r="C25" t="s">
        <v>400</v>
      </c>
      <c r="D25" t="s">
        <v>374</v>
      </c>
      <c r="E25" s="1">
        <v>28.85</v>
      </c>
      <c r="F25" t="s">
        <v>103</v>
      </c>
      <c r="G25" s="21" t="s">
        <v>401</v>
      </c>
      <c r="I25" t="s">
        <v>386</v>
      </c>
      <c r="J25" s="4" t="s">
        <v>386</v>
      </c>
    </row>
    <row r="26" spans="1:10" x14ac:dyDescent="0.25">
      <c r="A26" t="s">
        <v>104</v>
      </c>
      <c r="B26" t="s">
        <v>105</v>
      </c>
      <c r="D26">
        <v>80</v>
      </c>
      <c r="E26" s="1">
        <v>101.4</v>
      </c>
      <c r="F26" t="s">
        <v>107</v>
      </c>
      <c r="H26" s="5" t="s">
        <v>345</v>
      </c>
      <c r="I26" s="5" t="s">
        <v>402</v>
      </c>
      <c r="J26" s="8" t="s">
        <v>402</v>
      </c>
    </row>
    <row r="27" ht="60.75" customHeight="1" spans="1:10" x14ac:dyDescent="0.25">
      <c r="A27" t="s">
        <v>75</v>
      </c>
      <c r="B27" t="s">
        <v>111</v>
      </c>
      <c r="C27" s="27" t="s">
        <v>403</v>
      </c>
      <c r="D27">
        <v>110</v>
      </c>
      <c r="E27" s="1">
        <v>93.6</v>
      </c>
      <c r="F27" t="s">
        <v>94</v>
      </c>
      <c r="G27" s="10" t="s">
        <v>404</v>
      </c>
      <c r="H27" s="5" t="s">
        <v>345</v>
      </c>
      <c r="I27" s="28" t="s">
        <v>405</v>
      </c>
      <c r="J27" s="8" t="s">
        <v>406</v>
      </c>
    </row>
    <row r="28" spans="1:10" x14ac:dyDescent="0.25">
      <c r="A28" t="s">
        <v>115</v>
      </c>
      <c r="B28" t="s">
        <v>116</v>
      </c>
      <c r="C28" t="s">
        <v>407</v>
      </c>
      <c r="D28">
        <v>68</v>
      </c>
      <c r="E28" s="1">
        <v>90.09</v>
      </c>
      <c r="F28" t="s">
        <v>28</v>
      </c>
      <c r="H28" s="5" t="s">
        <v>345</v>
      </c>
      <c r="J28" s="8" t="s">
        <v>345</v>
      </c>
    </row>
    <row r="29" spans="1:10" x14ac:dyDescent="0.25">
      <c r="A29" t="s">
        <v>118</v>
      </c>
      <c r="B29" t="s">
        <v>119</v>
      </c>
      <c r="D29">
        <v>4</v>
      </c>
      <c r="E29" s="1">
        <v>15</v>
      </c>
      <c r="F29" t="s">
        <v>107</v>
      </c>
      <c r="H29" s="5" t="s">
        <v>345</v>
      </c>
      <c r="J29" s="22"/>
    </row>
    <row r="30" spans="1:10" x14ac:dyDescent="0.25">
      <c r="A30" t="s">
        <v>120</v>
      </c>
      <c r="B30" t="s">
        <v>121</v>
      </c>
      <c r="C30" t="s">
        <v>408</v>
      </c>
      <c r="D30">
        <v>65.75</v>
      </c>
      <c r="E30" s="1">
        <v>93.6</v>
      </c>
      <c r="F30" t="s">
        <v>122</v>
      </c>
      <c r="H30" t="s">
        <v>345</v>
      </c>
      <c r="I30" t="s">
        <v>409</v>
      </c>
      <c r="J30" s="4" t="s">
        <v>409</v>
      </c>
    </row>
    <row r="31" spans="1:10" x14ac:dyDescent="0.25">
      <c r="A31" t="s">
        <v>18</v>
      </c>
      <c r="B31" t="s">
        <v>222</v>
      </c>
      <c r="C31" t="s">
        <v>410</v>
      </c>
      <c r="D31">
        <v>80</v>
      </c>
      <c r="E31" s="1">
        <v>93.01</v>
      </c>
      <c r="F31" t="s">
        <v>20</v>
      </c>
      <c r="H31" t="s">
        <v>345</v>
      </c>
      <c r="I31" t="s">
        <v>388</v>
      </c>
      <c r="J31" s="22" t="s">
        <v>388</v>
      </c>
    </row>
    <row r="32" spans="1:10" x14ac:dyDescent="0.25">
      <c r="A32" t="s">
        <v>290</v>
      </c>
      <c r="B32" t="s">
        <v>291</v>
      </c>
      <c r="C32" t="s">
        <v>411</v>
      </c>
      <c r="D32">
        <v>80</v>
      </c>
      <c r="E32" s="1">
        <v>96.6</v>
      </c>
      <c r="F32" t="s">
        <v>28</v>
      </c>
      <c r="H32" t="s">
        <v>345</v>
      </c>
      <c r="I32" t="s">
        <v>412</v>
      </c>
      <c r="J32" s="4">
        <v>1828</v>
      </c>
    </row>
    <row r="33" spans="10:10" x14ac:dyDescent="0.25">
      <c r="J33" s="22"/>
    </row>
    <row r="34" spans="1:10" x14ac:dyDescent="0.25">
      <c r="A34" t="s">
        <v>69</v>
      </c>
      <c r="B34" t="s">
        <v>70</v>
      </c>
      <c r="C34" t="s">
        <v>413</v>
      </c>
      <c r="D34">
        <v>40</v>
      </c>
      <c r="E34" s="1">
        <v>100.77</v>
      </c>
      <c r="F34" t="s">
        <v>59</v>
      </c>
      <c r="H34" t="s">
        <v>345</v>
      </c>
      <c r="I34" t="s">
        <v>386</v>
      </c>
      <c r="J34" s="4" t="s">
        <v>386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C31" activePane="bottomLeft" state="frozen"/>
      <selection pane="bottomLeft" activeCell="C31" sqref="C31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20.57031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13</v>
      </c>
      <c r="H2" t="s">
        <v>380</v>
      </c>
      <c r="I2" t="s">
        <v>414</v>
      </c>
      <c r="J2" s="4" t="s">
        <v>414</v>
      </c>
    </row>
    <row r="3" spans="3:10" x14ac:dyDescent="0.25">
      <c r="C3" t="s">
        <v>415</v>
      </c>
      <c r="D3">
        <v>51</v>
      </c>
      <c r="E3" s="1">
        <v>105</v>
      </c>
      <c r="F3" t="s">
        <v>13</v>
      </c>
      <c r="H3" t="s">
        <v>380</v>
      </c>
      <c r="I3">
        <v>1841</v>
      </c>
      <c r="J3" s="22">
        <v>184</v>
      </c>
    </row>
    <row r="4" spans="1:10" x14ac:dyDescent="0.25">
      <c r="A4" t="s">
        <v>21</v>
      </c>
      <c r="B4" t="s">
        <v>22</v>
      </c>
      <c r="C4" t="s">
        <v>416</v>
      </c>
      <c r="D4" t="s">
        <v>374</v>
      </c>
      <c r="E4" s="1">
        <v>28.85</v>
      </c>
      <c r="F4" t="s">
        <v>24</v>
      </c>
      <c r="I4">
        <v>1835</v>
      </c>
      <c r="J4" s="4">
        <v>1835</v>
      </c>
    </row>
    <row r="5" spans="1:10" x14ac:dyDescent="0.25">
      <c r="A5" t="s">
        <v>26</v>
      </c>
      <c r="B5" t="s">
        <v>27</v>
      </c>
      <c r="C5" t="s">
        <v>417</v>
      </c>
      <c r="D5">
        <v>80</v>
      </c>
      <c r="E5" s="1">
        <v>93.6</v>
      </c>
      <c r="F5" t="s">
        <v>28</v>
      </c>
      <c r="H5" t="s">
        <v>380</v>
      </c>
      <c r="J5" s="4" t="s">
        <v>380</v>
      </c>
    </row>
    <row r="6" spans="1:10" x14ac:dyDescent="0.25">
      <c r="A6" t="s">
        <v>31</v>
      </c>
      <c r="B6" t="s">
        <v>32</v>
      </c>
      <c r="C6" t="s">
        <v>418</v>
      </c>
      <c r="D6">
        <v>70.75</v>
      </c>
      <c r="E6" s="1">
        <v>95.16</v>
      </c>
      <c r="F6" t="s">
        <v>33</v>
      </c>
      <c r="H6" s="5" t="s">
        <v>419</v>
      </c>
      <c r="I6" s="5" t="s">
        <v>420</v>
      </c>
      <c r="J6" s="8" t="s">
        <v>420</v>
      </c>
    </row>
    <row r="7" ht="31.5" customHeight="1" spans="1:10" x14ac:dyDescent="0.25">
      <c r="A7" t="s">
        <v>302</v>
      </c>
      <c r="B7" t="s">
        <v>303</v>
      </c>
      <c r="C7" t="s">
        <v>421</v>
      </c>
      <c r="D7">
        <v>80</v>
      </c>
      <c r="E7" s="1">
        <v>97.3</v>
      </c>
      <c r="F7" t="s">
        <v>28</v>
      </c>
      <c r="G7" s="21" t="s">
        <v>422</v>
      </c>
      <c r="H7" t="s">
        <v>380</v>
      </c>
      <c r="I7" s="5"/>
      <c r="J7" s="4" t="s">
        <v>380</v>
      </c>
    </row>
    <row r="8" spans="1:10" x14ac:dyDescent="0.25">
      <c r="A8" t="s">
        <v>37</v>
      </c>
      <c r="B8" t="s">
        <v>38</v>
      </c>
      <c r="C8">
        <v>22</v>
      </c>
      <c r="D8" t="s">
        <v>374</v>
      </c>
      <c r="E8" s="1">
        <v>28.85</v>
      </c>
      <c r="F8" t="s">
        <v>40</v>
      </c>
      <c r="H8" t="s">
        <v>423</v>
      </c>
      <c r="I8">
        <v>1830</v>
      </c>
      <c r="J8" s="4">
        <v>1830</v>
      </c>
    </row>
    <row r="9" spans="1:10" x14ac:dyDescent="0.25">
      <c r="A9" t="s">
        <v>43</v>
      </c>
      <c r="B9" t="s">
        <v>44</v>
      </c>
      <c r="D9">
        <v>80</v>
      </c>
      <c r="E9" s="1">
        <v>120.75</v>
      </c>
      <c r="F9" t="s">
        <v>24</v>
      </c>
      <c r="H9" t="s">
        <v>424</v>
      </c>
      <c r="J9" s="4" t="s">
        <v>424</v>
      </c>
    </row>
    <row r="10" spans="1:10" x14ac:dyDescent="0.25">
      <c r="A10" t="s">
        <v>46</v>
      </c>
      <c r="B10" t="s">
        <v>47</v>
      </c>
      <c r="C10" t="s">
        <v>425</v>
      </c>
      <c r="D10">
        <v>70</v>
      </c>
      <c r="E10" s="1">
        <v>89.7</v>
      </c>
      <c r="F10" t="s">
        <v>48</v>
      </c>
      <c r="H10" t="s">
        <v>380</v>
      </c>
      <c r="I10" s="5" t="s">
        <v>426</v>
      </c>
      <c r="J10" s="8" t="s">
        <v>426</v>
      </c>
    </row>
    <row r="11" ht="30.75" customHeight="1" spans="1:10" x14ac:dyDescent="0.25">
      <c r="A11" t="s">
        <v>54</v>
      </c>
      <c r="B11" t="s">
        <v>55</v>
      </c>
      <c r="C11" s="13" t="s">
        <v>427</v>
      </c>
      <c r="D11">
        <v>40</v>
      </c>
      <c r="E11" s="1">
        <v>96.6</v>
      </c>
      <c r="F11" t="s">
        <v>40</v>
      </c>
      <c r="H11" t="s">
        <v>423</v>
      </c>
      <c r="I11">
        <v>1836</v>
      </c>
      <c r="J11" s="4">
        <v>1836</v>
      </c>
    </row>
    <row r="12" spans="1:10" x14ac:dyDescent="0.25">
      <c r="A12" t="s">
        <v>57</v>
      </c>
      <c r="B12" t="s">
        <v>58</v>
      </c>
      <c r="C12" t="s">
        <v>428</v>
      </c>
      <c r="D12" s="29">
        <v>1.5</v>
      </c>
      <c r="E12" s="30">
        <v>97.5</v>
      </c>
      <c r="F12" t="s">
        <v>59</v>
      </c>
      <c r="H12" t="s">
        <v>380</v>
      </c>
      <c r="I12" s="5">
        <v>1863</v>
      </c>
      <c r="J12" s="22">
        <v>1863</v>
      </c>
    </row>
    <row r="13" spans="1:10" x14ac:dyDescent="0.25">
      <c r="A13" t="s">
        <v>61</v>
      </c>
      <c r="B13" t="s">
        <v>62</v>
      </c>
      <c r="D13">
        <v>80</v>
      </c>
      <c r="E13" s="1">
        <v>100.77</v>
      </c>
      <c r="F13" t="s">
        <v>28</v>
      </c>
      <c r="H13" t="s">
        <v>380</v>
      </c>
      <c r="I13">
        <v>1832</v>
      </c>
      <c r="J13" s="4">
        <v>1832</v>
      </c>
    </row>
    <row r="14" spans="1:10" x14ac:dyDescent="0.25">
      <c r="A14" t="s">
        <v>63</v>
      </c>
      <c r="B14" t="s">
        <v>64</v>
      </c>
      <c r="C14" t="s">
        <v>429</v>
      </c>
      <c r="D14">
        <v>0</v>
      </c>
      <c r="E14" s="1">
        <v>97.5</v>
      </c>
      <c r="F14" t="s">
        <v>66</v>
      </c>
      <c r="H14" t="s">
        <v>380</v>
      </c>
      <c r="I14" s="5"/>
      <c r="J14" s="4"/>
    </row>
    <row r="15" spans="1:10" x14ac:dyDescent="0.25">
      <c r="A15" t="s">
        <v>67</v>
      </c>
      <c r="B15" t="s">
        <v>68</v>
      </c>
      <c r="D15">
        <v>80</v>
      </c>
      <c r="E15" s="1">
        <v>100.77</v>
      </c>
      <c r="F15" t="s">
        <v>28</v>
      </c>
      <c r="H15" s="5" t="s">
        <v>380</v>
      </c>
      <c r="I15">
        <v>1831</v>
      </c>
      <c r="J15" s="4">
        <v>1831</v>
      </c>
    </row>
    <row r="16" spans="1:10" x14ac:dyDescent="0.25">
      <c r="A16" t="s">
        <v>240</v>
      </c>
      <c r="B16" t="s">
        <v>241</v>
      </c>
      <c r="C16" t="s">
        <v>271</v>
      </c>
      <c r="D16">
        <v>80</v>
      </c>
      <c r="E16" s="1">
        <v>86.39</v>
      </c>
      <c r="F16" t="s">
        <v>243</v>
      </c>
      <c r="H16" t="s">
        <v>430</v>
      </c>
      <c r="I16">
        <v>1860</v>
      </c>
      <c r="J16" s="22">
        <v>1860</v>
      </c>
    </row>
    <row r="17" spans="1:10" x14ac:dyDescent="0.25">
      <c r="A17" t="s">
        <v>72</v>
      </c>
      <c r="B17" t="s">
        <v>73</v>
      </c>
      <c r="C17" t="s">
        <v>431</v>
      </c>
      <c r="D17">
        <v>19</v>
      </c>
      <c r="E17" s="1">
        <v>85.8</v>
      </c>
      <c r="F17" t="s">
        <v>28</v>
      </c>
      <c r="H17" t="s">
        <v>380</v>
      </c>
      <c r="I17">
        <v>65</v>
      </c>
      <c r="J17" s="4">
        <v>65</v>
      </c>
    </row>
    <row r="18" spans="1:10" x14ac:dyDescent="0.25">
      <c r="A18" t="s">
        <v>75</v>
      </c>
      <c r="B18" t="s">
        <v>76</v>
      </c>
      <c r="C18" t="s">
        <v>432</v>
      </c>
      <c r="D18">
        <v>80</v>
      </c>
      <c r="E18" s="1">
        <v>105.81</v>
      </c>
      <c r="F18" t="s">
        <v>78</v>
      </c>
      <c r="G18" s="10" t="s">
        <v>433</v>
      </c>
      <c r="H18" t="s">
        <v>380</v>
      </c>
      <c r="J18" s="4" t="s">
        <v>380</v>
      </c>
    </row>
    <row r="19" spans="1:10" x14ac:dyDescent="0.25">
      <c r="A19" t="s">
        <v>80</v>
      </c>
      <c r="B19" t="s">
        <v>81</v>
      </c>
      <c r="C19" t="s">
        <v>83</v>
      </c>
      <c r="D19">
        <v>80</v>
      </c>
      <c r="E19" s="1">
        <v>100</v>
      </c>
      <c r="F19" t="s">
        <v>13</v>
      </c>
      <c r="H19" t="s">
        <v>380</v>
      </c>
      <c r="I19">
        <v>1834</v>
      </c>
      <c r="J19" s="22">
        <v>1834</v>
      </c>
    </row>
    <row r="20" spans="1:10" x14ac:dyDescent="0.25">
      <c r="A20" t="s">
        <v>84</v>
      </c>
      <c r="B20" t="s">
        <v>85</v>
      </c>
      <c r="C20" t="s">
        <v>434</v>
      </c>
      <c r="D20" t="s">
        <v>435</v>
      </c>
      <c r="E20" s="1">
        <v>94.23</v>
      </c>
      <c r="F20" t="s">
        <v>13</v>
      </c>
      <c r="J20" s="4"/>
    </row>
    <row r="21" spans="1:10" x14ac:dyDescent="0.25">
      <c r="A21" t="s">
        <v>87</v>
      </c>
      <c r="B21" t="s">
        <v>88</v>
      </c>
      <c r="C21" t="s">
        <v>436</v>
      </c>
      <c r="D21">
        <v>88</v>
      </c>
      <c r="E21" s="1">
        <v>85.8</v>
      </c>
      <c r="F21" t="s">
        <v>89</v>
      </c>
      <c r="G21" s="10" t="s">
        <v>437</v>
      </c>
      <c r="H21" s="5" t="s">
        <v>419</v>
      </c>
      <c r="I21" s="5" t="s">
        <v>438</v>
      </c>
      <c r="J21" s="8" t="s">
        <v>438</v>
      </c>
    </row>
    <row r="22" spans="1:10" x14ac:dyDescent="0.25">
      <c r="A22" t="s">
        <v>92</v>
      </c>
      <c r="B22" t="s">
        <v>93</v>
      </c>
      <c r="C22" t="s">
        <v>439</v>
      </c>
      <c r="D22">
        <v>76</v>
      </c>
      <c r="E22" s="1">
        <v>85.8</v>
      </c>
      <c r="F22" t="s">
        <v>94</v>
      </c>
      <c r="H22" t="s">
        <v>380</v>
      </c>
      <c r="J22" s="4" t="s">
        <v>380</v>
      </c>
    </row>
    <row r="23" spans="1:10" x14ac:dyDescent="0.25">
      <c r="A23" t="s">
        <v>95</v>
      </c>
      <c r="B23" t="s">
        <v>96</v>
      </c>
      <c r="C23" t="s">
        <v>440</v>
      </c>
      <c r="D23">
        <v>72</v>
      </c>
      <c r="E23" s="1">
        <v>99.93</v>
      </c>
      <c r="F23" t="s">
        <v>28</v>
      </c>
      <c r="H23" t="s">
        <v>380</v>
      </c>
      <c r="I23">
        <v>1842</v>
      </c>
      <c r="J23" s="4">
        <v>1842</v>
      </c>
    </row>
    <row r="24" spans="1:10" x14ac:dyDescent="0.25">
      <c r="A24" t="s">
        <v>97</v>
      </c>
      <c r="B24" t="s">
        <v>98</v>
      </c>
      <c r="C24" t="s">
        <v>441</v>
      </c>
      <c r="D24">
        <f>31.86+27.63</f>
        <v>59.489999999999995</v>
      </c>
      <c r="E24" s="1">
        <v>103.92</v>
      </c>
      <c r="F24" t="s">
        <v>59</v>
      </c>
      <c r="H24" t="s">
        <v>380</v>
      </c>
      <c r="J24" s="4" t="s">
        <v>380</v>
      </c>
    </row>
    <row r="25" ht="45.75" customHeight="1" spans="1:10" x14ac:dyDescent="0.25">
      <c r="A25" t="s">
        <v>100</v>
      </c>
      <c r="B25" t="s">
        <v>101</v>
      </c>
      <c r="C25">
        <v>5</v>
      </c>
      <c r="D25" t="s">
        <v>374</v>
      </c>
      <c r="E25" s="1">
        <v>28.85</v>
      </c>
      <c r="F25" t="s">
        <v>103</v>
      </c>
      <c r="G25" s="21" t="s">
        <v>442</v>
      </c>
      <c r="H25" t="s">
        <v>380</v>
      </c>
      <c r="I25">
        <v>1832</v>
      </c>
      <c r="J25" s="4">
        <v>1832</v>
      </c>
    </row>
    <row r="26" spans="1:10" x14ac:dyDescent="0.25">
      <c r="A26" t="s">
        <v>104</v>
      </c>
      <c r="B26" t="s">
        <v>105</v>
      </c>
      <c r="D26">
        <v>80</v>
      </c>
      <c r="E26" s="1">
        <v>101.4</v>
      </c>
      <c r="F26" t="s">
        <v>107</v>
      </c>
      <c r="H26" s="5" t="s">
        <v>380</v>
      </c>
      <c r="I26" s="5" t="s">
        <v>443</v>
      </c>
      <c r="J26" s="8" t="s">
        <v>443</v>
      </c>
    </row>
    <row r="27" ht="76.5" customHeight="1" spans="1:10" x14ac:dyDescent="0.25">
      <c r="A27" t="s">
        <v>75</v>
      </c>
      <c r="B27" t="s">
        <v>111</v>
      </c>
      <c r="C27" s="5" t="s">
        <v>444</v>
      </c>
      <c r="D27">
        <v>128</v>
      </c>
      <c r="E27" s="1">
        <v>93.6</v>
      </c>
      <c r="F27" t="s">
        <v>94</v>
      </c>
      <c r="H27" s="5" t="s">
        <v>380</v>
      </c>
      <c r="I27" s="5" t="s">
        <v>445</v>
      </c>
      <c r="J27" s="4" t="s">
        <v>446</v>
      </c>
    </row>
    <row r="28" spans="1:10" x14ac:dyDescent="0.25">
      <c r="A28" t="s">
        <v>115</v>
      </c>
      <c r="B28" t="s">
        <v>116</v>
      </c>
      <c r="D28">
        <v>80</v>
      </c>
      <c r="E28" s="1">
        <v>90.09</v>
      </c>
      <c r="F28" t="s">
        <v>28</v>
      </c>
      <c r="H28" t="s">
        <v>380</v>
      </c>
      <c r="J28" s="4" t="s">
        <v>380</v>
      </c>
    </row>
    <row r="29" spans="1:10" x14ac:dyDescent="0.25">
      <c r="A29" t="s">
        <v>118</v>
      </c>
      <c r="B29" t="s">
        <v>119</v>
      </c>
      <c r="D29" s="31">
        <v>0</v>
      </c>
      <c r="E29" s="1">
        <v>15</v>
      </c>
      <c r="F29" t="s">
        <v>107</v>
      </c>
      <c r="J29" s="4"/>
    </row>
    <row r="30" spans="1:10" x14ac:dyDescent="0.25">
      <c r="A30" t="s">
        <v>120</v>
      </c>
      <c r="B30" t="s">
        <v>121</v>
      </c>
      <c r="C30" t="s">
        <v>447</v>
      </c>
      <c r="D30">
        <v>79.5</v>
      </c>
      <c r="E30" s="1">
        <v>93.6</v>
      </c>
      <c r="F30" t="s">
        <v>122</v>
      </c>
      <c r="H30" t="s">
        <v>380</v>
      </c>
      <c r="I30" t="s">
        <v>448</v>
      </c>
      <c r="J30" s="4" t="s">
        <v>448</v>
      </c>
    </row>
    <row r="31" spans="1:10" x14ac:dyDescent="0.25">
      <c r="A31" t="s">
        <v>18</v>
      </c>
      <c r="B31" t="s">
        <v>222</v>
      </c>
      <c r="D31">
        <v>80</v>
      </c>
      <c r="E31" s="1">
        <v>93.01</v>
      </c>
      <c r="F31" t="s">
        <v>20</v>
      </c>
      <c r="H31" s="5" t="s">
        <v>380</v>
      </c>
      <c r="I31" s="5">
        <v>1831</v>
      </c>
      <c r="J31" s="4">
        <v>1831</v>
      </c>
    </row>
    <row r="32" ht="60.75" customHeight="1" spans="1:10" x14ac:dyDescent="0.25">
      <c r="A32" t="s">
        <v>290</v>
      </c>
      <c r="B32" t="s">
        <v>291</v>
      </c>
      <c r="C32" t="s">
        <v>449</v>
      </c>
      <c r="D32">
        <v>80</v>
      </c>
      <c r="E32" s="1">
        <v>96.6</v>
      </c>
      <c r="F32" t="s">
        <v>28</v>
      </c>
      <c r="H32" t="s">
        <v>380</v>
      </c>
      <c r="I32" s="5" t="s">
        <v>450</v>
      </c>
      <c r="J32" s="4">
        <v>1837</v>
      </c>
    </row>
    <row r="33" spans="10:10" x14ac:dyDescent="0.25">
      <c r="J33" s="22"/>
    </row>
    <row r="34" spans="1:10" x14ac:dyDescent="0.25">
      <c r="A34" t="s">
        <v>69</v>
      </c>
      <c r="B34" t="s">
        <v>70</v>
      </c>
      <c r="D34">
        <v>40</v>
      </c>
      <c r="E34" s="1">
        <v>100.77</v>
      </c>
      <c r="F34" t="s">
        <v>59</v>
      </c>
      <c r="H34" t="s">
        <v>380</v>
      </c>
      <c r="I34">
        <v>1832</v>
      </c>
      <c r="J34" s="4">
        <v>1832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 zoomScale="100" zoomScaleNormal="100">
      <pane ySplit="1" topLeftCell="A26" activePane="bottomLeft" state="frozen"/>
      <selection pane="bottomLeft" activeCell="A26" sqref="A26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56</v>
      </c>
      <c r="E2" s="1">
        <v>89.7</v>
      </c>
      <c r="F2" t="s">
        <v>13</v>
      </c>
      <c r="G2" s="7">
        <v>1961.66</v>
      </c>
      <c r="H2" t="s">
        <v>451</v>
      </c>
      <c r="I2" t="s">
        <v>452</v>
      </c>
      <c r="J2" s="4" t="s">
        <v>452</v>
      </c>
    </row>
    <row r="3" spans="4:10" x14ac:dyDescent="0.25">
      <c r="D3">
        <v>24</v>
      </c>
      <c r="E3" s="1">
        <v>89.7</v>
      </c>
      <c r="F3" t="s">
        <v>51</v>
      </c>
      <c r="H3" t="s">
        <v>451</v>
      </c>
      <c r="I3" t="s">
        <v>453</v>
      </c>
      <c r="J3" s="4" t="s">
        <v>453</v>
      </c>
    </row>
    <row r="4" spans="3:10" x14ac:dyDescent="0.25">
      <c r="C4" t="s">
        <v>454</v>
      </c>
      <c r="D4">
        <v>73</v>
      </c>
      <c r="E4" s="1">
        <v>105</v>
      </c>
      <c r="F4" t="s">
        <v>13</v>
      </c>
      <c r="H4" t="s">
        <v>451</v>
      </c>
      <c r="I4" t="s">
        <v>455</v>
      </c>
      <c r="J4" s="22" t="s">
        <v>455</v>
      </c>
    </row>
    <row r="5" spans="1:10" x14ac:dyDescent="0.25">
      <c r="A5" t="s">
        <v>21</v>
      </c>
      <c r="B5" t="s">
        <v>22</v>
      </c>
      <c r="C5" t="s">
        <v>456</v>
      </c>
      <c r="D5" t="s">
        <v>374</v>
      </c>
      <c r="E5" s="1">
        <v>28.85</v>
      </c>
      <c r="F5" t="s">
        <v>24</v>
      </c>
      <c r="H5" t="s">
        <v>451</v>
      </c>
      <c r="I5">
        <v>1845</v>
      </c>
      <c r="J5" s="4">
        <v>1845</v>
      </c>
    </row>
    <row r="6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s="5" t="s">
        <v>424</v>
      </c>
      <c r="J6" s="8" t="s">
        <v>424</v>
      </c>
    </row>
    <row r="7" spans="1:10" x14ac:dyDescent="0.25">
      <c r="A7" t="s">
        <v>31</v>
      </c>
      <c r="B7" t="s">
        <v>32</v>
      </c>
      <c r="D7">
        <v>80</v>
      </c>
      <c r="E7" s="1">
        <v>95.16</v>
      </c>
      <c r="F7" t="s">
        <v>33</v>
      </c>
      <c r="H7" s="5" t="s">
        <v>457</v>
      </c>
      <c r="I7" s="5" t="s">
        <v>458</v>
      </c>
      <c r="J7" s="8" t="s">
        <v>458</v>
      </c>
    </row>
    <row r="8" spans="1:10" x14ac:dyDescent="0.25">
      <c r="A8" t="s">
        <v>302</v>
      </c>
      <c r="B8" t="s">
        <v>303</v>
      </c>
      <c r="D8">
        <v>80</v>
      </c>
      <c r="E8" s="1">
        <v>97.3</v>
      </c>
      <c r="F8" t="s">
        <v>28</v>
      </c>
      <c r="H8" t="s">
        <v>451</v>
      </c>
      <c r="I8" s="5"/>
      <c r="J8" s="4" t="s">
        <v>451</v>
      </c>
    </row>
    <row r="9" ht="45.75" customHeight="1" spans="1:10" x14ac:dyDescent="0.25">
      <c r="A9" t="s">
        <v>37</v>
      </c>
      <c r="B9" t="s">
        <v>38</v>
      </c>
      <c r="C9" t="s">
        <v>459</v>
      </c>
      <c r="D9" t="s">
        <v>374</v>
      </c>
      <c r="E9" s="1">
        <v>28.85</v>
      </c>
      <c r="F9" t="s">
        <v>40</v>
      </c>
      <c r="G9" s="21" t="s">
        <v>460</v>
      </c>
      <c r="H9" t="s">
        <v>424</v>
      </c>
      <c r="I9" t="s">
        <v>461</v>
      </c>
      <c r="J9" s="4" t="s">
        <v>461</v>
      </c>
    </row>
    <row r="10" spans="1:10" x14ac:dyDescent="0.25">
      <c r="A10" t="s">
        <v>43</v>
      </c>
      <c r="B10" t="s">
        <v>44</v>
      </c>
      <c r="D10">
        <v>100</v>
      </c>
      <c r="E10" s="1">
        <v>120.75</v>
      </c>
      <c r="F10" t="s">
        <v>24</v>
      </c>
      <c r="H10" t="s">
        <v>462</v>
      </c>
      <c r="J10" s="4" t="s">
        <v>462</v>
      </c>
    </row>
    <row r="11" spans="1:10" x14ac:dyDescent="0.25">
      <c r="A11" t="s">
        <v>46</v>
      </c>
      <c r="B11" t="s">
        <v>47</v>
      </c>
      <c r="C11" t="s">
        <v>463</v>
      </c>
      <c r="D11">
        <v>69</v>
      </c>
      <c r="E11" s="1">
        <v>89.7</v>
      </c>
      <c r="F11" t="s">
        <v>48</v>
      </c>
      <c r="H11" t="s">
        <v>424</v>
      </c>
      <c r="I11" s="5" t="s">
        <v>464</v>
      </c>
      <c r="J11" s="8" t="s">
        <v>464</v>
      </c>
    </row>
    <row r="12" ht="30.75" customHeight="1" spans="1:10" x14ac:dyDescent="0.25">
      <c r="A12" t="s">
        <v>54</v>
      </c>
      <c r="B12" t="s">
        <v>55</v>
      </c>
      <c r="C12" s="5" t="s">
        <v>465</v>
      </c>
      <c r="D12">
        <v>80</v>
      </c>
      <c r="E12" s="1">
        <v>96.6</v>
      </c>
      <c r="F12" s="2" t="s">
        <v>466</v>
      </c>
      <c r="H12" t="s">
        <v>467</v>
      </c>
      <c r="I12" t="s">
        <v>468</v>
      </c>
      <c r="J12" s="4" t="s">
        <v>468</v>
      </c>
    </row>
    <row r="13" ht="91.5" customHeight="1" spans="1:10" x14ac:dyDescent="0.25">
      <c r="A13" t="s">
        <v>57</v>
      </c>
      <c r="B13" t="s">
        <v>58</v>
      </c>
      <c r="C13" s="5" t="s">
        <v>469</v>
      </c>
      <c r="D13" t="s">
        <v>470</v>
      </c>
      <c r="E13" s="32">
        <v>101.49</v>
      </c>
      <c r="F13" t="s">
        <v>59</v>
      </c>
      <c r="H13" t="s">
        <v>424</v>
      </c>
      <c r="I13" s="5">
        <v>1863</v>
      </c>
      <c r="J13" s="22">
        <v>1863</v>
      </c>
    </row>
    <row r="14" spans="1:10" x14ac:dyDescent="0.25">
      <c r="A14" t="s">
        <v>61</v>
      </c>
      <c r="B14" t="s">
        <v>62</v>
      </c>
      <c r="D14">
        <v>80</v>
      </c>
      <c r="E14" s="1">
        <v>100.77</v>
      </c>
      <c r="F14" t="s">
        <v>28</v>
      </c>
      <c r="H14" t="s">
        <v>424</v>
      </c>
      <c r="I14" t="s">
        <v>471</v>
      </c>
      <c r="J14" s="4" t="s">
        <v>471</v>
      </c>
    </row>
    <row r="15" spans="1:10" x14ac:dyDescent="0.25">
      <c r="A15" t="s">
        <v>63</v>
      </c>
      <c r="B15" t="s">
        <v>64</v>
      </c>
      <c r="C15" t="s">
        <v>472</v>
      </c>
      <c r="D15">
        <v>0</v>
      </c>
      <c r="E15" s="1">
        <v>97.5</v>
      </c>
      <c r="F15" t="s">
        <v>66</v>
      </c>
      <c r="G15" s="10" t="s">
        <v>473</v>
      </c>
      <c r="H15" s="5"/>
      <c r="I15" s="5"/>
      <c r="J15" s="22"/>
    </row>
    <row r="16" spans="1:10" x14ac:dyDescent="0.25">
      <c r="A16" t="s">
        <v>67</v>
      </c>
      <c r="B16" t="s">
        <v>68</v>
      </c>
      <c r="D16">
        <v>80</v>
      </c>
      <c r="E16" s="1">
        <v>100.77</v>
      </c>
      <c r="F16" t="s">
        <v>28</v>
      </c>
      <c r="G16" s="10" t="s">
        <v>139</v>
      </c>
      <c r="H16" t="s">
        <v>424</v>
      </c>
      <c r="I16" t="s">
        <v>474</v>
      </c>
      <c r="J16" s="22" t="s">
        <v>474</v>
      </c>
    </row>
    <row r="17" spans="1:10" x14ac:dyDescent="0.25">
      <c r="A17" t="s">
        <v>240</v>
      </c>
      <c r="B17" t="s">
        <v>241</v>
      </c>
      <c r="C17" t="s">
        <v>475</v>
      </c>
      <c r="D17">
        <v>80</v>
      </c>
      <c r="E17" s="32">
        <v>86.9</v>
      </c>
      <c r="F17" t="s">
        <v>243</v>
      </c>
      <c r="H17" t="s">
        <v>476</v>
      </c>
      <c r="I17">
        <v>1860</v>
      </c>
      <c r="J17" s="22">
        <v>1860</v>
      </c>
    </row>
    <row r="18" spans="1:10" x14ac:dyDescent="0.25">
      <c r="A18" t="s">
        <v>72</v>
      </c>
      <c r="B18" t="s">
        <v>73</v>
      </c>
      <c r="C18" t="s">
        <v>477</v>
      </c>
      <c r="D18">
        <v>78</v>
      </c>
      <c r="E18" s="1">
        <v>85.8</v>
      </c>
      <c r="F18" t="s">
        <v>28</v>
      </c>
      <c r="G18" s="10" t="s">
        <v>478</v>
      </c>
      <c r="H18" t="s">
        <v>424</v>
      </c>
      <c r="I18">
        <v>66</v>
      </c>
      <c r="J18" s="4">
        <v>66</v>
      </c>
    </row>
    <row r="19" spans="1:10" x14ac:dyDescent="0.25">
      <c r="A19" t="s">
        <v>75</v>
      </c>
      <c r="B19" t="s">
        <v>76</v>
      </c>
      <c r="C19" t="s">
        <v>479</v>
      </c>
      <c r="D19">
        <v>80</v>
      </c>
      <c r="E19" s="1">
        <v>105.81</v>
      </c>
      <c r="F19" t="s">
        <v>78</v>
      </c>
      <c r="H19" t="s">
        <v>424</v>
      </c>
      <c r="J19" s="4" t="s">
        <v>424</v>
      </c>
    </row>
    <row r="20" spans="1:10" x14ac:dyDescent="0.25">
      <c r="A20" t="s">
        <v>80</v>
      </c>
      <c r="B20" t="s">
        <v>81</v>
      </c>
      <c r="C20" t="s">
        <v>480</v>
      </c>
      <c r="D20">
        <v>68</v>
      </c>
      <c r="E20" s="1">
        <v>100</v>
      </c>
      <c r="F20" t="s">
        <v>13</v>
      </c>
      <c r="H20" t="s">
        <v>424</v>
      </c>
      <c r="I20" t="s">
        <v>481</v>
      </c>
      <c r="J20" s="22" t="s">
        <v>481</v>
      </c>
    </row>
    <row r="21" ht="30.75" customHeight="1" spans="1:10" x14ac:dyDescent="0.25">
      <c r="A21" t="s">
        <v>84</v>
      </c>
      <c r="B21" t="s">
        <v>85</v>
      </c>
      <c r="C21" s="5" t="s">
        <v>482</v>
      </c>
      <c r="D21">
        <v>38.5</v>
      </c>
      <c r="E21" s="32">
        <v>95.95</v>
      </c>
      <c r="F21" t="s">
        <v>13</v>
      </c>
      <c r="H21" t="s">
        <v>483</v>
      </c>
      <c r="I21">
        <v>1864</v>
      </c>
      <c r="J21" s="22">
        <v>1864</v>
      </c>
    </row>
    <row r="22" spans="1:10" x14ac:dyDescent="0.25">
      <c r="A22" t="s">
        <v>87</v>
      </c>
      <c r="B22" t="s">
        <v>88</v>
      </c>
      <c r="C22" t="s">
        <v>484</v>
      </c>
      <c r="D22">
        <v>96</v>
      </c>
      <c r="E22" s="1">
        <v>85.8</v>
      </c>
      <c r="F22" t="s">
        <v>89</v>
      </c>
      <c r="H22" s="5" t="s">
        <v>457</v>
      </c>
      <c r="I22" s="5" t="s">
        <v>485</v>
      </c>
      <c r="J22" s="33" t="s">
        <v>485</v>
      </c>
    </row>
    <row r="23" spans="1:10" x14ac:dyDescent="0.25">
      <c r="A23" t="s">
        <v>92</v>
      </c>
      <c r="B23" t="s">
        <v>93</v>
      </c>
      <c r="D23">
        <v>80</v>
      </c>
      <c r="E23" s="1">
        <v>85.8</v>
      </c>
      <c r="F23" t="s">
        <v>94</v>
      </c>
      <c r="H23" t="s">
        <v>424</v>
      </c>
      <c r="J23" s="4" t="s">
        <v>424</v>
      </c>
    </row>
    <row r="24" spans="1:10" x14ac:dyDescent="0.25">
      <c r="A24" t="s">
        <v>95</v>
      </c>
      <c r="B24" t="s">
        <v>96</v>
      </c>
      <c r="D24">
        <v>80</v>
      </c>
      <c r="E24" s="1">
        <v>99.93</v>
      </c>
      <c r="F24" t="s">
        <v>28</v>
      </c>
      <c r="H24" t="s">
        <v>424</v>
      </c>
      <c r="I24" t="s">
        <v>486</v>
      </c>
      <c r="J24" s="22" t="s">
        <v>486</v>
      </c>
    </row>
    <row r="25" spans="1:10" x14ac:dyDescent="0.25">
      <c r="A25" t="s">
        <v>97</v>
      </c>
      <c r="B25" t="s">
        <v>98</v>
      </c>
      <c r="C25" t="s">
        <v>487</v>
      </c>
      <c r="D25">
        <f>45.46+43.06</f>
        <v>88.52000000000001</v>
      </c>
      <c r="E25" s="1">
        <v>103.92</v>
      </c>
      <c r="F25" t="s">
        <v>59</v>
      </c>
      <c r="H25" t="s">
        <v>424</v>
      </c>
      <c r="J25" s="4" t="s">
        <v>424</v>
      </c>
    </row>
    <row r="26" ht="121.5" customHeight="1" spans="1:10" x14ac:dyDescent="0.25">
      <c r="A26" t="s">
        <v>100</v>
      </c>
      <c r="B26" t="s">
        <v>101</v>
      </c>
      <c r="D26" t="s">
        <v>374</v>
      </c>
      <c r="E26" s="1">
        <v>28.85</v>
      </c>
      <c r="F26" t="s">
        <v>103</v>
      </c>
      <c r="G26" s="34" t="s">
        <v>488</v>
      </c>
      <c r="H26" t="s">
        <v>424</v>
      </c>
      <c r="I26" t="s">
        <v>471</v>
      </c>
      <c r="J26" s="4" t="s">
        <v>471</v>
      </c>
    </row>
    <row r="27" spans="1:10" x14ac:dyDescent="0.25">
      <c r="A27" t="s">
        <v>104</v>
      </c>
      <c r="B27" t="s">
        <v>105</v>
      </c>
      <c r="D27">
        <v>80</v>
      </c>
      <c r="E27" s="1">
        <v>101.4</v>
      </c>
      <c r="F27" t="s">
        <v>107</v>
      </c>
      <c r="H27" t="s">
        <v>424</v>
      </c>
      <c r="I27" s="5" t="s">
        <v>489</v>
      </c>
      <c r="J27" s="8" t="s">
        <v>489</v>
      </c>
    </row>
    <row r="28" ht="60.75" customHeight="1" spans="1:10" x14ac:dyDescent="0.25">
      <c r="A28" t="s">
        <v>75</v>
      </c>
      <c r="B28" t="s">
        <v>111</v>
      </c>
      <c r="C28" s="5" t="s">
        <v>490</v>
      </c>
      <c r="D28">
        <v>120</v>
      </c>
      <c r="E28" s="1">
        <v>93.6</v>
      </c>
      <c r="F28" s="2" t="s">
        <v>491</v>
      </c>
      <c r="H28" t="s">
        <v>424</v>
      </c>
      <c r="I28" s="5" t="s">
        <v>492</v>
      </c>
      <c r="J28" s="33" t="s">
        <v>492</v>
      </c>
    </row>
    <row r="29" spans="1:10" x14ac:dyDescent="0.25">
      <c r="A29" t="s">
        <v>115</v>
      </c>
      <c r="B29" t="s">
        <v>116</v>
      </c>
      <c r="D29">
        <v>80</v>
      </c>
      <c r="E29" s="1">
        <v>90.09</v>
      </c>
      <c r="F29" t="s">
        <v>28</v>
      </c>
      <c r="H29" t="s">
        <v>424</v>
      </c>
      <c r="J29" s="4" t="s">
        <v>424</v>
      </c>
    </row>
    <row r="30" spans="1:10" x14ac:dyDescent="0.25">
      <c r="A30" t="s">
        <v>118</v>
      </c>
      <c r="B30" t="s">
        <v>119</v>
      </c>
      <c r="C30" t="s">
        <v>493</v>
      </c>
      <c r="D30">
        <v>6</v>
      </c>
      <c r="E30" s="1">
        <v>15</v>
      </c>
      <c r="F30" t="s">
        <v>107</v>
      </c>
      <c r="H30" t="s">
        <v>494</v>
      </c>
      <c r="J30" s="22"/>
    </row>
    <row r="31" spans="1:10" x14ac:dyDescent="0.25">
      <c r="A31" t="s">
        <v>120</v>
      </c>
      <c r="B31" t="s">
        <v>121</v>
      </c>
      <c r="C31" t="s">
        <v>495</v>
      </c>
      <c r="D31">
        <v>77.5</v>
      </c>
      <c r="E31" s="1">
        <v>93.6</v>
      </c>
      <c r="F31" t="s">
        <v>122</v>
      </c>
      <c r="H31" t="s">
        <v>424</v>
      </c>
      <c r="I31" t="s">
        <v>496</v>
      </c>
      <c r="J31" s="4" t="s">
        <v>496</v>
      </c>
    </row>
    <row r="32" spans="1:10" x14ac:dyDescent="0.25">
      <c r="A32" t="s">
        <v>18</v>
      </c>
      <c r="B32" t="s">
        <v>222</v>
      </c>
      <c r="C32" t="s">
        <v>497</v>
      </c>
      <c r="D32">
        <v>80</v>
      </c>
      <c r="E32" s="32">
        <v>93.56</v>
      </c>
      <c r="F32" t="s">
        <v>20</v>
      </c>
      <c r="H32" t="s">
        <v>424</v>
      </c>
      <c r="I32" t="s">
        <v>474</v>
      </c>
      <c r="J32" s="22" t="s">
        <v>474</v>
      </c>
    </row>
    <row r="33" spans="1:10" x14ac:dyDescent="0.25">
      <c r="A33" t="s">
        <v>290</v>
      </c>
      <c r="B33" t="s">
        <v>291</v>
      </c>
      <c r="D33">
        <v>80</v>
      </c>
      <c r="E33" s="1">
        <v>96.6</v>
      </c>
      <c r="F33" t="s">
        <v>28</v>
      </c>
      <c r="H33" t="s">
        <v>424</v>
      </c>
      <c r="I33" t="s">
        <v>498</v>
      </c>
      <c r="J33" s="4" t="s">
        <v>498</v>
      </c>
    </row>
    <row r="34" spans="10:10" x14ac:dyDescent="0.25">
      <c r="J34" s="22"/>
    </row>
    <row r="35" spans="1:10" x14ac:dyDescent="0.25">
      <c r="A35" t="s">
        <v>69</v>
      </c>
      <c r="B35" t="s">
        <v>70</v>
      </c>
      <c r="D35">
        <v>40</v>
      </c>
      <c r="E35" s="1">
        <v>100.77</v>
      </c>
      <c r="F35" t="s">
        <v>59</v>
      </c>
      <c r="H35" t="s">
        <v>499</v>
      </c>
      <c r="I35" t="s">
        <v>471</v>
      </c>
      <c r="J35" s="4" t="s">
        <v>471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 zoomScale="100" zoomScaleNormal="100">
      <pane ySplit="1" topLeftCell="A12" activePane="bottomLeft" state="frozen"/>
      <selection pane="bottomLeft" activeCell="A12" sqref="A12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56</v>
      </c>
      <c r="E2" s="1">
        <v>89.7</v>
      </c>
      <c r="F2" t="s">
        <v>13</v>
      </c>
      <c r="H2" t="s">
        <v>462</v>
      </c>
      <c r="I2" t="s">
        <v>500</v>
      </c>
      <c r="J2" s="4" t="s">
        <v>500</v>
      </c>
    </row>
    <row r="3" spans="4:10" x14ac:dyDescent="0.25">
      <c r="D3">
        <v>24</v>
      </c>
      <c r="E3" s="1">
        <v>89.7</v>
      </c>
      <c r="F3" t="s">
        <v>51</v>
      </c>
      <c r="G3" s="7">
        <v>1775.09</v>
      </c>
      <c r="H3" t="s">
        <v>501</v>
      </c>
      <c r="I3" t="s">
        <v>502</v>
      </c>
      <c r="J3" s="4" t="s">
        <v>502</v>
      </c>
    </row>
    <row r="4" spans="3:10" x14ac:dyDescent="0.25">
      <c r="C4" t="s">
        <v>503</v>
      </c>
      <c r="D4">
        <v>76</v>
      </c>
      <c r="E4" s="1">
        <v>105</v>
      </c>
      <c r="F4" t="s">
        <v>13</v>
      </c>
      <c r="H4" t="s">
        <v>462</v>
      </c>
      <c r="I4">
        <v>1866</v>
      </c>
      <c r="J4" s="22">
        <v>1866</v>
      </c>
    </row>
    <row r="5" spans="1:10" x14ac:dyDescent="0.25">
      <c r="A5" t="s">
        <v>21</v>
      </c>
      <c r="B5" t="s">
        <v>22</v>
      </c>
      <c r="C5" t="s">
        <v>504</v>
      </c>
      <c r="D5" t="s">
        <v>374</v>
      </c>
      <c r="E5" s="1">
        <v>28.85</v>
      </c>
      <c r="F5" t="s">
        <v>24</v>
      </c>
      <c r="H5" t="s">
        <v>505</v>
      </c>
      <c r="I5">
        <v>1801</v>
      </c>
      <c r="J5" s="4">
        <v>1801</v>
      </c>
    </row>
    <row r="6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t="s">
        <v>462</v>
      </c>
      <c r="J6" s="4" t="s">
        <v>462</v>
      </c>
    </row>
    <row r="7" spans="1:10" x14ac:dyDescent="0.25">
      <c r="A7" t="s">
        <v>31</v>
      </c>
      <c r="B7" t="s">
        <v>32</v>
      </c>
      <c r="C7" t="s">
        <v>506</v>
      </c>
      <c r="D7">
        <v>72</v>
      </c>
      <c r="E7" s="1">
        <v>95.16</v>
      </c>
      <c r="F7" t="s">
        <v>33</v>
      </c>
      <c r="H7" s="5" t="s">
        <v>507</v>
      </c>
      <c r="I7" s="5" t="s">
        <v>508</v>
      </c>
      <c r="J7" s="8" t="s">
        <v>508</v>
      </c>
    </row>
    <row r="8" ht="30.75" customHeight="1" spans="1:10" x14ac:dyDescent="0.25">
      <c r="A8" t="s">
        <v>302</v>
      </c>
      <c r="B8" t="s">
        <v>303</v>
      </c>
      <c r="C8" t="s">
        <v>509</v>
      </c>
      <c r="D8">
        <v>74</v>
      </c>
      <c r="E8" s="1">
        <v>97.3</v>
      </c>
      <c r="F8" t="s">
        <v>28</v>
      </c>
      <c r="G8" s="21" t="s">
        <v>510</v>
      </c>
      <c r="H8" t="s">
        <v>462</v>
      </c>
      <c r="I8" s="5"/>
      <c r="J8" s="8" t="s">
        <v>462</v>
      </c>
    </row>
    <row r="9" spans="1:10" x14ac:dyDescent="0.25">
      <c r="A9" t="s">
        <v>37</v>
      </c>
      <c r="B9" t="s">
        <v>38</v>
      </c>
      <c r="C9" t="s">
        <v>511</v>
      </c>
      <c r="D9" t="s">
        <v>374</v>
      </c>
      <c r="E9" s="1">
        <v>28.85</v>
      </c>
      <c r="F9" t="s">
        <v>40</v>
      </c>
      <c r="H9" t="s">
        <v>512</v>
      </c>
      <c r="I9" t="s">
        <v>513</v>
      </c>
      <c r="J9" s="4" t="s">
        <v>513</v>
      </c>
    </row>
    <row r="10" spans="1:10" x14ac:dyDescent="0.25">
      <c r="A10" t="s">
        <v>43</v>
      </c>
      <c r="B10" t="s">
        <v>44</v>
      </c>
      <c r="C10" t="s">
        <v>514</v>
      </c>
      <c r="D10">
        <v>96</v>
      </c>
      <c r="E10" s="1">
        <v>120.75</v>
      </c>
      <c r="F10" t="s">
        <v>24</v>
      </c>
      <c r="H10" t="s">
        <v>515</v>
      </c>
      <c r="J10" s="22" t="s">
        <v>515</v>
      </c>
    </row>
    <row r="11" spans="1:10" x14ac:dyDescent="0.25">
      <c r="A11" t="s">
        <v>46</v>
      </c>
      <c r="B11" t="s">
        <v>47</v>
      </c>
      <c r="D11">
        <v>80</v>
      </c>
      <c r="E11" s="1">
        <v>89.7</v>
      </c>
      <c r="F11" t="s">
        <v>48</v>
      </c>
      <c r="H11" s="5" t="s">
        <v>462</v>
      </c>
      <c r="I11" s="5" t="s">
        <v>516</v>
      </c>
      <c r="J11" s="8" t="s">
        <v>516</v>
      </c>
    </row>
    <row r="12" spans="1:10" x14ac:dyDescent="0.25">
      <c r="A12" t="s">
        <v>54</v>
      </c>
      <c r="B12" t="s">
        <v>55</v>
      </c>
      <c r="D12">
        <v>80</v>
      </c>
      <c r="E12" s="1">
        <v>96.6</v>
      </c>
      <c r="F12" t="s">
        <v>89</v>
      </c>
      <c r="G12" s="10" t="s">
        <v>517</v>
      </c>
      <c r="H12" t="s">
        <v>462</v>
      </c>
      <c r="I12" t="s">
        <v>518</v>
      </c>
      <c r="J12" s="4" t="s">
        <v>518</v>
      </c>
    </row>
    <row r="13" spans="1:10" x14ac:dyDescent="0.25">
      <c r="A13" t="s">
        <v>57</v>
      </c>
      <c r="B13" t="s">
        <v>58</v>
      </c>
      <c r="D13">
        <v>80</v>
      </c>
      <c r="E13" s="1">
        <v>101.49</v>
      </c>
      <c r="F13" t="s">
        <v>59</v>
      </c>
      <c r="G13" s="10" t="s">
        <v>517</v>
      </c>
      <c r="H13" s="5" t="s">
        <v>462</v>
      </c>
      <c r="I13" s="5">
        <v>1863</v>
      </c>
      <c r="J13" s="22">
        <v>1863</v>
      </c>
    </row>
    <row r="14" spans="1:10" x14ac:dyDescent="0.25">
      <c r="A14" t="s">
        <v>61</v>
      </c>
      <c r="B14" t="s">
        <v>62</v>
      </c>
      <c r="D14">
        <v>80</v>
      </c>
      <c r="E14" s="1">
        <v>100.77</v>
      </c>
      <c r="F14" t="s">
        <v>28</v>
      </c>
      <c r="H14" t="s">
        <v>462</v>
      </c>
      <c r="I14">
        <v>1853</v>
      </c>
      <c r="J14" s="4">
        <v>1853</v>
      </c>
    </row>
    <row r="15" ht="30.75" customHeight="1" spans="1:10" x14ac:dyDescent="0.25">
      <c r="A15" t="s">
        <v>63</v>
      </c>
      <c r="B15" t="s">
        <v>64</v>
      </c>
      <c r="C15" s="5" t="s">
        <v>519</v>
      </c>
      <c r="D15">
        <v>77</v>
      </c>
      <c r="E15" s="1">
        <v>95.55</v>
      </c>
      <c r="F15" t="s">
        <v>66</v>
      </c>
      <c r="H15" t="s">
        <v>462</v>
      </c>
      <c r="I15" s="5"/>
      <c r="J15" s="22" t="s">
        <v>462</v>
      </c>
    </row>
    <row r="16" spans="1:10" x14ac:dyDescent="0.25">
      <c r="A16" t="s">
        <v>67</v>
      </c>
      <c r="B16" t="s">
        <v>68</v>
      </c>
      <c r="D16">
        <v>80</v>
      </c>
      <c r="E16" s="1">
        <v>100.77</v>
      </c>
      <c r="F16" t="s">
        <v>28</v>
      </c>
      <c r="H16" t="s">
        <v>462</v>
      </c>
      <c r="I16">
        <v>1852</v>
      </c>
      <c r="J16" s="22">
        <v>1852</v>
      </c>
    </row>
    <row r="17" ht="30.75" customHeight="1" spans="1:10" x14ac:dyDescent="0.25">
      <c r="A17" t="s">
        <v>240</v>
      </c>
      <c r="B17" t="s">
        <v>241</v>
      </c>
      <c r="C17" s="28" t="s">
        <v>520</v>
      </c>
      <c r="D17" s="31">
        <v>80</v>
      </c>
      <c r="E17" s="1">
        <v>86.9</v>
      </c>
      <c r="F17" t="s">
        <v>521</v>
      </c>
      <c r="H17" t="s">
        <v>522</v>
      </c>
      <c r="I17" t="s">
        <v>523</v>
      </c>
      <c r="J17" s="22" t="s">
        <v>523</v>
      </c>
    </row>
    <row r="18" spans="1:10" x14ac:dyDescent="0.25">
      <c r="A18" t="s">
        <v>72</v>
      </c>
      <c r="B18" t="s">
        <v>73</v>
      </c>
      <c r="C18" t="s">
        <v>524</v>
      </c>
      <c r="D18">
        <v>40</v>
      </c>
      <c r="E18" s="1">
        <v>85.8</v>
      </c>
      <c r="F18" t="s">
        <v>28</v>
      </c>
      <c r="H18" t="s">
        <v>525</v>
      </c>
      <c r="I18">
        <v>67</v>
      </c>
      <c r="J18" s="22">
        <v>67</v>
      </c>
    </row>
    <row r="19" ht="30.75" customHeight="1" spans="3:10" x14ac:dyDescent="0.25">
      <c r="C19" t="s">
        <v>526</v>
      </c>
      <c r="D19">
        <v>40</v>
      </c>
      <c r="E19" s="1">
        <v>95.55</v>
      </c>
      <c r="F19" t="s">
        <v>28</v>
      </c>
      <c r="G19" s="21" t="s">
        <v>527</v>
      </c>
      <c r="H19" t="s">
        <v>501</v>
      </c>
      <c r="J19" s="22" t="s">
        <v>501</v>
      </c>
    </row>
    <row r="20" spans="1:10" x14ac:dyDescent="0.25">
      <c r="A20" t="s">
        <v>75</v>
      </c>
      <c r="B20" t="s">
        <v>76</v>
      </c>
      <c r="C20" t="s">
        <v>528</v>
      </c>
      <c r="D20">
        <v>78</v>
      </c>
      <c r="E20" s="1">
        <v>105.81</v>
      </c>
      <c r="F20" t="s">
        <v>78</v>
      </c>
      <c r="H20" s="5" t="s">
        <v>462</v>
      </c>
      <c r="J20" s="8" t="s">
        <v>462</v>
      </c>
    </row>
    <row r="21" spans="1:10" x14ac:dyDescent="0.25">
      <c r="A21" t="s">
        <v>80</v>
      </c>
      <c r="B21" t="s">
        <v>81</v>
      </c>
      <c r="C21" t="s">
        <v>83</v>
      </c>
      <c r="D21">
        <v>80</v>
      </c>
      <c r="E21" s="1">
        <v>100</v>
      </c>
      <c r="F21" t="s">
        <v>13</v>
      </c>
      <c r="H21" s="5" t="s">
        <v>462</v>
      </c>
      <c r="I21">
        <v>1851</v>
      </c>
      <c r="J21" s="22">
        <v>1851</v>
      </c>
    </row>
    <row r="22" spans="1:10" x14ac:dyDescent="0.25">
      <c r="A22" t="s">
        <v>84</v>
      </c>
      <c r="B22" t="s">
        <v>85</v>
      </c>
      <c r="D22">
        <v>80</v>
      </c>
      <c r="E22" s="1">
        <v>95.95</v>
      </c>
      <c r="F22" t="s">
        <v>13</v>
      </c>
      <c r="G22" s="10" t="s">
        <v>517</v>
      </c>
      <c r="H22" s="5" t="s">
        <v>462</v>
      </c>
      <c r="I22">
        <v>1864</v>
      </c>
      <c r="J22" s="22">
        <v>1864</v>
      </c>
    </row>
    <row r="23" spans="1:10" x14ac:dyDescent="0.25">
      <c r="A23" t="s">
        <v>87</v>
      </c>
      <c r="B23" t="s">
        <v>88</v>
      </c>
      <c r="D23">
        <v>80</v>
      </c>
      <c r="E23" s="1">
        <v>85.8</v>
      </c>
      <c r="F23" t="s">
        <v>89</v>
      </c>
      <c r="G23" s="10" t="s">
        <v>517</v>
      </c>
      <c r="H23" s="5" t="s">
        <v>507</v>
      </c>
      <c r="I23" s="5" t="s">
        <v>529</v>
      </c>
      <c r="J23" s="33" t="s">
        <v>529</v>
      </c>
    </row>
    <row r="24" spans="1:10" x14ac:dyDescent="0.25">
      <c r="A24" t="s">
        <v>92</v>
      </c>
      <c r="B24" t="s">
        <v>93</v>
      </c>
      <c r="D24">
        <v>80</v>
      </c>
      <c r="E24" s="1">
        <v>85.8</v>
      </c>
      <c r="F24" t="s">
        <v>94</v>
      </c>
      <c r="H24" t="s">
        <v>462</v>
      </c>
      <c r="J24" s="4" t="s">
        <v>462</v>
      </c>
    </row>
    <row r="25" spans="1:10" x14ac:dyDescent="0.25">
      <c r="A25" t="s">
        <v>95</v>
      </c>
      <c r="B25" t="s">
        <v>96</v>
      </c>
      <c r="D25">
        <v>80</v>
      </c>
      <c r="E25" s="1">
        <v>99.93</v>
      </c>
      <c r="F25" t="s">
        <v>28</v>
      </c>
      <c r="H25" t="s">
        <v>462</v>
      </c>
      <c r="I25">
        <v>1865</v>
      </c>
      <c r="J25" s="22">
        <v>1865</v>
      </c>
    </row>
    <row r="26" spans="1:10" x14ac:dyDescent="0.25">
      <c r="A26" t="s">
        <v>97</v>
      </c>
      <c r="B26" t="s">
        <v>98</v>
      </c>
      <c r="C26" t="s">
        <v>530</v>
      </c>
      <c r="D26">
        <f>36.71+18.02</f>
        <v>54.730000000000004</v>
      </c>
      <c r="E26" s="1">
        <v>103.92</v>
      </c>
      <c r="F26" t="s">
        <v>59</v>
      </c>
      <c r="H26" t="s">
        <v>462</v>
      </c>
      <c r="J26" s="4" t="s">
        <v>462</v>
      </c>
    </row>
    <row r="27" spans="1:10" x14ac:dyDescent="0.25">
      <c r="A27" t="s">
        <v>100</v>
      </c>
      <c r="B27" t="s">
        <v>101</v>
      </c>
      <c r="D27" t="s">
        <v>374</v>
      </c>
      <c r="E27" s="1">
        <v>28.85</v>
      </c>
      <c r="F27" t="s">
        <v>103</v>
      </c>
      <c r="H27" t="s">
        <v>462</v>
      </c>
      <c r="I27">
        <v>1853</v>
      </c>
      <c r="J27" s="4">
        <v>1853</v>
      </c>
    </row>
    <row r="28" spans="1:10" x14ac:dyDescent="0.25">
      <c r="A28" t="s">
        <v>104</v>
      </c>
      <c r="B28" t="s">
        <v>105</v>
      </c>
      <c r="C28" t="s">
        <v>439</v>
      </c>
      <c r="D28">
        <v>76</v>
      </c>
      <c r="E28" s="1">
        <v>101.4</v>
      </c>
      <c r="F28" t="s">
        <v>107</v>
      </c>
      <c r="H28" t="s">
        <v>462</v>
      </c>
      <c r="I28" s="5" t="s">
        <v>531</v>
      </c>
      <c r="J28" s="8" t="s">
        <v>531</v>
      </c>
    </row>
    <row r="29" ht="45.75" customHeight="1" spans="1:10" x14ac:dyDescent="0.25">
      <c r="A29" t="s">
        <v>75</v>
      </c>
      <c r="B29" t="s">
        <v>111</v>
      </c>
      <c r="C29" s="5" t="s">
        <v>532</v>
      </c>
      <c r="D29">
        <v>120</v>
      </c>
      <c r="E29" s="1">
        <v>93.6</v>
      </c>
      <c r="F29" t="s">
        <v>94</v>
      </c>
      <c r="H29" t="s">
        <v>462</v>
      </c>
      <c r="I29" s="5" t="s">
        <v>533</v>
      </c>
      <c r="J29" s="33" t="s">
        <v>533</v>
      </c>
    </row>
    <row r="30" spans="1:10" x14ac:dyDescent="0.25">
      <c r="A30" t="s">
        <v>115</v>
      </c>
      <c r="B30" t="s">
        <v>116</v>
      </c>
      <c r="D30">
        <v>80</v>
      </c>
      <c r="E30" s="1">
        <v>90.09</v>
      </c>
      <c r="F30" t="s">
        <v>28</v>
      </c>
      <c r="H30" t="s">
        <v>462</v>
      </c>
      <c r="J30" s="4" t="s">
        <v>462</v>
      </c>
    </row>
    <row r="31" spans="1:10" x14ac:dyDescent="0.25">
      <c r="A31" t="s">
        <v>118</v>
      </c>
      <c r="B31" t="s">
        <v>119</v>
      </c>
      <c r="D31">
        <v>0</v>
      </c>
      <c r="E31" s="1">
        <v>15</v>
      </c>
      <c r="F31" t="s">
        <v>107</v>
      </c>
      <c r="H31" t="s">
        <v>462</v>
      </c>
      <c r="J31" s="22"/>
    </row>
    <row r="32" spans="1:10" x14ac:dyDescent="0.25">
      <c r="A32" t="s">
        <v>120</v>
      </c>
      <c r="B32" t="s">
        <v>121</v>
      </c>
      <c r="C32" t="s">
        <v>534</v>
      </c>
      <c r="D32">
        <v>71.5</v>
      </c>
      <c r="E32" s="1">
        <v>93.6</v>
      </c>
      <c r="F32" t="s">
        <v>122</v>
      </c>
      <c r="H32" t="s">
        <v>462</v>
      </c>
      <c r="I32" t="s">
        <v>535</v>
      </c>
      <c r="J32" s="4" t="s">
        <v>536</v>
      </c>
    </row>
    <row r="33" spans="1:10" x14ac:dyDescent="0.25">
      <c r="A33" t="s">
        <v>18</v>
      </c>
      <c r="B33" t="s">
        <v>222</v>
      </c>
      <c r="C33" t="s">
        <v>537</v>
      </c>
      <c r="D33">
        <v>64</v>
      </c>
      <c r="E33" s="1">
        <v>93.56</v>
      </c>
      <c r="F33" t="s">
        <v>20</v>
      </c>
      <c r="H33" t="s">
        <v>462</v>
      </c>
      <c r="I33">
        <v>1852</v>
      </c>
      <c r="J33" s="22">
        <v>1852</v>
      </c>
    </row>
    <row r="34" spans="1:10" x14ac:dyDescent="0.25">
      <c r="A34" t="s">
        <v>290</v>
      </c>
      <c r="B34" t="s">
        <v>291</v>
      </c>
      <c r="D34">
        <v>80</v>
      </c>
      <c r="E34" s="1">
        <v>96.6</v>
      </c>
      <c r="F34" t="s">
        <v>28</v>
      </c>
      <c r="H34" t="s">
        <v>462</v>
      </c>
      <c r="I34" t="s">
        <v>538</v>
      </c>
      <c r="J34" s="22" t="s">
        <v>538</v>
      </c>
    </row>
    <row r="35" spans="10:10" x14ac:dyDescent="0.25">
      <c r="J35" s="22"/>
    </row>
    <row r="36" spans="1:10" x14ac:dyDescent="0.25">
      <c r="A36" t="s">
        <v>69</v>
      </c>
      <c r="B36" t="s">
        <v>70</v>
      </c>
      <c r="D36">
        <v>40</v>
      </c>
      <c r="E36" s="1">
        <v>100.77</v>
      </c>
      <c r="F36" t="s">
        <v>59</v>
      </c>
      <c r="H36" t="s">
        <v>539</v>
      </c>
      <c r="I36">
        <v>1853</v>
      </c>
      <c r="J36" s="4">
        <v>1853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 zoomScale="100" zoomScaleNormal="100">
      <pane ySplit="1" topLeftCell="G27" activePane="bottomLeft" state="frozen"/>
      <selection pane="bottomLeft" activeCell="G27" sqref="G27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13</v>
      </c>
      <c r="H2" t="s">
        <v>515</v>
      </c>
      <c r="I2" t="s">
        <v>540</v>
      </c>
      <c r="J2" s="4" t="s">
        <v>540</v>
      </c>
    </row>
    <row r="3" spans="3:10" x14ac:dyDescent="0.25">
      <c r="C3" t="s">
        <v>541</v>
      </c>
      <c r="D3">
        <v>77</v>
      </c>
      <c r="E3" s="1">
        <v>105</v>
      </c>
      <c r="F3" t="s">
        <v>13</v>
      </c>
      <c r="H3" t="s">
        <v>515</v>
      </c>
      <c r="I3">
        <v>1866</v>
      </c>
      <c r="J3" s="22">
        <v>1866</v>
      </c>
    </row>
    <row r="4" ht="30.75" customHeight="1" spans="1:10" x14ac:dyDescent="0.25">
      <c r="A4" t="s">
        <v>21</v>
      </c>
      <c r="B4" t="s">
        <v>22</v>
      </c>
      <c r="C4" t="s">
        <v>542</v>
      </c>
      <c r="D4" t="s">
        <v>374</v>
      </c>
      <c r="E4" s="1">
        <v>28.85</v>
      </c>
      <c r="F4" t="s">
        <v>24</v>
      </c>
      <c r="G4" s="35" t="s">
        <v>543</v>
      </c>
      <c r="H4" t="s">
        <v>544</v>
      </c>
      <c r="I4">
        <v>1867</v>
      </c>
      <c r="J4" s="4">
        <v>1867</v>
      </c>
    </row>
    <row r="5" spans="1:10" x14ac:dyDescent="0.25">
      <c r="A5" t="s">
        <v>26</v>
      </c>
      <c r="B5" t="s">
        <v>27</v>
      </c>
      <c r="C5" t="s">
        <v>545</v>
      </c>
      <c r="D5">
        <v>76</v>
      </c>
      <c r="E5" s="1">
        <v>93.6</v>
      </c>
      <c r="F5" t="s">
        <v>28</v>
      </c>
      <c r="H5" s="5" t="s">
        <v>515</v>
      </c>
      <c r="J5" s="8" t="s">
        <v>515</v>
      </c>
    </row>
    <row r="6" spans="1:10" x14ac:dyDescent="0.25">
      <c r="A6" t="s">
        <v>31</v>
      </c>
      <c r="B6" t="s">
        <v>32</v>
      </c>
      <c r="C6" t="s">
        <v>546</v>
      </c>
      <c r="D6">
        <v>76.5</v>
      </c>
      <c r="E6" s="1">
        <v>95.16</v>
      </c>
      <c r="F6" t="s">
        <v>33</v>
      </c>
      <c r="H6" s="5" t="s">
        <v>547</v>
      </c>
      <c r="I6" s="5" t="s">
        <v>548</v>
      </c>
      <c r="J6" s="33" t="s">
        <v>548</v>
      </c>
    </row>
    <row r="7" spans="1:10" x14ac:dyDescent="0.25">
      <c r="A7" t="s">
        <v>302</v>
      </c>
      <c r="B7" t="s">
        <v>303</v>
      </c>
      <c r="C7" t="s">
        <v>549</v>
      </c>
      <c r="D7">
        <v>66.5</v>
      </c>
      <c r="E7" s="1">
        <v>97.3</v>
      </c>
      <c r="F7" t="s">
        <v>28</v>
      </c>
      <c r="H7" t="s">
        <v>515</v>
      </c>
      <c r="I7" s="5"/>
      <c r="J7" s="22" t="s">
        <v>515</v>
      </c>
    </row>
    <row r="8" spans="1:10" x14ac:dyDescent="0.25">
      <c r="A8" t="s">
        <v>37</v>
      </c>
      <c r="B8" t="s">
        <v>38</v>
      </c>
      <c r="C8" t="s">
        <v>550</v>
      </c>
      <c r="D8" t="s">
        <v>374</v>
      </c>
      <c r="E8" s="1">
        <v>28.85</v>
      </c>
      <c r="F8" t="s">
        <v>40</v>
      </c>
      <c r="H8" s="5" t="s">
        <v>551</v>
      </c>
      <c r="I8" t="s">
        <v>552</v>
      </c>
      <c r="J8" s="4" t="s">
        <v>552</v>
      </c>
    </row>
    <row r="9" spans="1:10" x14ac:dyDescent="0.25">
      <c r="A9" t="s">
        <v>43</v>
      </c>
      <c r="B9" t="s">
        <v>44</v>
      </c>
      <c r="D9">
        <v>100</v>
      </c>
      <c r="E9" s="1">
        <v>120.75</v>
      </c>
      <c r="F9" t="s">
        <v>24</v>
      </c>
      <c r="H9" t="s">
        <v>553</v>
      </c>
      <c r="J9" s="22" t="s">
        <v>553</v>
      </c>
    </row>
    <row r="10" spans="1:10" x14ac:dyDescent="0.25">
      <c r="A10" t="s">
        <v>46</v>
      </c>
      <c r="B10" t="s">
        <v>47</v>
      </c>
      <c r="C10" t="s">
        <v>440</v>
      </c>
      <c r="D10">
        <v>72</v>
      </c>
      <c r="E10" s="1">
        <v>89.7</v>
      </c>
      <c r="F10" t="s">
        <v>48</v>
      </c>
      <c r="H10" t="s">
        <v>515</v>
      </c>
      <c r="I10" s="5" t="s">
        <v>554</v>
      </c>
      <c r="J10" s="8" t="s">
        <v>554</v>
      </c>
    </row>
    <row r="11" spans="1:10" x14ac:dyDescent="0.25">
      <c r="A11" t="s">
        <v>54</v>
      </c>
      <c r="B11" t="s">
        <v>55</v>
      </c>
      <c r="C11" t="s">
        <v>440</v>
      </c>
      <c r="D11">
        <v>72</v>
      </c>
      <c r="E11" s="1">
        <v>96.6</v>
      </c>
      <c r="F11" t="s">
        <v>89</v>
      </c>
      <c r="H11" t="s">
        <v>515</v>
      </c>
      <c r="I11">
        <v>1859</v>
      </c>
      <c r="J11" s="22">
        <v>1859</v>
      </c>
    </row>
    <row r="12" spans="1:10" x14ac:dyDescent="0.25">
      <c r="A12" t="s">
        <v>57</v>
      </c>
      <c r="B12" t="s">
        <v>58</v>
      </c>
      <c r="C12" t="s">
        <v>555</v>
      </c>
      <c r="D12">
        <v>36</v>
      </c>
      <c r="E12" s="1">
        <v>101.49</v>
      </c>
      <c r="F12" t="s">
        <v>59</v>
      </c>
      <c r="H12" t="s">
        <v>515</v>
      </c>
      <c r="I12" s="5">
        <v>1863</v>
      </c>
      <c r="J12" s="22">
        <v>1863</v>
      </c>
    </row>
    <row r="13" spans="4:10" x14ac:dyDescent="0.25">
      <c r="D13">
        <v>34</v>
      </c>
      <c r="E13" s="36">
        <v>95.01</v>
      </c>
      <c r="F13" t="s">
        <v>40</v>
      </c>
      <c r="G13" s="10">
        <v>2086.01</v>
      </c>
      <c r="H13" t="s">
        <v>556</v>
      </c>
      <c r="I13" s="5">
        <v>1863</v>
      </c>
      <c r="J13" s="22">
        <v>1863</v>
      </c>
    </row>
    <row r="14" spans="1:10" x14ac:dyDescent="0.25">
      <c r="A14" t="s">
        <v>61</v>
      </c>
      <c r="B14" t="s">
        <v>62</v>
      </c>
      <c r="C14" t="s">
        <v>557</v>
      </c>
      <c r="D14">
        <v>58</v>
      </c>
      <c r="E14" s="1">
        <v>100.77</v>
      </c>
      <c r="F14" t="s">
        <v>28</v>
      </c>
      <c r="H14" t="s">
        <v>515</v>
      </c>
      <c r="I14">
        <v>1853</v>
      </c>
      <c r="J14" s="4">
        <v>1853</v>
      </c>
    </row>
    <row r="15" spans="1:10" x14ac:dyDescent="0.25">
      <c r="A15" t="s">
        <v>63</v>
      </c>
      <c r="B15" t="s">
        <v>64</v>
      </c>
      <c r="C15" t="s">
        <v>440</v>
      </c>
      <c r="D15">
        <v>72</v>
      </c>
      <c r="E15" s="1">
        <v>95.55</v>
      </c>
      <c r="F15" t="s">
        <v>66</v>
      </c>
      <c r="H15" t="s">
        <v>515</v>
      </c>
      <c r="I15" s="5"/>
      <c r="J15" s="22" t="s">
        <v>515</v>
      </c>
    </row>
    <row r="16" spans="1:10" x14ac:dyDescent="0.25">
      <c r="A16" t="s">
        <v>67</v>
      </c>
      <c r="B16" t="s">
        <v>68</v>
      </c>
      <c r="C16" t="s">
        <v>439</v>
      </c>
      <c r="D16">
        <v>76</v>
      </c>
      <c r="E16" s="1">
        <v>100.77</v>
      </c>
      <c r="F16" t="s">
        <v>28</v>
      </c>
      <c r="H16" t="s">
        <v>515</v>
      </c>
      <c r="I16">
        <v>1852</v>
      </c>
      <c r="J16" s="22">
        <v>1852</v>
      </c>
    </row>
    <row r="17" ht="30.75" customHeight="1" spans="1:10" x14ac:dyDescent="0.25">
      <c r="A17" t="s">
        <v>240</v>
      </c>
      <c r="B17" t="s">
        <v>241</v>
      </c>
      <c r="C17" s="5" t="s">
        <v>558</v>
      </c>
      <c r="D17" t="s">
        <v>559</v>
      </c>
      <c r="E17" s="1">
        <v>86.9</v>
      </c>
      <c r="F17" s="2" t="s">
        <v>560</v>
      </c>
      <c r="H17" t="s">
        <v>561</v>
      </c>
      <c r="I17">
        <v>1884</v>
      </c>
      <c r="J17" s="22">
        <v>1884</v>
      </c>
    </row>
    <row r="18" spans="1:10" x14ac:dyDescent="0.25">
      <c r="A18" t="s">
        <v>72</v>
      </c>
      <c r="B18" t="s">
        <v>73</v>
      </c>
      <c r="C18" t="s">
        <v>440</v>
      </c>
      <c r="D18">
        <v>72</v>
      </c>
      <c r="E18" s="3">
        <v>95.55</v>
      </c>
      <c r="F18" t="s">
        <v>28</v>
      </c>
      <c r="H18" t="s">
        <v>515</v>
      </c>
      <c r="J18" s="22" t="s">
        <v>515</v>
      </c>
    </row>
    <row r="19" spans="1:10" x14ac:dyDescent="0.25">
      <c r="A19" t="s">
        <v>75</v>
      </c>
      <c r="B19" t="s">
        <v>76</v>
      </c>
      <c r="C19" t="s">
        <v>562</v>
      </c>
      <c r="D19" s="31">
        <v>85</v>
      </c>
      <c r="E19" s="1">
        <v>105.81</v>
      </c>
      <c r="F19" t="s">
        <v>78</v>
      </c>
      <c r="H19" t="s">
        <v>515</v>
      </c>
      <c r="J19" s="22" t="s">
        <v>515</v>
      </c>
    </row>
    <row r="20" spans="1:10" x14ac:dyDescent="0.25">
      <c r="A20" t="s">
        <v>80</v>
      </c>
      <c r="B20" t="s">
        <v>81</v>
      </c>
      <c r="C20" t="s">
        <v>83</v>
      </c>
      <c r="D20">
        <v>75</v>
      </c>
      <c r="E20" s="1">
        <v>100</v>
      </c>
      <c r="F20" t="s">
        <v>13</v>
      </c>
      <c r="H20" t="s">
        <v>515</v>
      </c>
      <c r="I20">
        <v>1851</v>
      </c>
      <c r="J20" s="22">
        <v>1851</v>
      </c>
    </row>
    <row r="21" spans="1:10" x14ac:dyDescent="0.25">
      <c r="A21" t="s">
        <v>84</v>
      </c>
      <c r="B21" t="s">
        <v>85</v>
      </c>
      <c r="C21" t="s">
        <v>563</v>
      </c>
      <c r="D21">
        <v>46</v>
      </c>
      <c r="E21" s="1">
        <v>95.95</v>
      </c>
      <c r="F21" t="s">
        <v>13</v>
      </c>
      <c r="H21" t="s">
        <v>515</v>
      </c>
      <c r="I21">
        <v>1864</v>
      </c>
      <c r="J21" s="22">
        <v>1864</v>
      </c>
    </row>
    <row r="22" spans="4:10" x14ac:dyDescent="0.25">
      <c r="D22">
        <v>34</v>
      </c>
      <c r="E22" s="36">
        <v>96.44</v>
      </c>
      <c r="F22" t="s">
        <v>40</v>
      </c>
      <c r="G22" s="10">
        <v>1532.84</v>
      </c>
      <c r="H22" t="s">
        <v>556</v>
      </c>
      <c r="I22">
        <v>1864</v>
      </c>
      <c r="J22" s="22">
        <v>1864</v>
      </c>
    </row>
    <row r="23" spans="1:10" x14ac:dyDescent="0.25">
      <c r="A23" t="s">
        <v>87</v>
      </c>
      <c r="B23" t="s">
        <v>88</v>
      </c>
      <c r="C23" t="s">
        <v>564</v>
      </c>
      <c r="D23">
        <v>40</v>
      </c>
      <c r="E23" s="1">
        <v>85.8</v>
      </c>
      <c r="F23" t="s">
        <v>89</v>
      </c>
      <c r="H23" s="37" t="s">
        <v>565</v>
      </c>
      <c r="I23" s="5" t="s">
        <v>566</v>
      </c>
      <c r="J23" s="22" t="s">
        <v>566</v>
      </c>
    </row>
    <row r="24" spans="1:10" x14ac:dyDescent="0.25">
      <c r="A24" t="s">
        <v>92</v>
      </c>
      <c r="B24" t="s">
        <v>93</v>
      </c>
      <c r="C24" t="s">
        <v>567</v>
      </c>
      <c r="D24">
        <v>64</v>
      </c>
      <c r="E24" s="1">
        <v>85.8</v>
      </c>
      <c r="F24" t="s">
        <v>94</v>
      </c>
      <c r="H24" t="s">
        <v>515</v>
      </c>
      <c r="J24" s="4" t="s">
        <v>515</v>
      </c>
    </row>
    <row r="25" spans="1:10" x14ac:dyDescent="0.25">
      <c r="A25" t="s">
        <v>95</v>
      </c>
      <c r="B25" t="s">
        <v>96</v>
      </c>
      <c r="D25">
        <v>80</v>
      </c>
      <c r="E25" s="1">
        <v>99.93</v>
      </c>
      <c r="F25" t="s">
        <v>28</v>
      </c>
      <c r="H25" t="s">
        <v>515</v>
      </c>
      <c r="I25">
        <v>1865</v>
      </c>
      <c r="J25" s="22">
        <v>1865</v>
      </c>
    </row>
    <row r="26" spans="1:10" x14ac:dyDescent="0.25">
      <c r="A26" t="s">
        <v>97</v>
      </c>
      <c r="B26" t="s">
        <v>98</v>
      </c>
      <c r="C26" t="s">
        <v>568</v>
      </c>
      <c r="D26">
        <v>56.62</v>
      </c>
      <c r="E26" s="1">
        <v>103.92</v>
      </c>
      <c r="F26" t="s">
        <v>59</v>
      </c>
      <c r="G26" s="3" t="s">
        <v>322</v>
      </c>
      <c r="H26" t="s">
        <v>515</v>
      </c>
      <c r="J26" s="22" t="s">
        <v>515</v>
      </c>
    </row>
    <row r="27" ht="60.75" customHeight="1" spans="1:10" x14ac:dyDescent="0.25">
      <c r="A27" t="s">
        <v>100</v>
      </c>
      <c r="B27" t="s">
        <v>101</v>
      </c>
      <c r="D27" t="s">
        <v>374</v>
      </c>
      <c r="E27" s="1">
        <v>28.85</v>
      </c>
      <c r="F27" t="s">
        <v>103</v>
      </c>
      <c r="G27" s="20" t="s">
        <v>569</v>
      </c>
      <c r="H27" t="s">
        <v>515</v>
      </c>
      <c r="I27">
        <v>1853</v>
      </c>
      <c r="J27" s="4">
        <v>1853</v>
      </c>
    </row>
    <row r="28" spans="1:10" x14ac:dyDescent="0.25">
      <c r="A28" t="s">
        <v>104</v>
      </c>
      <c r="B28" t="s">
        <v>105</v>
      </c>
      <c r="C28" t="s">
        <v>440</v>
      </c>
      <c r="D28">
        <v>72</v>
      </c>
      <c r="E28" s="1">
        <v>101.4</v>
      </c>
      <c r="F28" t="s">
        <v>107</v>
      </c>
      <c r="H28" s="5" t="s">
        <v>515</v>
      </c>
      <c r="I28" s="5" t="s">
        <v>570</v>
      </c>
      <c r="J28" s="33" t="s">
        <v>570</v>
      </c>
    </row>
    <row r="29" ht="45.75" customHeight="1" spans="1:10" x14ac:dyDescent="0.25">
      <c r="A29" t="s">
        <v>75</v>
      </c>
      <c r="B29" t="s">
        <v>111</v>
      </c>
      <c r="C29" s="5" t="s">
        <v>571</v>
      </c>
      <c r="D29">
        <v>116</v>
      </c>
      <c r="E29" s="1">
        <v>93.6</v>
      </c>
      <c r="F29" t="s">
        <v>94</v>
      </c>
      <c r="H29" t="s">
        <v>515</v>
      </c>
      <c r="I29" s="5" t="s">
        <v>572</v>
      </c>
      <c r="J29" s="33" t="s">
        <v>572</v>
      </c>
    </row>
    <row r="30" spans="1:10" x14ac:dyDescent="0.25">
      <c r="A30" t="s">
        <v>115</v>
      </c>
      <c r="B30" t="s">
        <v>116</v>
      </c>
      <c r="D30">
        <v>80</v>
      </c>
      <c r="E30" s="1">
        <v>90.09</v>
      </c>
      <c r="F30" t="s">
        <v>28</v>
      </c>
      <c r="H30" s="5" t="s">
        <v>515</v>
      </c>
      <c r="J30" s="8" t="s">
        <v>515</v>
      </c>
    </row>
    <row r="31" spans="1:10" x14ac:dyDescent="0.25">
      <c r="A31" t="s">
        <v>118</v>
      </c>
      <c r="B31" t="s">
        <v>119</v>
      </c>
      <c r="C31" t="s">
        <v>573</v>
      </c>
      <c r="D31">
        <v>0</v>
      </c>
      <c r="E31" s="1">
        <v>15</v>
      </c>
      <c r="F31" t="s">
        <v>107</v>
      </c>
      <c r="H31" s="5" t="s">
        <v>515</v>
      </c>
      <c r="J31" s="22"/>
    </row>
    <row r="32" spans="1:10" x14ac:dyDescent="0.25">
      <c r="A32" t="s">
        <v>120</v>
      </c>
      <c r="B32" t="s">
        <v>121</v>
      </c>
      <c r="C32" t="s">
        <v>574</v>
      </c>
      <c r="D32">
        <v>18</v>
      </c>
      <c r="E32" s="1">
        <v>93.6</v>
      </c>
      <c r="F32" t="s">
        <v>122</v>
      </c>
      <c r="H32" t="s">
        <v>556</v>
      </c>
      <c r="I32" t="s">
        <v>575</v>
      </c>
      <c r="J32" s="4" t="s">
        <v>575</v>
      </c>
    </row>
    <row r="33" spans="1:10" x14ac:dyDescent="0.25">
      <c r="A33" t="s">
        <v>18</v>
      </c>
      <c r="B33" t="s">
        <v>222</v>
      </c>
      <c r="C33" t="s">
        <v>576</v>
      </c>
      <c r="D33" t="s">
        <v>577</v>
      </c>
      <c r="E33" s="1">
        <v>93.56</v>
      </c>
      <c r="F33" t="s">
        <v>20</v>
      </c>
      <c r="H33" t="s">
        <v>515</v>
      </c>
      <c r="I33">
        <v>1852</v>
      </c>
      <c r="J33" s="22">
        <v>1852</v>
      </c>
    </row>
    <row r="34" spans="1:10" x14ac:dyDescent="0.25">
      <c r="A34" t="s">
        <v>290</v>
      </c>
      <c r="B34" t="s">
        <v>291</v>
      </c>
      <c r="C34" t="s">
        <v>578</v>
      </c>
      <c r="D34">
        <v>81</v>
      </c>
      <c r="E34" s="1">
        <v>96.6</v>
      </c>
      <c r="F34" t="s">
        <v>28</v>
      </c>
      <c r="H34" t="s">
        <v>515</v>
      </c>
      <c r="I34" t="s">
        <v>579</v>
      </c>
      <c r="J34" s="4" t="s">
        <v>579</v>
      </c>
    </row>
    <row r="35" spans="10:10" x14ac:dyDescent="0.25">
      <c r="J35" s="22"/>
    </row>
    <row r="36" spans="1:10" x14ac:dyDescent="0.25">
      <c r="A36" t="s">
        <v>69</v>
      </c>
      <c r="B36" t="s">
        <v>70</v>
      </c>
      <c r="C36" t="s">
        <v>580</v>
      </c>
      <c r="D36">
        <v>35</v>
      </c>
      <c r="E36" s="1">
        <v>100.77</v>
      </c>
      <c r="F36" t="s">
        <v>59</v>
      </c>
      <c r="H36" t="s">
        <v>515</v>
      </c>
      <c r="I36">
        <v>1853</v>
      </c>
      <c r="J36" s="4">
        <v>1853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A26" activePane="bottomLeft" state="frozen"/>
      <selection pane="bottomLeft" activeCell="A26" sqref="A26"/>
    </sheetView>
  </sheetViews>
  <sheetFormatPr defaultRowHeight="15" outlineLevelRow="0" outlineLevelCol="0" x14ac:dyDescent="0"/>
  <cols>
    <col min="2" max="2" width="18.7109375" customWidth="1"/>
    <col min="3" max="3" width="25.28515625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13</v>
      </c>
      <c r="H2" t="s">
        <v>553</v>
      </c>
      <c r="I2" t="s">
        <v>581</v>
      </c>
      <c r="J2" s="4" t="s">
        <v>581</v>
      </c>
    </row>
    <row r="3" spans="3:10" x14ac:dyDescent="0.25">
      <c r="C3" t="s">
        <v>415</v>
      </c>
      <c r="D3">
        <v>80</v>
      </c>
      <c r="E3" s="1">
        <v>105</v>
      </c>
      <c r="F3" t="s">
        <v>13</v>
      </c>
      <c r="H3" t="s">
        <v>582</v>
      </c>
      <c r="I3">
        <v>1880</v>
      </c>
      <c r="J3" s="22">
        <v>1880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24</v>
      </c>
      <c r="G4" s="10" t="s">
        <v>583</v>
      </c>
      <c r="H4" t="s">
        <v>553</v>
      </c>
      <c r="J4" s="22">
        <v>1901</v>
      </c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t="s">
        <v>553</v>
      </c>
      <c r="J5" s="4" t="s">
        <v>553</v>
      </c>
    </row>
    <row r="6" ht="30.75" customHeight="1" spans="1:10" x14ac:dyDescent="0.25">
      <c r="A6" t="s">
        <v>31</v>
      </c>
      <c r="B6" t="s">
        <v>32</v>
      </c>
      <c r="C6" t="s">
        <v>584</v>
      </c>
      <c r="D6">
        <v>45</v>
      </c>
      <c r="E6" s="1">
        <v>95.16</v>
      </c>
      <c r="F6" t="s">
        <v>33</v>
      </c>
      <c r="G6" s="21" t="s">
        <v>585</v>
      </c>
      <c r="H6" s="5" t="s">
        <v>586</v>
      </c>
      <c r="I6" s="5" t="s">
        <v>587</v>
      </c>
      <c r="J6" s="33" t="s">
        <v>587</v>
      </c>
    </row>
    <row r="7" spans="1:10" x14ac:dyDescent="0.25">
      <c r="A7" t="s">
        <v>302</v>
      </c>
      <c r="B7" t="s">
        <v>303</v>
      </c>
      <c r="C7" t="s">
        <v>588</v>
      </c>
      <c r="D7">
        <v>81.5</v>
      </c>
      <c r="E7" s="1">
        <v>97.3</v>
      </c>
      <c r="F7" t="s">
        <v>28</v>
      </c>
      <c r="H7" t="s">
        <v>553</v>
      </c>
      <c r="I7" s="5"/>
      <c r="J7" s="22" t="s">
        <v>553</v>
      </c>
    </row>
    <row r="8" spans="1:10" x14ac:dyDescent="0.25">
      <c r="A8" t="s">
        <v>37</v>
      </c>
      <c r="B8" t="s">
        <v>38</v>
      </c>
      <c r="C8">
        <v>17</v>
      </c>
      <c r="D8" t="s">
        <v>374</v>
      </c>
      <c r="E8" s="1">
        <v>28.85</v>
      </c>
      <c r="F8" t="s">
        <v>40</v>
      </c>
      <c r="H8" t="s">
        <v>589</v>
      </c>
      <c r="I8">
        <v>1873</v>
      </c>
      <c r="J8" s="4">
        <v>1873</v>
      </c>
    </row>
    <row r="9" spans="1:10" x14ac:dyDescent="0.25">
      <c r="A9" t="s">
        <v>43</v>
      </c>
      <c r="B9" t="s">
        <v>44</v>
      </c>
      <c r="D9">
        <v>100</v>
      </c>
      <c r="E9" s="1">
        <v>120.75</v>
      </c>
      <c r="F9" t="s">
        <v>24</v>
      </c>
      <c r="H9" t="s">
        <v>590</v>
      </c>
      <c r="J9" s="22" t="s">
        <v>590</v>
      </c>
    </row>
    <row r="10" spans="1:10" x14ac:dyDescent="0.25">
      <c r="A10" t="s">
        <v>46</v>
      </c>
      <c r="B10" t="s">
        <v>47</v>
      </c>
      <c r="D10">
        <v>80</v>
      </c>
      <c r="E10" s="1">
        <v>89.7</v>
      </c>
      <c r="F10" t="s">
        <v>48</v>
      </c>
      <c r="H10" t="s">
        <v>553</v>
      </c>
      <c r="I10" s="5" t="s">
        <v>591</v>
      </c>
      <c r="J10" s="8" t="s">
        <v>591</v>
      </c>
    </row>
    <row r="11" spans="1:10" x14ac:dyDescent="0.25">
      <c r="A11" t="s">
        <v>54</v>
      </c>
      <c r="B11" t="s">
        <v>55</v>
      </c>
      <c r="C11" t="s">
        <v>592</v>
      </c>
      <c r="D11">
        <v>88</v>
      </c>
      <c r="E11" s="1">
        <v>96.6</v>
      </c>
      <c r="F11" t="s">
        <v>89</v>
      </c>
      <c r="H11" t="s">
        <v>553</v>
      </c>
      <c r="I11" t="s">
        <v>593</v>
      </c>
      <c r="J11" s="22" t="s">
        <v>593</v>
      </c>
    </row>
    <row r="12" spans="1:10" x14ac:dyDescent="0.25">
      <c r="A12" t="s">
        <v>57</v>
      </c>
      <c r="B12" t="s">
        <v>58</v>
      </c>
      <c r="D12">
        <v>80</v>
      </c>
      <c r="E12" s="1">
        <v>101.49</v>
      </c>
      <c r="F12" t="s">
        <v>59</v>
      </c>
      <c r="H12" t="s">
        <v>553</v>
      </c>
      <c r="I12" s="5">
        <v>1890</v>
      </c>
      <c r="J12" s="22">
        <v>1890</v>
      </c>
    </row>
    <row r="13" spans="1:10" x14ac:dyDescent="0.25">
      <c r="A13" t="s">
        <v>61</v>
      </c>
      <c r="B13" t="s">
        <v>62</v>
      </c>
      <c r="D13">
        <v>0</v>
      </c>
      <c r="E13" s="1">
        <v>100.77</v>
      </c>
      <c r="F13" t="s">
        <v>28</v>
      </c>
      <c r="H13" t="s">
        <v>553</v>
      </c>
      <c r="J13" s="22"/>
    </row>
    <row r="14" spans="1:10" x14ac:dyDescent="0.25">
      <c r="A14" t="s">
        <v>63</v>
      </c>
      <c r="B14" t="s">
        <v>64</v>
      </c>
      <c r="D14">
        <v>80</v>
      </c>
      <c r="E14" s="1">
        <v>95.55</v>
      </c>
      <c r="F14" t="s">
        <v>66</v>
      </c>
      <c r="H14" t="s">
        <v>553</v>
      </c>
      <c r="I14" s="5"/>
      <c r="J14" s="22" t="s">
        <v>553</v>
      </c>
    </row>
    <row r="15" spans="1:10" x14ac:dyDescent="0.25">
      <c r="A15" t="s">
        <v>67</v>
      </c>
      <c r="B15" t="s">
        <v>68</v>
      </c>
      <c r="D15">
        <v>80</v>
      </c>
      <c r="E15" s="1">
        <v>100.77</v>
      </c>
      <c r="F15" t="s">
        <v>28</v>
      </c>
      <c r="H15" t="s">
        <v>553</v>
      </c>
      <c r="I15">
        <v>1881</v>
      </c>
      <c r="J15" s="22">
        <v>1881</v>
      </c>
    </row>
    <row r="16" spans="1:10" x14ac:dyDescent="0.25">
      <c r="A16" t="s">
        <v>240</v>
      </c>
      <c r="B16" t="s">
        <v>241</v>
      </c>
      <c r="C16" t="s">
        <v>594</v>
      </c>
      <c r="D16">
        <v>80</v>
      </c>
      <c r="E16" s="1">
        <v>86.9</v>
      </c>
      <c r="F16" t="s">
        <v>595</v>
      </c>
      <c r="H16" t="s">
        <v>596</v>
      </c>
      <c r="I16" t="s">
        <v>597</v>
      </c>
      <c r="J16" s="22" t="s">
        <v>597</v>
      </c>
    </row>
    <row r="17" spans="1:10" x14ac:dyDescent="0.25">
      <c r="A17" t="s">
        <v>72</v>
      </c>
      <c r="B17" t="s">
        <v>73</v>
      </c>
      <c r="D17">
        <v>80</v>
      </c>
      <c r="E17" s="1">
        <v>95.55</v>
      </c>
      <c r="F17" t="s">
        <v>28</v>
      </c>
      <c r="H17" t="s">
        <v>553</v>
      </c>
      <c r="J17" s="22" t="s">
        <v>553</v>
      </c>
    </row>
    <row r="18" spans="1:10" x14ac:dyDescent="0.25">
      <c r="A18" t="s">
        <v>75</v>
      </c>
      <c r="B18" t="s">
        <v>76</v>
      </c>
      <c r="C18" t="s">
        <v>598</v>
      </c>
      <c r="D18">
        <v>75</v>
      </c>
      <c r="E18" s="1">
        <v>105.81</v>
      </c>
      <c r="F18" t="s">
        <v>78</v>
      </c>
      <c r="H18" t="s">
        <v>553</v>
      </c>
      <c r="J18" s="22" t="s">
        <v>553</v>
      </c>
    </row>
    <row r="19" spans="1:10" x14ac:dyDescent="0.25">
      <c r="A19" t="s">
        <v>80</v>
      </c>
      <c r="B19" t="s">
        <v>81</v>
      </c>
      <c r="C19" t="s">
        <v>83</v>
      </c>
      <c r="D19">
        <v>80</v>
      </c>
      <c r="E19" s="1">
        <v>100</v>
      </c>
      <c r="F19" t="s">
        <v>13</v>
      </c>
      <c r="H19" t="s">
        <v>553</v>
      </c>
      <c r="I19">
        <v>1882</v>
      </c>
      <c r="J19" s="22">
        <v>1882</v>
      </c>
    </row>
    <row r="20" spans="1:10" x14ac:dyDescent="0.25">
      <c r="A20" t="s">
        <v>84</v>
      </c>
      <c r="B20" t="s">
        <v>85</v>
      </c>
      <c r="C20" t="s">
        <v>449</v>
      </c>
      <c r="D20">
        <v>80</v>
      </c>
      <c r="E20" s="1">
        <v>95.95</v>
      </c>
      <c r="F20" t="s">
        <v>13</v>
      </c>
      <c r="H20" t="s">
        <v>553</v>
      </c>
      <c r="I20" s="5">
        <v>1890</v>
      </c>
      <c r="J20" s="22">
        <v>1890</v>
      </c>
    </row>
    <row r="21" spans="1:10" x14ac:dyDescent="0.25">
      <c r="A21" t="s">
        <v>87</v>
      </c>
      <c r="B21" t="s">
        <v>88</v>
      </c>
      <c r="C21" s="2" t="s">
        <v>599</v>
      </c>
      <c r="D21" s="2">
        <v>43.85</v>
      </c>
      <c r="E21" s="1">
        <v>85.8</v>
      </c>
      <c r="F21" t="s">
        <v>89</v>
      </c>
      <c r="H21" t="s">
        <v>553</v>
      </c>
      <c r="I21" s="5"/>
      <c r="J21" s="22"/>
    </row>
    <row r="22" spans="1:10" x14ac:dyDescent="0.25">
      <c r="A22" t="s">
        <v>92</v>
      </c>
      <c r="B22" t="s">
        <v>93</v>
      </c>
      <c r="D22">
        <v>80</v>
      </c>
      <c r="E22" s="1">
        <v>85.8</v>
      </c>
      <c r="F22" t="s">
        <v>94</v>
      </c>
      <c r="H22" t="s">
        <v>553</v>
      </c>
      <c r="J22" s="22" t="s">
        <v>553</v>
      </c>
    </row>
    <row r="23" spans="1:10" x14ac:dyDescent="0.25">
      <c r="A23" t="s">
        <v>95</v>
      </c>
      <c r="B23" t="s">
        <v>96</v>
      </c>
      <c r="D23">
        <v>80</v>
      </c>
      <c r="E23" s="1">
        <v>99.93</v>
      </c>
      <c r="F23" t="s">
        <v>28</v>
      </c>
      <c r="H23" t="s">
        <v>553</v>
      </c>
      <c r="I23">
        <v>1886</v>
      </c>
      <c r="J23" s="22">
        <v>1886</v>
      </c>
    </row>
    <row r="24" spans="1:10" x14ac:dyDescent="0.25">
      <c r="A24" t="s">
        <v>97</v>
      </c>
      <c r="B24" t="s">
        <v>98</v>
      </c>
      <c r="C24" t="s">
        <v>600</v>
      </c>
      <c r="D24">
        <v>84.7</v>
      </c>
      <c r="E24" s="1">
        <v>103.92</v>
      </c>
      <c r="F24" t="s">
        <v>59</v>
      </c>
      <c r="H24" t="s">
        <v>553</v>
      </c>
      <c r="J24" s="22" t="s">
        <v>553</v>
      </c>
    </row>
    <row r="25" spans="1:10" x14ac:dyDescent="0.25">
      <c r="A25" t="s">
        <v>100</v>
      </c>
      <c r="B25" t="s">
        <v>101</v>
      </c>
      <c r="D25" t="s">
        <v>374</v>
      </c>
      <c r="E25" s="1">
        <v>28.85</v>
      </c>
      <c r="F25" t="s">
        <v>103</v>
      </c>
      <c r="H25" t="s">
        <v>553</v>
      </c>
      <c r="J25" s="22"/>
    </row>
    <row r="26" spans="1:10" x14ac:dyDescent="0.25">
      <c r="A26" t="s">
        <v>104</v>
      </c>
      <c r="B26" t="s">
        <v>105</v>
      </c>
      <c r="C26" t="s">
        <v>429</v>
      </c>
      <c r="D26">
        <v>0</v>
      </c>
      <c r="E26" s="1">
        <v>101.4</v>
      </c>
      <c r="F26" t="s">
        <v>107</v>
      </c>
      <c r="H26" s="5"/>
      <c r="I26" s="5"/>
      <c r="J26" s="22"/>
    </row>
    <row r="27" ht="45.75" customHeight="1" spans="1:10" x14ac:dyDescent="0.25">
      <c r="A27" t="s">
        <v>75</v>
      </c>
      <c r="B27" t="s">
        <v>111</v>
      </c>
      <c r="C27" s="5" t="s">
        <v>532</v>
      </c>
      <c r="D27">
        <v>120</v>
      </c>
      <c r="E27" s="1">
        <v>93.6</v>
      </c>
      <c r="F27" t="s">
        <v>94</v>
      </c>
      <c r="G27" s="21" t="s">
        <v>601</v>
      </c>
      <c r="H27" t="s">
        <v>553</v>
      </c>
      <c r="I27" s="5" t="s">
        <v>602</v>
      </c>
      <c r="J27" s="33" t="s">
        <v>602</v>
      </c>
    </row>
    <row r="28" spans="1:10" x14ac:dyDescent="0.25">
      <c r="A28" t="s">
        <v>115</v>
      </c>
      <c r="B28" t="s">
        <v>116</v>
      </c>
      <c r="C28" t="s">
        <v>603</v>
      </c>
      <c r="D28">
        <v>80</v>
      </c>
      <c r="E28" s="1">
        <v>90.09</v>
      </c>
      <c r="F28" t="s">
        <v>28</v>
      </c>
      <c r="H28" t="s">
        <v>553</v>
      </c>
      <c r="J28" s="22" t="s">
        <v>553</v>
      </c>
    </row>
    <row r="29" spans="1:10" x14ac:dyDescent="0.25">
      <c r="A29" t="s">
        <v>118</v>
      </c>
      <c r="B29" t="s">
        <v>119</v>
      </c>
      <c r="D29">
        <v>5</v>
      </c>
      <c r="E29" s="1">
        <v>15</v>
      </c>
      <c r="F29" t="s">
        <v>107</v>
      </c>
      <c r="H29" t="s">
        <v>553</v>
      </c>
      <c r="J29" s="22"/>
    </row>
    <row r="30" spans="1:10" x14ac:dyDescent="0.25">
      <c r="A30" t="s">
        <v>120</v>
      </c>
      <c r="B30" t="s">
        <v>121</v>
      </c>
      <c r="D30">
        <v>0</v>
      </c>
      <c r="E30" s="1">
        <v>93.6</v>
      </c>
      <c r="F30" t="s">
        <v>122</v>
      </c>
      <c r="J30" s="22"/>
    </row>
    <row r="31" spans="1:10" x14ac:dyDescent="0.25">
      <c r="A31" t="s">
        <v>18</v>
      </c>
      <c r="B31" t="s">
        <v>222</v>
      </c>
      <c r="D31" t="s">
        <v>604</v>
      </c>
      <c r="E31" s="1">
        <v>93.56</v>
      </c>
      <c r="F31" t="s">
        <v>20</v>
      </c>
      <c r="H31" t="s">
        <v>553</v>
      </c>
      <c r="I31">
        <v>1881</v>
      </c>
      <c r="J31" s="22">
        <v>1881</v>
      </c>
    </row>
    <row r="32" spans="1:10" x14ac:dyDescent="0.25">
      <c r="A32" t="s">
        <v>290</v>
      </c>
      <c r="B32" t="s">
        <v>291</v>
      </c>
      <c r="C32" t="s">
        <v>605</v>
      </c>
      <c r="D32">
        <v>53</v>
      </c>
      <c r="E32" s="1">
        <v>96.6</v>
      </c>
      <c r="F32" t="s">
        <v>28</v>
      </c>
      <c r="H32" t="s">
        <v>553</v>
      </c>
      <c r="I32" t="s">
        <v>606</v>
      </c>
      <c r="J32" s="22" t="s">
        <v>606</v>
      </c>
    </row>
    <row r="33" spans="10:10" x14ac:dyDescent="0.25">
      <c r="J33" s="22"/>
    </row>
    <row r="34" spans="1:10" x14ac:dyDescent="0.25">
      <c r="A34" t="s">
        <v>69</v>
      </c>
      <c r="B34" t="s">
        <v>70</v>
      </c>
      <c r="C34" t="s">
        <v>607</v>
      </c>
      <c r="D34">
        <v>0</v>
      </c>
      <c r="E34" s="1">
        <v>100.77</v>
      </c>
      <c r="F34" t="s">
        <v>59</v>
      </c>
      <c r="H34" t="s">
        <v>553</v>
      </c>
      <c r="J34" s="22"/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 zoomScale="100" zoomScaleNormal="100">
      <pane ySplit="1" topLeftCell="H3" activePane="bottomLeft" state="frozen"/>
      <selection pane="bottomLeft" activeCell="H3" sqref="H3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13</v>
      </c>
      <c r="H2" s="5" t="s">
        <v>590</v>
      </c>
      <c r="I2" t="s">
        <v>608</v>
      </c>
      <c r="J2" s="22" t="s">
        <v>608</v>
      </c>
    </row>
    <row r="3" spans="3:10" x14ac:dyDescent="0.25">
      <c r="C3" t="s">
        <v>415</v>
      </c>
      <c r="D3">
        <v>80</v>
      </c>
      <c r="E3" s="1">
        <v>105</v>
      </c>
      <c r="F3" t="s">
        <v>13</v>
      </c>
      <c r="H3" s="5" t="s">
        <v>590</v>
      </c>
      <c r="I3">
        <v>1880</v>
      </c>
      <c r="J3" s="22">
        <v>1880</v>
      </c>
    </row>
    <row r="4" ht="30.75" customHeight="1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24</v>
      </c>
      <c r="G4" s="21" t="s">
        <v>609</v>
      </c>
      <c r="J4" s="22">
        <v>1901</v>
      </c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s="5" t="s">
        <v>590</v>
      </c>
      <c r="J5" s="33" t="s">
        <v>590</v>
      </c>
    </row>
    <row r="6" spans="1:10" x14ac:dyDescent="0.25">
      <c r="A6" t="s">
        <v>31</v>
      </c>
      <c r="B6" t="s">
        <v>32</v>
      </c>
      <c r="D6">
        <v>80</v>
      </c>
      <c r="E6" s="1">
        <v>95.16</v>
      </c>
      <c r="F6" t="s">
        <v>33</v>
      </c>
      <c r="H6" s="5" t="s">
        <v>610</v>
      </c>
      <c r="I6" s="5" t="s">
        <v>611</v>
      </c>
      <c r="J6" s="22" t="s">
        <v>611</v>
      </c>
    </row>
    <row r="7" spans="1:10" x14ac:dyDescent="0.25">
      <c r="A7" t="s">
        <v>302</v>
      </c>
      <c r="B7" t="s">
        <v>303</v>
      </c>
      <c r="C7" t="s">
        <v>612</v>
      </c>
      <c r="D7">
        <v>41</v>
      </c>
      <c r="E7" s="1">
        <v>97.3</v>
      </c>
      <c r="F7" t="s">
        <v>28</v>
      </c>
      <c r="G7" s="10" t="s">
        <v>613</v>
      </c>
      <c r="H7" s="5" t="s">
        <v>590</v>
      </c>
      <c r="J7" s="22" t="s">
        <v>614</v>
      </c>
    </row>
    <row r="8" ht="167.25" customHeight="1" spans="1:10" x14ac:dyDescent="0.25">
      <c r="A8" t="s">
        <v>37</v>
      </c>
      <c r="B8" t="s">
        <v>38</v>
      </c>
      <c r="C8">
        <v>4</v>
      </c>
      <c r="D8" t="s">
        <v>374</v>
      </c>
      <c r="E8" s="1">
        <v>28.85</v>
      </c>
      <c r="F8" t="s">
        <v>40</v>
      </c>
      <c r="G8" s="21" t="s">
        <v>615</v>
      </c>
      <c r="H8" t="s">
        <v>614</v>
      </c>
      <c r="I8">
        <v>1875</v>
      </c>
      <c r="J8" s="22">
        <v>1875</v>
      </c>
    </row>
    <row r="9" spans="1:10" x14ac:dyDescent="0.25">
      <c r="A9" t="s">
        <v>43</v>
      </c>
      <c r="B9" t="s">
        <v>44</v>
      </c>
      <c r="C9" t="s">
        <v>616</v>
      </c>
      <c r="D9">
        <v>90</v>
      </c>
      <c r="E9" s="1">
        <v>120.75</v>
      </c>
      <c r="F9" t="s">
        <v>24</v>
      </c>
      <c r="H9" t="s">
        <v>617</v>
      </c>
      <c r="J9" s="22" t="s">
        <v>617</v>
      </c>
    </row>
    <row r="10" spans="1:10" x14ac:dyDescent="0.25">
      <c r="A10" t="s">
        <v>46</v>
      </c>
      <c r="B10" t="s">
        <v>47</v>
      </c>
      <c r="C10" t="s">
        <v>506</v>
      </c>
      <c r="D10">
        <v>72</v>
      </c>
      <c r="E10" s="1">
        <v>89.7</v>
      </c>
      <c r="F10" t="s">
        <v>48</v>
      </c>
      <c r="G10" s="10" t="s">
        <v>618</v>
      </c>
      <c r="H10" t="s">
        <v>590</v>
      </c>
      <c r="I10" t="s">
        <v>619</v>
      </c>
      <c r="J10" s="22" t="s">
        <v>619</v>
      </c>
    </row>
    <row r="11" spans="1:10" x14ac:dyDescent="0.25">
      <c r="A11" t="s">
        <v>54</v>
      </c>
      <c r="B11" t="s">
        <v>55</v>
      </c>
      <c r="C11" t="s">
        <v>620</v>
      </c>
      <c r="D11">
        <v>40</v>
      </c>
      <c r="E11" s="1">
        <v>96.6</v>
      </c>
      <c r="F11" t="s">
        <v>89</v>
      </c>
      <c r="H11" t="s">
        <v>590</v>
      </c>
      <c r="I11">
        <v>1878</v>
      </c>
      <c r="J11" s="22">
        <v>1878</v>
      </c>
    </row>
    <row r="12" spans="1:10" x14ac:dyDescent="0.25">
      <c r="A12" t="s">
        <v>57</v>
      </c>
      <c r="B12" t="s">
        <v>58</v>
      </c>
      <c r="D12">
        <v>80</v>
      </c>
      <c r="E12" s="1">
        <v>101.49</v>
      </c>
      <c r="F12" t="s">
        <v>59</v>
      </c>
      <c r="H12" t="s">
        <v>590</v>
      </c>
      <c r="I12" s="5">
        <v>1890</v>
      </c>
      <c r="J12" s="22">
        <v>1890</v>
      </c>
    </row>
    <row r="13" spans="1:10" x14ac:dyDescent="0.25">
      <c r="A13" t="s">
        <v>61</v>
      </c>
      <c r="B13" t="s">
        <v>62</v>
      </c>
      <c r="C13" t="s">
        <v>621</v>
      </c>
      <c r="D13">
        <v>0</v>
      </c>
      <c r="E13" s="1">
        <v>100.77</v>
      </c>
      <c r="F13" t="s">
        <v>28</v>
      </c>
      <c r="H13" t="s">
        <v>590</v>
      </c>
      <c r="J13" s="22"/>
    </row>
    <row r="14" spans="1:10" x14ac:dyDescent="0.25">
      <c r="A14" t="s">
        <v>63</v>
      </c>
      <c r="B14" t="s">
        <v>64</v>
      </c>
      <c r="D14">
        <v>80</v>
      </c>
      <c r="E14" s="1">
        <v>95.55</v>
      </c>
      <c r="F14" t="s">
        <v>66</v>
      </c>
      <c r="H14" t="s">
        <v>590</v>
      </c>
      <c r="I14" s="5"/>
      <c r="J14" s="22" t="s">
        <v>590</v>
      </c>
    </row>
    <row r="15" spans="1:10" x14ac:dyDescent="0.25">
      <c r="A15" t="s">
        <v>67</v>
      </c>
      <c r="B15" t="s">
        <v>68</v>
      </c>
      <c r="C15" t="s">
        <v>622</v>
      </c>
      <c r="D15">
        <v>68</v>
      </c>
      <c r="E15" s="1">
        <v>100.77</v>
      </c>
      <c r="F15" t="s">
        <v>28</v>
      </c>
      <c r="H15" t="s">
        <v>590</v>
      </c>
      <c r="I15">
        <v>1881</v>
      </c>
      <c r="J15" s="22">
        <v>1881</v>
      </c>
    </row>
    <row r="16" ht="91.5" customHeight="1" spans="1:10" x14ac:dyDescent="0.25">
      <c r="A16" t="s">
        <v>240</v>
      </c>
      <c r="B16" t="s">
        <v>241</v>
      </c>
      <c r="C16" s="5" t="s">
        <v>623</v>
      </c>
      <c r="D16" s="5" t="s">
        <v>624</v>
      </c>
      <c r="E16" s="1">
        <v>86.9</v>
      </c>
      <c r="F16" t="s">
        <v>595</v>
      </c>
      <c r="H16" t="s">
        <v>625</v>
      </c>
      <c r="I16">
        <v>1905</v>
      </c>
      <c r="J16" s="22">
        <v>1905</v>
      </c>
    </row>
    <row r="17" spans="1:10" x14ac:dyDescent="0.25">
      <c r="A17" t="s">
        <v>72</v>
      </c>
      <c r="B17" t="s">
        <v>73</v>
      </c>
      <c r="D17">
        <v>80</v>
      </c>
      <c r="E17" s="1">
        <v>95.55</v>
      </c>
      <c r="F17" t="s">
        <v>28</v>
      </c>
      <c r="H17" t="s">
        <v>590</v>
      </c>
      <c r="J17" s="22" t="s">
        <v>590</v>
      </c>
    </row>
    <row r="18" spans="1:10" x14ac:dyDescent="0.25">
      <c r="A18" t="s">
        <v>75</v>
      </c>
      <c r="B18" t="s">
        <v>76</v>
      </c>
      <c r="C18" t="s">
        <v>626</v>
      </c>
      <c r="D18">
        <v>70</v>
      </c>
      <c r="E18" s="1">
        <v>105.81</v>
      </c>
      <c r="F18" t="s">
        <v>78</v>
      </c>
      <c r="G18" s="10" t="s">
        <v>627</v>
      </c>
      <c r="H18" t="s">
        <v>590</v>
      </c>
      <c r="J18" s="22" t="s">
        <v>590</v>
      </c>
    </row>
    <row r="19" spans="1:10" x14ac:dyDescent="0.25">
      <c r="A19" t="s">
        <v>80</v>
      </c>
      <c r="B19" t="s">
        <v>81</v>
      </c>
      <c r="C19" t="s">
        <v>83</v>
      </c>
      <c r="D19">
        <v>79</v>
      </c>
      <c r="E19" s="1">
        <v>100</v>
      </c>
      <c r="F19" t="s">
        <v>13</v>
      </c>
      <c r="H19" t="s">
        <v>590</v>
      </c>
      <c r="I19">
        <v>1882</v>
      </c>
      <c r="J19" s="22">
        <v>1882</v>
      </c>
    </row>
    <row r="20" spans="1:10" x14ac:dyDescent="0.25">
      <c r="A20" t="s">
        <v>84</v>
      </c>
      <c r="B20" t="s">
        <v>85</v>
      </c>
      <c r="C20" t="s">
        <v>346</v>
      </c>
      <c r="D20">
        <v>74</v>
      </c>
      <c r="E20" s="1">
        <v>95.95</v>
      </c>
      <c r="F20" t="s">
        <v>13</v>
      </c>
      <c r="H20" t="s">
        <v>590</v>
      </c>
      <c r="I20">
        <v>1890</v>
      </c>
      <c r="J20" s="22">
        <v>1890</v>
      </c>
    </row>
    <row r="21" spans="1:10" x14ac:dyDescent="0.25">
      <c r="A21" t="s">
        <v>87</v>
      </c>
      <c r="B21" t="s">
        <v>88</v>
      </c>
      <c r="C21" t="s">
        <v>628</v>
      </c>
      <c r="D21">
        <v>40</v>
      </c>
      <c r="E21" s="1">
        <v>93.6</v>
      </c>
      <c r="F21" t="s">
        <v>89</v>
      </c>
      <c r="H21" t="s">
        <v>590</v>
      </c>
      <c r="I21" s="5" t="s">
        <v>629</v>
      </c>
      <c r="J21" s="22">
        <v>1885</v>
      </c>
    </row>
    <row r="22" spans="1:10" x14ac:dyDescent="0.25">
      <c r="A22" t="s">
        <v>92</v>
      </c>
      <c r="B22" t="s">
        <v>93</v>
      </c>
      <c r="C22" t="s">
        <v>630</v>
      </c>
      <c r="D22">
        <v>57</v>
      </c>
      <c r="E22" s="1">
        <v>85.8</v>
      </c>
      <c r="F22" t="s">
        <v>94</v>
      </c>
      <c r="H22" t="s">
        <v>590</v>
      </c>
      <c r="J22" s="22" t="s">
        <v>590</v>
      </c>
    </row>
    <row r="23" spans="1:10" x14ac:dyDescent="0.25">
      <c r="A23" t="s">
        <v>95</v>
      </c>
      <c r="B23" t="s">
        <v>96</v>
      </c>
      <c r="C23" t="s">
        <v>631</v>
      </c>
      <c r="D23">
        <v>40</v>
      </c>
      <c r="E23" s="1">
        <v>99.93</v>
      </c>
      <c r="F23" t="s">
        <v>28</v>
      </c>
      <c r="H23" t="s">
        <v>590</v>
      </c>
      <c r="I23">
        <v>1886</v>
      </c>
      <c r="J23" s="22">
        <v>1886</v>
      </c>
    </row>
    <row r="24" spans="1:10" x14ac:dyDescent="0.25">
      <c r="A24" t="s">
        <v>97</v>
      </c>
      <c r="B24" t="s">
        <v>98</v>
      </c>
      <c r="C24" t="s">
        <v>632</v>
      </c>
      <c r="D24">
        <f>33.12+39.55</f>
        <v>72.66999999999999</v>
      </c>
      <c r="E24" s="1">
        <v>103.92</v>
      </c>
      <c r="F24" t="s">
        <v>59</v>
      </c>
      <c r="H24" t="s">
        <v>590</v>
      </c>
      <c r="J24" s="22" t="s">
        <v>590</v>
      </c>
    </row>
    <row r="25" spans="1:10" x14ac:dyDescent="0.25">
      <c r="A25" t="s">
        <v>100</v>
      </c>
      <c r="B25" t="s">
        <v>101</v>
      </c>
      <c r="D25" t="s">
        <v>374</v>
      </c>
      <c r="E25" s="1">
        <v>28.85</v>
      </c>
      <c r="F25" t="s">
        <v>103</v>
      </c>
      <c r="J25" s="22"/>
    </row>
    <row r="26" spans="1:10" x14ac:dyDescent="0.25">
      <c r="A26" t="s">
        <v>104</v>
      </c>
      <c r="B26" t="s">
        <v>105</v>
      </c>
      <c r="C26" t="s">
        <v>429</v>
      </c>
      <c r="D26">
        <v>0</v>
      </c>
      <c r="E26" s="1">
        <v>101.4</v>
      </c>
      <c r="F26" t="s">
        <v>107</v>
      </c>
      <c r="H26" s="5"/>
      <c r="I26" s="5"/>
      <c r="J26" s="22"/>
    </row>
    <row r="27" ht="45.75" customHeight="1" spans="1:10" x14ac:dyDescent="0.25">
      <c r="A27" t="s">
        <v>75</v>
      </c>
      <c r="B27" t="s">
        <v>111</v>
      </c>
      <c r="C27" s="5" t="s">
        <v>633</v>
      </c>
      <c r="D27">
        <v>120</v>
      </c>
      <c r="E27" s="1">
        <v>93.6</v>
      </c>
      <c r="F27" t="s">
        <v>94</v>
      </c>
      <c r="H27" t="s">
        <v>590</v>
      </c>
      <c r="I27" s="5" t="s">
        <v>634</v>
      </c>
      <c r="J27" s="33" t="s">
        <v>634</v>
      </c>
    </row>
    <row r="28" spans="1:10" x14ac:dyDescent="0.25">
      <c r="A28" t="s">
        <v>115</v>
      </c>
      <c r="B28" t="s">
        <v>116</v>
      </c>
      <c r="C28" t="s">
        <v>631</v>
      </c>
      <c r="D28">
        <v>40</v>
      </c>
      <c r="E28" s="1">
        <v>90.09</v>
      </c>
      <c r="F28" t="s">
        <v>28</v>
      </c>
      <c r="H28" t="s">
        <v>590</v>
      </c>
      <c r="J28" s="22" t="s">
        <v>590</v>
      </c>
    </row>
    <row r="29" spans="1:10" x14ac:dyDescent="0.25">
      <c r="A29" t="s">
        <v>118</v>
      </c>
      <c r="B29" t="s">
        <v>119</v>
      </c>
      <c r="D29">
        <v>4.5</v>
      </c>
      <c r="E29" s="1">
        <v>15</v>
      </c>
      <c r="F29" t="s">
        <v>107</v>
      </c>
      <c r="J29" s="22"/>
    </row>
    <row r="30" spans="1:10" x14ac:dyDescent="0.25">
      <c r="A30" t="s">
        <v>120</v>
      </c>
      <c r="B30" t="s">
        <v>121</v>
      </c>
      <c r="C30" t="s">
        <v>635</v>
      </c>
      <c r="D30">
        <v>0</v>
      </c>
      <c r="E30" s="1">
        <v>93.6</v>
      </c>
      <c r="F30" t="s">
        <v>122</v>
      </c>
      <c r="J30" s="22"/>
    </row>
    <row r="31" ht="45.75" customHeight="1" spans="1:10" x14ac:dyDescent="0.25">
      <c r="A31" t="s">
        <v>18</v>
      </c>
      <c r="B31" t="s">
        <v>222</v>
      </c>
      <c r="D31">
        <v>80</v>
      </c>
      <c r="E31" s="1">
        <v>93.56</v>
      </c>
      <c r="F31" t="s">
        <v>20</v>
      </c>
      <c r="G31" s="21" t="s">
        <v>636</v>
      </c>
      <c r="H31" t="s">
        <v>590</v>
      </c>
      <c r="I31">
        <v>1881</v>
      </c>
      <c r="J31" s="22">
        <v>1881</v>
      </c>
    </row>
    <row r="32" spans="1:10" x14ac:dyDescent="0.25">
      <c r="A32" t="s">
        <v>290</v>
      </c>
      <c r="B32" t="s">
        <v>291</v>
      </c>
      <c r="D32">
        <v>80</v>
      </c>
      <c r="E32" s="1">
        <v>96.6</v>
      </c>
      <c r="F32" t="s">
        <v>28</v>
      </c>
      <c r="H32" t="s">
        <v>590</v>
      </c>
      <c r="I32">
        <v>1879</v>
      </c>
      <c r="J32" s="22">
        <v>1879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 zoomScale="100" zoomScaleNormal="100">
      <pane ySplit="1" topLeftCell="A19" activePane="bottomLeft" state="frozen"/>
      <selection pane="bottomLeft" activeCell="A19" sqref="A19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24.7109375" customWidth="1"/>
    <col min="8" max="8" width="25.42578125" customWidth="1"/>
    <col min="9" max="9" width="19.5703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13</v>
      </c>
      <c r="H2" t="s">
        <v>125</v>
      </c>
      <c r="I2" t="s">
        <v>126</v>
      </c>
      <c r="J2" s="4" t="s">
        <v>126</v>
      </c>
    </row>
    <row r="3" spans="1:10" x14ac:dyDescent="0.25">
      <c r="A3" t="s">
        <v>10</v>
      </c>
      <c r="B3" t="s">
        <v>11</v>
      </c>
      <c r="C3" t="s">
        <v>16</v>
      </c>
      <c r="D3">
        <v>30</v>
      </c>
      <c r="E3" s="1">
        <v>100.77</v>
      </c>
      <c r="F3" t="s">
        <v>13</v>
      </c>
      <c r="H3" t="s">
        <v>45</v>
      </c>
      <c r="I3">
        <v>1793</v>
      </c>
      <c r="J3" s="4">
        <v>1793</v>
      </c>
    </row>
    <row r="4" spans="1:10" x14ac:dyDescent="0.25">
      <c r="A4" t="s">
        <v>18</v>
      </c>
      <c r="B4" t="s">
        <v>19</v>
      </c>
      <c r="D4">
        <v>80</v>
      </c>
      <c r="E4" s="1">
        <v>93.01</v>
      </c>
      <c r="F4" t="s">
        <v>20</v>
      </c>
      <c r="H4" t="s">
        <v>45</v>
      </c>
      <c r="I4">
        <v>1792</v>
      </c>
      <c r="J4" s="4">
        <v>1792</v>
      </c>
    </row>
    <row r="5" spans="1:10" x14ac:dyDescent="0.25">
      <c r="A5" t="s">
        <v>21</v>
      </c>
      <c r="B5" t="s">
        <v>22</v>
      </c>
      <c r="C5" t="s">
        <v>127</v>
      </c>
      <c r="D5">
        <v>80</v>
      </c>
      <c r="E5" s="1">
        <v>28.85</v>
      </c>
      <c r="F5" t="s">
        <v>24</v>
      </c>
      <c r="H5" t="s">
        <v>128</v>
      </c>
      <c r="I5">
        <v>1752</v>
      </c>
      <c r="J5" s="4">
        <v>1752</v>
      </c>
    </row>
    <row r="6" spans="1:10" x14ac:dyDescent="0.25">
      <c r="A6" t="s">
        <v>26</v>
      </c>
      <c r="B6" t="s">
        <v>27</v>
      </c>
      <c r="D6">
        <v>74</v>
      </c>
      <c r="E6" s="1">
        <v>93.6</v>
      </c>
      <c r="F6" t="s">
        <v>28</v>
      </c>
      <c r="H6" t="s">
        <v>45</v>
      </c>
      <c r="I6" t="s">
        <v>129</v>
      </c>
      <c r="J6" s="4" t="s">
        <v>129</v>
      </c>
    </row>
    <row r="7" ht="30.75" customHeight="1" spans="1:10" x14ac:dyDescent="0.25">
      <c r="A7" t="s">
        <v>31</v>
      </c>
      <c r="B7" t="s">
        <v>32</v>
      </c>
      <c r="D7">
        <v>80</v>
      </c>
      <c r="E7" s="1">
        <v>95.16</v>
      </c>
      <c r="F7" t="s">
        <v>33</v>
      </c>
      <c r="H7" s="5" t="s">
        <v>130</v>
      </c>
      <c r="I7" s="5" t="s">
        <v>131</v>
      </c>
      <c r="J7" s="4" t="s">
        <v>132</v>
      </c>
    </row>
    <row r="8" spans="1:10" x14ac:dyDescent="0.25">
      <c r="A8" t="s">
        <v>37</v>
      </c>
      <c r="B8" t="s">
        <v>38</v>
      </c>
      <c r="C8" t="s">
        <v>133</v>
      </c>
      <c r="D8">
        <v>80</v>
      </c>
      <c r="E8" s="1">
        <v>28.85</v>
      </c>
      <c r="F8" t="s">
        <v>40</v>
      </c>
      <c r="G8" s="11" t="s">
        <v>134</v>
      </c>
      <c r="H8" t="s">
        <v>45</v>
      </c>
      <c r="I8" t="s">
        <v>135</v>
      </c>
      <c r="J8" s="4" t="s">
        <v>135</v>
      </c>
    </row>
    <row r="9" spans="1:10" x14ac:dyDescent="0.25">
      <c r="A9" t="s">
        <v>43</v>
      </c>
      <c r="B9" t="s">
        <v>44</v>
      </c>
      <c r="D9">
        <v>80</v>
      </c>
      <c r="E9" s="1">
        <v>120.75</v>
      </c>
      <c r="F9" t="s">
        <v>24</v>
      </c>
      <c r="H9" t="s">
        <v>136</v>
      </c>
      <c r="J9" s="4" t="s">
        <v>136</v>
      </c>
    </row>
    <row r="10" spans="1:10" x14ac:dyDescent="0.25">
      <c r="A10" t="s">
        <v>46</v>
      </c>
      <c r="B10" t="s">
        <v>47</v>
      </c>
      <c r="D10">
        <v>26.5</v>
      </c>
      <c r="E10" s="1">
        <v>89.7</v>
      </c>
      <c r="F10" t="s">
        <v>48</v>
      </c>
      <c r="H10" t="s">
        <v>45</v>
      </c>
      <c r="I10" t="s">
        <v>137</v>
      </c>
      <c r="J10" s="4" t="s">
        <v>137</v>
      </c>
    </row>
    <row r="11" spans="1:10" x14ac:dyDescent="0.25">
      <c r="A11" t="s">
        <v>54</v>
      </c>
      <c r="B11" t="s">
        <v>55</v>
      </c>
      <c r="D11">
        <v>80</v>
      </c>
      <c r="E11" s="1">
        <v>96.6</v>
      </c>
      <c r="F11" t="s">
        <v>40</v>
      </c>
      <c r="H11" t="s">
        <v>128</v>
      </c>
      <c r="I11">
        <v>1753</v>
      </c>
      <c r="J11" s="4">
        <v>1753</v>
      </c>
    </row>
    <row r="12" ht="30.75" customHeight="1" spans="1:10" x14ac:dyDescent="0.25">
      <c r="A12" t="s">
        <v>57</v>
      </c>
      <c r="B12" t="s">
        <v>58</v>
      </c>
      <c r="D12">
        <v>52.25</v>
      </c>
      <c r="E12" s="1">
        <v>97.5</v>
      </c>
      <c r="F12" t="s">
        <v>59</v>
      </c>
      <c r="H12" s="5" t="s">
        <v>130</v>
      </c>
      <c r="I12" s="5" t="s">
        <v>138</v>
      </c>
      <c r="J12" s="8" t="s">
        <v>138</v>
      </c>
    </row>
    <row r="13" spans="1:10" x14ac:dyDescent="0.25">
      <c r="A13" t="s">
        <v>61</v>
      </c>
      <c r="B13" t="s">
        <v>62</v>
      </c>
      <c r="D13">
        <v>48</v>
      </c>
      <c r="E13" s="1">
        <v>100.77</v>
      </c>
      <c r="F13" t="s">
        <v>28</v>
      </c>
      <c r="G13" s="12" t="s">
        <v>139</v>
      </c>
      <c r="H13" t="s">
        <v>45</v>
      </c>
      <c r="I13">
        <v>1793</v>
      </c>
      <c r="J13" s="4">
        <v>1793</v>
      </c>
    </row>
    <row r="14" ht="30.75" customHeight="1" spans="1:10" x14ac:dyDescent="0.25">
      <c r="A14" t="s">
        <v>63</v>
      </c>
      <c r="B14" t="s">
        <v>64</v>
      </c>
      <c r="D14">
        <v>64</v>
      </c>
      <c r="E14" s="1">
        <v>97.5</v>
      </c>
      <c r="F14" t="s">
        <v>66</v>
      </c>
      <c r="H14" s="5" t="s">
        <v>130</v>
      </c>
      <c r="I14" s="5" t="s">
        <v>138</v>
      </c>
      <c r="J14" s="8" t="s">
        <v>138</v>
      </c>
    </row>
    <row r="15" spans="1:10" x14ac:dyDescent="0.25">
      <c r="A15" t="s">
        <v>67</v>
      </c>
      <c r="B15" t="s">
        <v>68</v>
      </c>
      <c r="D15">
        <v>72</v>
      </c>
      <c r="E15" s="1">
        <v>100.77</v>
      </c>
      <c r="F15" t="s">
        <v>28</v>
      </c>
      <c r="H15" t="s">
        <v>45</v>
      </c>
      <c r="I15">
        <v>1792</v>
      </c>
      <c r="J15" s="4">
        <v>1792</v>
      </c>
    </row>
    <row r="16" spans="1:10" x14ac:dyDescent="0.25">
      <c r="A16" t="s">
        <v>69</v>
      </c>
      <c r="B16" t="s">
        <v>70</v>
      </c>
      <c r="D16">
        <v>20</v>
      </c>
      <c r="E16" s="1">
        <v>100.77</v>
      </c>
      <c r="F16" t="s">
        <v>59</v>
      </c>
      <c r="H16" t="s">
        <v>140</v>
      </c>
      <c r="I16">
        <v>1793</v>
      </c>
      <c r="J16" s="4">
        <v>1793</v>
      </c>
    </row>
    <row r="17" spans="1:10" x14ac:dyDescent="0.25">
      <c r="A17" t="s">
        <v>72</v>
      </c>
      <c r="B17" t="s">
        <v>73</v>
      </c>
      <c r="D17">
        <v>40</v>
      </c>
      <c r="E17" s="1">
        <v>85.8</v>
      </c>
      <c r="F17" t="s">
        <v>28</v>
      </c>
      <c r="H17" t="s">
        <v>141</v>
      </c>
      <c r="I17">
        <v>57</v>
      </c>
      <c r="J17" s="4">
        <v>57</v>
      </c>
    </row>
    <row r="18" ht="30.75" customHeight="1" spans="1:10" x14ac:dyDescent="0.25">
      <c r="A18" t="s">
        <v>75</v>
      </c>
      <c r="B18" t="s">
        <v>76</v>
      </c>
      <c r="C18" s="5" t="s">
        <v>142</v>
      </c>
      <c r="D18">
        <v>70</v>
      </c>
      <c r="E18" s="1">
        <v>105.81</v>
      </c>
      <c r="F18" t="s">
        <v>78</v>
      </c>
      <c r="H18" t="s">
        <v>45</v>
      </c>
      <c r="J18" s="4" t="s">
        <v>45</v>
      </c>
    </row>
    <row r="19" ht="30.75" customHeight="1" spans="1:10" x14ac:dyDescent="0.25">
      <c r="A19" t="s">
        <v>80</v>
      </c>
      <c r="B19" t="s">
        <v>81</v>
      </c>
      <c r="D19">
        <v>7.75</v>
      </c>
      <c r="E19" s="1">
        <v>93.6</v>
      </c>
      <c r="F19" t="s">
        <v>13</v>
      </c>
      <c r="H19" s="5" t="s">
        <v>130</v>
      </c>
      <c r="I19" s="5" t="s">
        <v>131</v>
      </c>
      <c r="J19" s="4" t="s">
        <v>132</v>
      </c>
    </row>
    <row r="20" spans="1:10" x14ac:dyDescent="0.25">
      <c r="A20" t="s">
        <v>80</v>
      </c>
      <c r="B20" t="s">
        <v>81</v>
      </c>
      <c r="C20" t="s">
        <v>83</v>
      </c>
      <c r="D20">
        <v>65.75</v>
      </c>
      <c r="E20" s="1">
        <v>100</v>
      </c>
      <c r="F20" t="s">
        <v>13</v>
      </c>
      <c r="H20" t="s">
        <v>45</v>
      </c>
      <c r="I20">
        <v>1734</v>
      </c>
      <c r="J20" s="4">
        <v>1734</v>
      </c>
    </row>
    <row r="21" spans="1:10" x14ac:dyDescent="0.25">
      <c r="A21" t="s">
        <v>84</v>
      </c>
      <c r="B21" t="s">
        <v>85</v>
      </c>
      <c r="D21">
        <v>47</v>
      </c>
      <c r="E21" s="1">
        <v>94.23</v>
      </c>
      <c r="F21" t="s">
        <v>13</v>
      </c>
      <c r="H21" t="s">
        <v>45</v>
      </c>
      <c r="I21">
        <v>1742</v>
      </c>
      <c r="J21" s="4">
        <v>1742</v>
      </c>
    </row>
    <row r="22" ht="45.75" customHeight="1" spans="1:10" x14ac:dyDescent="0.25">
      <c r="A22" t="s">
        <v>87</v>
      </c>
      <c r="B22" t="s">
        <v>88</v>
      </c>
      <c r="C22" s="5" t="s">
        <v>143</v>
      </c>
      <c r="D22">
        <v>55</v>
      </c>
      <c r="E22" s="3">
        <v>75.91</v>
      </c>
      <c r="F22" t="s">
        <v>89</v>
      </c>
      <c r="H22" t="s">
        <v>144</v>
      </c>
      <c r="I22" t="s">
        <v>145</v>
      </c>
      <c r="J22" s="4" t="s">
        <v>145</v>
      </c>
    </row>
    <row r="23" ht="30.75" customHeight="1" spans="1:10" x14ac:dyDescent="0.25">
      <c r="A23" t="s">
        <v>92</v>
      </c>
      <c r="B23" t="s">
        <v>93</v>
      </c>
      <c r="C23" s="5" t="s">
        <v>146</v>
      </c>
      <c r="D23">
        <v>62</v>
      </c>
      <c r="E23" s="1">
        <v>85.8</v>
      </c>
      <c r="F23" t="s">
        <v>94</v>
      </c>
      <c r="H23" s="5" t="s">
        <v>147</v>
      </c>
      <c r="J23" s="8" t="s">
        <v>147</v>
      </c>
    </row>
    <row r="24" spans="1:10" x14ac:dyDescent="0.25">
      <c r="A24" t="s">
        <v>95</v>
      </c>
      <c r="B24" t="s">
        <v>96</v>
      </c>
      <c r="D24">
        <v>80</v>
      </c>
      <c r="E24" s="1">
        <v>99.93</v>
      </c>
      <c r="F24" t="s">
        <v>28</v>
      </c>
      <c r="H24" t="s">
        <v>45</v>
      </c>
      <c r="I24">
        <v>1745</v>
      </c>
      <c r="J24" s="4">
        <v>1745</v>
      </c>
    </row>
    <row r="25" spans="1:10" x14ac:dyDescent="0.25">
      <c r="A25" t="s">
        <v>97</v>
      </c>
      <c r="B25" t="s">
        <v>98</v>
      </c>
      <c r="D25">
        <f>(37.67+18.21)</f>
        <v>55.88</v>
      </c>
      <c r="E25" s="1">
        <v>103.92</v>
      </c>
      <c r="F25" t="s">
        <v>59</v>
      </c>
      <c r="H25" t="s">
        <v>45</v>
      </c>
      <c r="J25" s="4" t="s">
        <v>45</v>
      </c>
    </row>
    <row r="26" ht="45.75" customHeight="1" spans="1:10" x14ac:dyDescent="0.25">
      <c r="A26" t="s">
        <v>100</v>
      </c>
      <c r="B26" t="s">
        <v>101</v>
      </c>
      <c r="C26" t="s">
        <v>148</v>
      </c>
      <c r="D26">
        <v>80</v>
      </c>
      <c r="E26" s="1">
        <v>28.85</v>
      </c>
      <c r="F26" t="s">
        <v>103</v>
      </c>
      <c r="G26" s="13" t="s">
        <v>149</v>
      </c>
      <c r="H26" t="s">
        <v>45</v>
      </c>
      <c r="I26">
        <v>1793</v>
      </c>
      <c r="J26" s="4">
        <v>1793</v>
      </c>
    </row>
    <row r="27" spans="1:10" x14ac:dyDescent="0.25">
      <c r="A27" t="s">
        <v>104</v>
      </c>
      <c r="B27" t="s">
        <v>105</v>
      </c>
      <c r="D27">
        <v>72</v>
      </c>
      <c r="E27" s="1">
        <v>93.6</v>
      </c>
      <c r="F27" t="s">
        <v>107</v>
      </c>
      <c r="H27" t="s">
        <v>45</v>
      </c>
      <c r="I27" t="s">
        <v>150</v>
      </c>
      <c r="J27" s="4" t="s">
        <v>150</v>
      </c>
    </row>
    <row r="28" spans="1:10" x14ac:dyDescent="0.25">
      <c r="A28" t="s">
        <v>75</v>
      </c>
      <c r="B28" t="s">
        <v>111</v>
      </c>
      <c r="D28">
        <v>64</v>
      </c>
      <c r="E28" s="1">
        <v>93.6</v>
      </c>
      <c r="F28" t="s">
        <v>94</v>
      </c>
      <c r="H28" t="s">
        <v>141</v>
      </c>
      <c r="I28" t="s">
        <v>151</v>
      </c>
      <c r="J28" s="4" t="s">
        <v>151</v>
      </c>
    </row>
    <row r="29" spans="1:10" x14ac:dyDescent="0.25">
      <c r="A29" t="s">
        <v>115</v>
      </c>
      <c r="B29" t="s">
        <v>116</v>
      </c>
      <c r="D29">
        <v>80</v>
      </c>
      <c r="E29" s="1">
        <v>90.09</v>
      </c>
      <c r="F29" t="s">
        <v>28</v>
      </c>
      <c r="H29" t="s">
        <v>17</v>
      </c>
      <c r="J29" s="4" t="s">
        <v>17</v>
      </c>
    </row>
    <row r="30" spans="1:10" x14ac:dyDescent="0.25">
      <c r="A30" t="s">
        <v>118</v>
      </c>
      <c r="B30" t="s">
        <v>119</v>
      </c>
      <c r="E30" s="1">
        <v>15</v>
      </c>
      <c r="F30" t="s">
        <v>107</v>
      </c>
      <c r="J30" s="4"/>
    </row>
    <row r="31" spans="1:10" x14ac:dyDescent="0.25">
      <c r="A31" t="s">
        <v>120</v>
      </c>
      <c r="B31" t="s">
        <v>121</v>
      </c>
      <c r="C31" t="s">
        <v>152</v>
      </c>
      <c r="D31">
        <v>17</v>
      </c>
      <c r="E31" s="1">
        <v>93.6</v>
      </c>
      <c r="F31" t="s">
        <v>122</v>
      </c>
      <c r="H31" t="s">
        <v>45</v>
      </c>
      <c r="I31" t="s">
        <v>153</v>
      </c>
      <c r="J31" s="4" t="s">
        <v>153</v>
      </c>
    </row>
  </sheetData>
  <autoFilter ref="A1:J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 zoomScale="100" zoomScaleNormal="100">
      <pane ySplit="1" topLeftCell="B17" activePane="bottomLeft" state="frozen"/>
      <selection pane="bottomLeft" activeCell="B17" sqref="B17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8.85546875" style="16" customWidth="1"/>
    <col min="8" max="8" width="21.7109375" customWidth="1"/>
    <col min="9" max="9" width="16.42578125" customWidth="1"/>
    <col min="10" max="10" width="18.7109375" customWidth="1"/>
  </cols>
  <sheetData>
    <row r="1" ht="30.75" customHeight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8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13</v>
      </c>
      <c r="H2" t="s">
        <v>617</v>
      </c>
      <c r="I2" t="s">
        <v>637</v>
      </c>
      <c r="J2" s="22" t="s">
        <v>637</v>
      </c>
    </row>
    <row r="3" spans="3:10" x14ac:dyDescent="0.25">
      <c r="C3" t="s">
        <v>415</v>
      </c>
      <c r="D3">
        <v>70</v>
      </c>
      <c r="E3" s="1">
        <v>105</v>
      </c>
      <c r="F3" t="s">
        <v>13</v>
      </c>
      <c r="H3" t="s">
        <v>617</v>
      </c>
      <c r="I3">
        <v>1897</v>
      </c>
      <c r="J3" s="22">
        <v>1897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24</v>
      </c>
      <c r="J4" s="22">
        <v>1901</v>
      </c>
    </row>
    <row r="5" spans="1:10" x14ac:dyDescent="0.25">
      <c r="A5" t="s">
        <v>26</v>
      </c>
      <c r="B5" t="s">
        <v>27</v>
      </c>
      <c r="C5" t="s">
        <v>506</v>
      </c>
      <c r="D5">
        <v>72</v>
      </c>
      <c r="E5" s="1">
        <v>93.6</v>
      </c>
      <c r="F5" t="s">
        <v>28</v>
      </c>
      <c r="H5" t="s">
        <v>617</v>
      </c>
      <c r="J5" s="22" t="s">
        <v>617</v>
      </c>
    </row>
    <row r="6" ht="30.75" customHeight="1" spans="1:10" x14ac:dyDescent="0.25">
      <c r="A6" t="s">
        <v>31</v>
      </c>
      <c r="B6" t="s">
        <v>32</v>
      </c>
      <c r="D6">
        <v>80</v>
      </c>
      <c r="E6" s="1">
        <v>95.16</v>
      </c>
      <c r="F6" t="s">
        <v>33</v>
      </c>
      <c r="G6" s="35" t="s">
        <v>638</v>
      </c>
      <c r="H6" t="s">
        <v>639</v>
      </c>
      <c r="I6" s="5" t="s">
        <v>640</v>
      </c>
      <c r="J6" s="33" t="s">
        <v>640</v>
      </c>
    </row>
    <row r="7" spans="1:10" x14ac:dyDescent="0.25">
      <c r="A7" t="s">
        <v>302</v>
      </c>
      <c r="B7" t="s">
        <v>303</v>
      </c>
      <c r="C7" t="s">
        <v>641</v>
      </c>
      <c r="D7">
        <v>42.5</v>
      </c>
      <c r="E7" s="1">
        <v>97.3</v>
      </c>
      <c r="F7" t="s">
        <v>28</v>
      </c>
      <c r="H7" t="s">
        <v>617</v>
      </c>
      <c r="I7" s="5"/>
      <c r="J7" s="22" t="s">
        <v>617</v>
      </c>
    </row>
    <row r="8" ht="60.75" customHeight="1" spans="1:10" x14ac:dyDescent="0.25">
      <c r="A8" t="s">
        <v>37</v>
      </c>
      <c r="B8" t="s">
        <v>38</v>
      </c>
      <c r="D8" t="s">
        <v>374</v>
      </c>
      <c r="E8" s="1">
        <v>28.85</v>
      </c>
      <c r="F8" t="s">
        <v>40</v>
      </c>
      <c r="G8" s="21" t="s">
        <v>642</v>
      </c>
      <c r="J8" s="22"/>
    </row>
    <row r="9" spans="1:10" x14ac:dyDescent="0.25">
      <c r="A9" t="s">
        <v>43</v>
      </c>
      <c r="B9" t="s">
        <v>44</v>
      </c>
      <c r="D9">
        <v>100</v>
      </c>
      <c r="E9" s="1">
        <v>120.75</v>
      </c>
      <c r="F9" t="s">
        <v>24</v>
      </c>
      <c r="H9" s="5" t="s">
        <v>643</v>
      </c>
      <c r="J9" s="33" t="s">
        <v>643</v>
      </c>
    </row>
    <row r="10" spans="1:10" x14ac:dyDescent="0.25">
      <c r="A10" t="s">
        <v>46</v>
      </c>
      <c r="B10" t="s">
        <v>47</v>
      </c>
      <c r="C10" t="s">
        <v>644</v>
      </c>
      <c r="D10">
        <v>71</v>
      </c>
      <c r="E10" s="1">
        <v>89.7</v>
      </c>
      <c r="F10" t="s">
        <v>48</v>
      </c>
      <c r="H10" t="s">
        <v>617</v>
      </c>
      <c r="I10" s="5" t="s">
        <v>645</v>
      </c>
      <c r="J10" s="22" t="s">
        <v>645</v>
      </c>
    </row>
    <row r="11" ht="30.75" customHeight="1" spans="1:10" x14ac:dyDescent="0.25">
      <c r="A11" t="s">
        <v>54</v>
      </c>
      <c r="B11" t="s">
        <v>55</v>
      </c>
      <c r="C11" t="s">
        <v>646</v>
      </c>
      <c r="D11">
        <v>76</v>
      </c>
      <c r="E11" s="1">
        <v>96.6</v>
      </c>
      <c r="F11" t="s">
        <v>89</v>
      </c>
      <c r="G11" s="21" t="s">
        <v>647</v>
      </c>
      <c r="H11" t="s">
        <v>617</v>
      </c>
      <c r="I11">
        <v>1888</v>
      </c>
      <c r="J11" s="22">
        <v>1888</v>
      </c>
    </row>
    <row r="12" spans="1:10" x14ac:dyDescent="0.25">
      <c r="A12" t="s">
        <v>57</v>
      </c>
      <c r="B12" t="s">
        <v>58</v>
      </c>
      <c r="C12" t="s">
        <v>648</v>
      </c>
      <c r="D12">
        <v>76</v>
      </c>
      <c r="E12" s="1">
        <v>101.49</v>
      </c>
      <c r="F12" t="s">
        <v>59</v>
      </c>
      <c r="H12" t="s">
        <v>617</v>
      </c>
      <c r="I12" s="5">
        <v>1903</v>
      </c>
      <c r="J12" s="22">
        <v>1903</v>
      </c>
    </row>
    <row r="13" spans="1:10" x14ac:dyDescent="0.25">
      <c r="A13" t="s">
        <v>61</v>
      </c>
      <c r="B13" t="s">
        <v>62</v>
      </c>
      <c r="C13" t="s">
        <v>429</v>
      </c>
      <c r="D13">
        <v>0</v>
      </c>
      <c r="E13" s="1">
        <v>100.77</v>
      </c>
      <c r="F13" t="s">
        <v>28</v>
      </c>
      <c r="J13" s="22"/>
    </row>
    <row r="14" spans="1:10" x14ac:dyDescent="0.25">
      <c r="A14" t="s">
        <v>63</v>
      </c>
      <c r="B14" t="s">
        <v>64</v>
      </c>
      <c r="C14" t="s">
        <v>506</v>
      </c>
      <c r="D14">
        <v>72</v>
      </c>
      <c r="E14" s="1">
        <v>95.55</v>
      </c>
      <c r="F14" t="s">
        <v>66</v>
      </c>
      <c r="H14" t="s">
        <v>617</v>
      </c>
      <c r="I14" s="5"/>
      <c r="J14" s="22" t="s">
        <v>617</v>
      </c>
    </row>
    <row r="15" spans="1:10" x14ac:dyDescent="0.25">
      <c r="A15" t="s">
        <v>67</v>
      </c>
      <c r="B15" t="s">
        <v>68</v>
      </c>
      <c r="C15" t="s">
        <v>506</v>
      </c>
      <c r="D15">
        <v>72</v>
      </c>
      <c r="E15" s="1">
        <v>100.77</v>
      </c>
      <c r="F15" t="s">
        <v>28</v>
      </c>
      <c r="H15" t="s">
        <v>617</v>
      </c>
      <c r="I15">
        <v>1898</v>
      </c>
      <c r="J15" s="22">
        <v>1898</v>
      </c>
    </row>
    <row r="16" spans="1:10" x14ac:dyDescent="0.25">
      <c r="A16" t="s">
        <v>240</v>
      </c>
      <c r="B16" t="s">
        <v>241</v>
      </c>
      <c r="C16" t="s">
        <v>635</v>
      </c>
      <c r="D16" t="s">
        <v>649</v>
      </c>
      <c r="E16" s="1">
        <v>86.9</v>
      </c>
      <c r="F16" t="s">
        <v>595</v>
      </c>
      <c r="J16" s="22"/>
    </row>
    <row r="17" spans="1:10" x14ac:dyDescent="0.25">
      <c r="A17" t="s">
        <v>72</v>
      </c>
      <c r="B17" t="s">
        <v>73</v>
      </c>
      <c r="C17" t="s">
        <v>650</v>
      </c>
      <c r="D17">
        <v>38</v>
      </c>
      <c r="E17" s="1">
        <v>95.55</v>
      </c>
      <c r="F17" t="s">
        <v>28</v>
      </c>
      <c r="H17" t="s">
        <v>617</v>
      </c>
      <c r="J17" s="22" t="s">
        <v>617</v>
      </c>
    </row>
    <row r="18" spans="1:10" x14ac:dyDescent="0.25">
      <c r="A18" t="s">
        <v>75</v>
      </c>
      <c r="B18" t="s">
        <v>76</v>
      </c>
      <c r="C18" t="s">
        <v>651</v>
      </c>
      <c r="D18">
        <v>70</v>
      </c>
      <c r="E18" s="1">
        <v>105.81</v>
      </c>
      <c r="F18" t="s">
        <v>78</v>
      </c>
      <c r="H18" t="s">
        <v>617</v>
      </c>
      <c r="J18" s="22" t="s">
        <v>617</v>
      </c>
    </row>
    <row r="19" spans="1:10" x14ac:dyDescent="0.25">
      <c r="A19" t="s">
        <v>80</v>
      </c>
      <c r="B19" t="s">
        <v>81</v>
      </c>
      <c r="C19" t="s">
        <v>652</v>
      </c>
      <c r="D19">
        <v>74</v>
      </c>
      <c r="E19" s="1">
        <v>100</v>
      </c>
      <c r="F19" t="s">
        <v>13</v>
      </c>
      <c r="H19" t="s">
        <v>617</v>
      </c>
      <c r="I19">
        <v>1899</v>
      </c>
      <c r="J19" s="22">
        <v>1899</v>
      </c>
    </row>
    <row r="20" spans="1:10" x14ac:dyDescent="0.25">
      <c r="A20" t="s">
        <v>84</v>
      </c>
      <c r="B20" t="s">
        <v>85</v>
      </c>
      <c r="C20" t="s">
        <v>653</v>
      </c>
      <c r="D20">
        <v>40</v>
      </c>
      <c r="E20" s="1">
        <v>95.95</v>
      </c>
      <c r="F20" t="s">
        <v>13</v>
      </c>
      <c r="H20" t="s">
        <v>617</v>
      </c>
      <c r="I20">
        <v>1903</v>
      </c>
      <c r="J20" s="22">
        <v>1903</v>
      </c>
    </row>
    <row r="21" spans="1:10" x14ac:dyDescent="0.25">
      <c r="A21" t="s">
        <v>87</v>
      </c>
      <c r="B21" t="s">
        <v>88</v>
      </c>
      <c r="C21" t="s">
        <v>654</v>
      </c>
      <c r="D21">
        <v>72</v>
      </c>
      <c r="E21" s="1">
        <v>93.6</v>
      </c>
      <c r="F21" t="s">
        <v>89</v>
      </c>
      <c r="H21" t="s">
        <v>617</v>
      </c>
      <c r="I21" s="5" t="s">
        <v>655</v>
      </c>
      <c r="J21" s="22">
        <v>1906</v>
      </c>
    </row>
    <row r="22" spans="1:10" x14ac:dyDescent="0.25">
      <c r="A22" t="s">
        <v>92</v>
      </c>
      <c r="B22" t="s">
        <v>93</v>
      </c>
      <c r="C22" t="s">
        <v>429</v>
      </c>
      <c r="D22">
        <v>0</v>
      </c>
      <c r="E22" s="1">
        <v>85.8</v>
      </c>
      <c r="F22" t="s">
        <v>94</v>
      </c>
      <c r="J22" s="22"/>
    </row>
    <row r="23" spans="1:10" x14ac:dyDescent="0.25">
      <c r="A23" t="s">
        <v>95</v>
      </c>
      <c r="B23" t="s">
        <v>96</v>
      </c>
      <c r="D23">
        <v>80</v>
      </c>
      <c r="E23" s="1">
        <v>99.93</v>
      </c>
      <c r="F23" t="s">
        <v>28</v>
      </c>
      <c r="H23" t="s">
        <v>617</v>
      </c>
      <c r="I23">
        <v>1904</v>
      </c>
      <c r="J23" s="22">
        <v>1904</v>
      </c>
    </row>
    <row r="24" ht="30.75" customHeight="1" spans="1:10" x14ac:dyDescent="0.25">
      <c r="A24" t="s">
        <v>97</v>
      </c>
      <c r="B24" t="s">
        <v>98</v>
      </c>
      <c r="C24" t="s">
        <v>656</v>
      </c>
      <c r="D24">
        <f>29.16+41.05</f>
        <v>70.21</v>
      </c>
      <c r="E24" s="1">
        <v>103.92</v>
      </c>
      <c r="F24" t="s">
        <v>59</v>
      </c>
      <c r="G24" s="35" t="s">
        <v>657</v>
      </c>
      <c r="H24" t="s">
        <v>617</v>
      </c>
      <c r="J24" s="22" t="s">
        <v>617</v>
      </c>
    </row>
    <row r="25" spans="1:10" x14ac:dyDescent="0.25">
      <c r="A25" t="s">
        <v>100</v>
      </c>
      <c r="B25" t="s">
        <v>101</v>
      </c>
      <c r="D25" t="s">
        <v>374</v>
      </c>
      <c r="E25" s="1">
        <v>28.85</v>
      </c>
      <c r="F25" t="s">
        <v>103</v>
      </c>
      <c r="J25" s="22"/>
    </row>
    <row r="26" spans="1:10" x14ac:dyDescent="0.25">
      <c r="A26" t="s">
        <v>104</v>
      </c>
      <c r="B26" t="s">
        <v>105</v>
      </c>
      <c r="C26" t="s">
        <v>429</v>
      </c>
      <c r="D26">
        <v>0</v>
      </c>
      <c r="E26" s="1">
        <v>101.4</v>
      </c>
      <c r="F26" t="s">
        <v>107</v>
      </c>
      <c r="H26" s="5"/>
      <c r="I26" s="5"/>
      <c r="J26" s="22"/>
    </row>
    <row r="27" ht="30.75" customHeight="1" spans="1:10" x14ac:dyDescent="0.25">
      <c r="A27" t="s">
        <v>75</v>
      </c>
      <c r="B27" t="s">
        <v>111</v>
      </c>
      <c r="C27" t="s">
        <v>506</v>
      </c>
      <c r="D27">
        <v>72</v>
      </c>
      <c r="E27" s="1">
        <v>93.6</v>
      </c>
      <c r="F27" t="s">
        <v>94</v>
      </c>
      <c r="H27" t="s">
        <v>617</v>
      </c>
      <c r="I27" s="5" t="s">
        <v>658</v>
      </c>
      <c r="J27" s="22">
        <v>1900</v>
      </c>
    </row>
    <row r="28" spans="1:10" x14ac:dyDescent="0.25">
      <c r="A28" t="s">
        <v>115</v>
      </c>
      <c r="B28" t="s">
        <v>116</v>
      </c>
      <c r="C28" t="s">
        <v>439</v>
      </c>
      <c r="D28">
        <v>76</v>
      </c>
      <c r="E28" s="1">
        <v>90.09</v>
      </c>
      <c r="F28" t="s">
        <v>28</v>
      </c>
      <c r="H28" t="s">
        <v>617</v>
      </c>
      <c r="J28" s="22" t="s">
        <v>617</v>
      </c>
    </row>
    <row r="29" ht="45.75" customHeight="1" spans="1:10" x14ac:dyDescent="0.25">
      <c r="A29" t="s">
        <v>118</v>
      </c>
      <c r="B29" t="s">
        <v>119</v>
      </c>
      <c r="D29">
        <v>4</v>
      </c>
      <c r="E29" s="1">
        <v>15</v>
      </c>
      <c r="F29" t="s">
        <v>107</v>
      </c>
      <c r="G29" s="35" t="s">
        <v>659</v>
      </c>
      <c r="H29" t="s">
        <v>617</v>
      </c>
      <c r="J29" s="22"/>
    </row>
    <row r="30" spans="1:10" x14ac:dyDescent="0.25">
      <c r="A30" t="s">
        <v>120</v>
      </c>
      <c r="B30" t="s">
        <v>121</v>
      </c>
      <c r="C30" t="s">
        <v>635</v>
      </c>
      <c r="D30">
        <v>0</v>
      </c>
      <c r="E30" s="1">
        <v>93.6</v>
      </c>
      <c r="F30" t="s">
        <v>122</v>
      </c>
      <c r="J30" s="22"/>
    </row>
    <row r="31" spans="1:10" x14ac:dyDescent="0.25">
      <c r="A31" t="s">
        <v>18</v>
      </c>
      <c r="B31" t="s">
        <v>222</v>
      </c>
      <c r="C31" s="2" t="s">
        <v>660</v>
      </c>
      <c r="D31">
        <v>80</v>
      </c>
      <c r="E31" s="1">
        <v>93.56</v>
      </c>
      <c r="F31" t="s">
        <v>20</v>
      </c>
      <c r="H31" t="s">
        <v>617</v>
      </c>
      <c r="I31">
        <v>1898</v>
      </c>
      <c r="J31" s="22">
        <v>1898</v>
      </c>
    </row>
    <row r="32" spans="1:10" x14ac:dyDescent="0.25">
      <c r="A32" t="s">
        <v>290</v>
      </c>
      <c r="B32" t="s">
        <v>291</v>
      </c>
      <c r="D32">
        <v>80</v>
      </c>
      <c r="E32" s="1">
        <v>96.6</v>
      </c>
      <c r="F32" t="s">
        <v>28</v>
      </c>
      <c r="H32" t="s">
        <v>617</v>
      </c>
      <c r="I32">
        <v>1889</v>
      </c>
      <c r="J32" s="22">
        <v>1889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G24" sqref="G24"/>
    </sheetView>
  </sheetViews>
  <sheetFormatPr defaultRowHeight="15" outlineLevelRow="0" outlineLevelCol="0" x14ac:dyDescent="0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 zoomScale="100" zoomScaleNormal="100">
      <pane ySplit="1" topLeftCell="A23" activePane="bottomLeft" state="frozen"/>
      <selection pane="bottomLeft" activeCell="A23" sqref="A23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  <col min="12" max="12" width="12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25">
      <c r="A2" t="s">
        <v>10</v>
      </c>
      <c r="B2" t="s">
        <v>11</v>
      </c>
      <c r="C2" t="s">
        <v>661</v>
      </c>
      <c r="D2">
        <v>56</v>
      </c>
      <c r="E2" s="1">
        <v>89.7</v>
      </c>
      <c r="F2" t="s">
        <v>13</v>
      </c>
      <c r="H2" s="5" t="s">
        <v>643</v>
      </c>
      <c r="I2" t="s">
        <v>662</v>
      </c>
      <c r="J2" s="22" t="s">
        <v>662</v>
      </c>
      <c r="L2" s="1"/>
    </row>
    <row r="3" spans="4:10" x14ac:dyDescent="0.25">
      <c r="D3">
        <v>24</v>
      </c>
      <c r="E3" s="1">
        <v>89.7</v>
      </c>
      <c r="F3" t="s">
        <v>51</v>
      </c>
      <c r="G3" s="39">
        <v>1924.47</v>
      </c>
      <c r="H3" s="5" t="s">
        <v>663</v>
      </c>
      <c r="I3" t="s">
        <v>664</v>
      </c>
      <c r="J3" s="22" t="s">
        <v>664</v>
      </c>
    </row>
    <row r="4" spans="3:10" x14ac:dyDescent="0.25">
      <c r="C4" t="s">
        <v>665</v>
      </c>
      <c r="D4">
        <v>77</v>
      </c>
      <c r="E4" s="1">
        <v>105</v>
      </c>
      <c r="F4" t="s">
        <v>13</v>
      </c>
      <c r="H4" s="5" t="s">
        <v>643</v>
      </c>
      <c r="I4">
        <v>1897</v>
      </c>
      <c r="J4" s="22">
        <v>1897</v>
      </c>
    </row>
    <row r="5" spans="1:10" x14ac:dyDescent="0.25">
      <c r="A5" t="s">
        <v>21</v>
      </c>
      <c r="B5" t="s">
        <v>22</v>
      </c>
      <c r="C5" t="s">
        <v>666</v>
      </c>
      <c r="D5" t="s">
        <v>374</v>
      </c>
      <c r="E5" s="1">
        <v>28.85</v>
      </c>
      <c r="F5" t="s">
        <v>24</v>
      </c>
      <c r="H5" s="5" t="s">
        <v>643</v>
      </c>
      <c r="I5">
        <v>1901</v>
      </c>
      <c r="J5" s="22">
        <v>1901</v>
      </c>
    </row>
    <row r="6" spans="1:10" x14ac:dyDescent="0.25">
      <c r="A6" t="s">
        <v>26</v>
      </c>
      <c r="B6" t="s">
        <v>27</v>
      </c>
      <c r="C6" t="s">
        <v>667</v>
      </c>
      <c r="D6">
        <v>80</v>
      </c>
      <c r="E6" s="1">
        <v>93.6</v>
      </c>
      <c r="F6" t="s">
        <v>28</v>
      </c>
      <c r="H6" s="5" t="s">
        <v>643</v>
      </c>
      <c r="J6" s="33" t="s">
        <v>643</v>
      </c>
    </row>
    <row r="7" spans="1:10" x14ac:dyDescent="0.25">
      <c r="A7" t="s">
        <v>31</v>
      </c>
      <c r="B7" t="s">
        <v>32</v>
      </c>
      <c r="C7" t="s">
        <v>425</v>
      </c>
      <c r="D7">
        <v>70</v>
      </c>
      <c r="E7" s="1">
        <v>95.16</v>
      </c>
      <c r="F7" t="s">
        <v>33</v>
      </c>
      <c r="H7" s="5" t="s">
        <v>668</v>
      </c>
      <c r="I7" s="5" t="s">
        <v>669</v>
      </c>
      <c r="J7" s="33" t="s">
        <v>669</v>
      </c>
    </row>
    <row r="8" spans="1:10" x14ac:dyDescent="0.25">
      <c r="A8" t="s">
        <v>302</v>
      </c>
      <c r="B8" t="s">
        <v>303</v>
      </c>
      <c r="C8" t="s">
        <v>670</v>
      </c>
      <c r="D8">
        <v>72.5</v>
      </c>
      <c r="E8" s="1">
        <v>97.3</v>
      </c>
      <c r="F8" t="s">
        <v>28</v>
      </c>
      <c r="H8" s="5" t="s">
        <v>643</v>
      </c>
      <c r="I8" s="5"/>
      <c r="J8" s="33" t="s">
        <v>643</v>
      </c>
    </row>
    <row r="9" spans="1:10" x14ac:dyDescent="0.25">
      <c r="A9" t="s">
        <v>37</v>
      </c>
      <c r="B9" t="s">
        <v>38</v>
      </c>
      <c r="C9" t="s">
        <v>671</v>
      </c>
      <c r="D9" t="s">
        <v>374</v>
      </c>
      <c r="E9" s="1">
        <v>28.85</v>
      </c>
      <c r="F9" t="s">
        <v>40</v>
      </c>
      <c r="H9" s="5" t="s">
        <v>643</v>
      </c>
      <c r="I9" t="s">
        <v>672</v>
      </c>
      <c r="J9" s="22" t="s">
        <v>672</v>
      </c>
    </row>
    <row r="10" spans="1:10" x14ac:dyDescent="0.25">
      <c r="A10" t="s">
        <v>43</v>
      </c>
      <c r="B10" t="s">
        <v>44</v>
      </c>
      <c r="D10">
        <v>100</v>
      </c>
      <c r="E10" s="1">
        <v>120.75</v>
      </c>
      <c r="F10" t="s">
        <v>24</v>
      </c>
      <c r="H10" s="5" t="s">
        <v>673</v>
      </c>
      <c r="J10" s="33" t="s">
        <v>673</v>
      </c>
    </row>
    <row r="11" ht="60.75" customHeight="1" spans="1:10" x14ac:dyDescent="0.25">
      <c r="A11" t="s">
        <v>46</v>
      </c>
      <c r="B11" t="s">
        <v>47</v>
      </c>
      <c r="C11" s="5" t="s">
        <v>674</v>
      </c>
      <c r="D11">
        <v>54</v>
      </c>
      <c r="E11" s="1">
        <v>89.7</v>
      </c>
      <c r="F11" t="s">
        <v>48</v>
      </c>
      <c r="H11" s="5" t="s">
        <v>643</v>
      </c>
      <c r="I11" s="5" t="s">
        <v>675</v>
      </c>
      <c r="J11" s="33" t="s">
        <v>675</v>
      </c>
    </row>
    <row r="12" spans="4:10" x14ac:dyDescent="0.25">
      <c r="D12">
        <v>27.5</v>
      </c>
      <c r="E12" s="1">
        <v>89.7</v>
      </c>
      <c r="F12" t="s">
        <v>51</v>
      </c>
      <c r="G12" s="1" t="s">
        <v>676</v>
      </c>
      <c r="H12" s="5" t="s">
        <v>677</v>
      </c>
      <c r="I12" s="5" t="s">
        <v>678</v>
      </c>
      <c r="J12" s="22" t="s">
        <v>678</v>
      </c>
    </row>
    <row r="13" spans="1:10" x14ac:dyDescent="0.25">
      <c r="A13" t="s">
        <v>54</v>
      </c>
      <c r="B13" t="s">
        <v>55</v>
      </c>
      <c r="D13">
        <v>80</v>
      </c>
      <c r="E13" s="1">
        <v>96.6</v>
      </c>
      <c r="F13" t="s">
        <v>89</v>
      </c>
      <c r="H13" s="5" t="s">
        <v>643</v>
      </c>
      <c r="I13">
        <v>1895</v>
      </c>
      <c r="J13" s="22">
        <v>1895</v>
      </c>
    </row>
    <row r="14" spans="1:10" x14ac:dyDescent="0.25">
      <c r="A14" t="s">
        <v>57</v>
      </c>
      <c r="B14" t="s">
        <v>58</v>
      </c>
      <c r="D14">
        <v>80</v>
      </c>
      <c r="E14" s="1">
        <v>101.49</v>
      </c>
      <c r="F14" t="s">
        <v>59</v>
      </c>
      <c r="H14" s="5" t="s">
        <v>643</v>
      </c>
      <c r="I14" s="5">
        <v>1903</v>
      </c>
      <c r="J14" s="22">
        <v>1903</v>
      </c>
    </row>
    <row r="15" spans="1:10" x14ac:dyDescent="0.25">
      <c r="A15" t="s">
        <v>61</v>
      </c>
      <c r="B15" t="s">
        <v>62</v>
      </c>
      <c r="D15">
        <v>0</v>
      </c>
      <c r="E15" s="1">
        <v>100.77</v>
      </c>
      <c r="F15" t="s">
        <v>28</v>
      </c>
      <c r="H15" s="5" t="s">
        <v>643</v>
      </c>
      <c r="J15" s="22"/>
    </row>
    <row r="16" spans="1:10" x14ac:dyDescent="0.25">
      <c r="A16" t="s">
        <v>63</v>
      </c>
      <c r="B16" t="s">
        <v>64</v>
      </c>
      <c r="D16">
        <v>80</v>
      </c>
      <c r="E16" s="1">
        <v>95.55</v>
      </c>
      <c r="F16" t="s">
        <v>66</v>
      </c>
      <c r="H16" s="5" t="s">
        <v>643</v>
      </c>
      <c r="I16" s="5"/>
      <c r="J16" s="33" t="s">
        <v>643</v>
      </c>
    </row>
    <row r="17" ht="30.75" customHeight="1" spans="1:10" x14ac:dyDescent="0.25">
      <c r="A17" t="s">
        <v>67</v>
      </c>
      <c r="B17" t="s">
        <v>68</v>
      </c>
      <c r="C17" t="s">
        <v>679</v>
      </c>
      <c r="D17">
        <v>56</v>
      </c>
      <c r="E17" s="1">
        <v>100.77</v>
      </c>
      <c r="F17" t="s">
        <v>28</v>
      </c>
      <c r="G17" s="21" t="s">
        <v>680</v>
      </c>
      <c r="H17" s="5" t="s">
        <v>643</v>
      </c>
      <c r="I17">
        <v>1898</v>
      </c>
      <c r="J17" s="22">
        <v>1898</v>
      </c>
    </row>
    <row r="18" spans="1:10" x14ac:dyDescent="0.25">
      <c r="A18" t="s">
        <v>240</v>
      </c>
      <c r="B18" t="s">
        <v>241</v>
      </c>
      <c r="C18" t="s">
        <v>635</v>
      </c>
      <c r="D18">
        <v>0</v>
      </c>
      <c r="E18" s="1">
        <v>86.9</v>
      </c>
      <c r="F18" t="s">
        <v>595</v>
      </c>
      <c r="J18" s="22"/>
    </row>
    <row r="19" spans="1:10" x14ac:dyDescent="0.25">
      <c r="A19" t="s">
        <v>72</v>
      </c>
      <c r="B19" t="s">
        <v>73</v>
      </c>
      <c r="C19" t="s">
        <v>545</v>
      </c>
      <c r="D19">
        <v>76</v>
      </c>
      <c r="E19" s="1">
        <v>95.55</v>
      </c>
      <c r="F19" t="s">
        <v>28</v>
      </c>
      <c r="H19" s="5" t="s">
        <v>643</v>
      </c>
      <c r="J19" s="33" t="s">
        <v>643</v>
      </c>
    </row>
    <row r="20" spans="1:10" x14ac:dyDescent="0.25">
      <c r="A20" t="s">
        <v>75</v>
      </c>
      <c r="B20" t="s">
        <v>76</v>
      </c>
      <c r="C20" t="s">
        <v>681</v>
      </c>
      <c r="D20">
        <v>76</v>
      </c>
      <c r="E20" s="1">
        <v>105.81</v>
      </c>
      <c r="F20" t="s">
        <v>78</v>
      </c>
      <c r="H20" s="5" t="s">
        <v>643</v>
      </c>
      <c r="J20" s="33" t="s">
        <v>643</v>
      </c>
    </row>
    <row r="21" spans="1:10" x14ac:dyDescent="0.25">
      <c r="A21" t="s">
        <v>80</v>
      </c>
      <c r="B21" t="s">
        <v>81</v>
      </c>
      <c r="C21" t="s">
        <v>83</v>
      </c>
      <c r="D21">
        <v>80</v>
      </c>
      <c r="E21" s="1">
        <v>100</v>
      </c>
      <c r="F21" t="s">
        <v>13</v>
      </c>
      <c r="H21" s="5" t="s">
        <v>643</v>
      </c>
      <c r="I21">
        <v>1899</v>
      </c>
      <c r="J21" s="22">
        <v>1899</v>
      </c>
    </row>
    <row r="22" spans="1:10" x14ac:dyDescent="0.25">
      <c r="A22" t="s">
        <v>84</v>
      </c>
      <c r="B22" t="s">
        <v>85</v>
      </c>
      <c r="C22" t="s">
        <v>682</v>
      </c>
      <c r="D22">
        <v>83</v>
      </c>
      <c r="E22" s="1">
        <v>95.95</v>
      </c>
      <c r="F22" t="s">
        <v>13</v>
      </c>
      <c r="H22" s="5" t="s">
        <v>643</v>
      </c>
      <c r="I22">
        <v>1903</v>
      </c>
      <c r="J22" s="22">
        <v>1903</v>
      </c>
    </row>
    <row r="23" ht="45.75" customHeight="1" spans="1:10" x14ac:dyDescent="0.25">
      <c r="A23" t="s">
        <v>87</v>
      </c>
      <c r="B23" t="s">
        <v>88</v>
      </c>
      <c r="D23">
        <v>80</v>
      </c>
      <c r="E23" s="1">
        <v>93.6</v>
      </c>
      <c r="F23" t="s">
        <v>89</v>
      </c>
      <c r="G23" s="21" t="s">
        <v>683</v>
      </c>
      <c r="H23" s="5" t="s">
        <v>643</v>
      </c>
      <c r="I23" s="5" t="s">
        <v>684</v>
      </c>
      <c r="J23" s="22">
        <v>1906</v>
      </c>
    </row>
    <row r="24" spans="1:10" x14ac:dyDescent="0.25">
      <c r="A24" t="s">
        <v>92</v>
      </c>
      <c r="B24" t="s">
        <v>93</v>
      </c>
      <c r="C24" t="s">
        <v>429</v>
      </c>
      <c r="D24">
        <v>0</v>
      </c>
      <c r="E24" s="1">
        <v>85.8</v>
      </c>
      <c r="F24" t="s">
        <v>94</v>
      </c>
      <c r="J24" s="22"/>
    </row>
    <row r="25" spans="1:10" x14ac:dyDescent="0.25">
      <c r="A25" t="s">
        <v>95</v>
      </c>
      <c r="B25" t="s">
        <v>96</v>
      </c>
      <c r="D25">
        <v>80</v>
      </c>
      <c r="E25" s="1">
        <v>99.93</v>
      </c>
      <c r="F25" t="s">
        <v>28</v>
      </c>
      <c r="H25" s="5" t="s">
        <v>643</v>
      </c>
      <c r="I25">
        <v>1904</v>
      </c>
      <c r="J25" s="22">
        <v>1904</v>
      </c>
    </row>
    <row r="26" ht="30.75" customHeight="1" spans="1:10" x14ac:dyDescent="0.25">
      <c r="A26" t="s">
        <v>97</v>
      </c>
      <c r="B26" t="s">
        <v>98</v>
      </c>
      <c r="C26" t="s">
        <v>685</v>
      </c>
      <c r="D26">
        <f>38.9+44.88</f>
        <v>83.78</v>
      </c>
      <c r="E26" s="1">
        <v>103.92</v>
      </c>
      <c r="F26" t="s">
        <v>59</v>
      </c>
      <c r="G26" s="21" t="s">
        <v>686</v>
      </c>
      <c r="H26" s="5" t="s">
        <v>643</v>
      </c>
      <c r="J26" s="33" t="s">
        <v>643</v>
      </c>
    </row>
    <row r="27" spans="1:10" x14ac:dyDescent="0.25">
      <c r="A27" t="s">
        <v>100</v>
      </c>
      <c r="B27" t="s">
        <v>101</v>
      </c>
      <c r="D27" t="s">
        <v>374</v>
      </c>
      <c r="E27" s="1">
        <v>28.85</v>
      </c>
      <c r="F27" t="s">
        <v>103</v>
      </c>
      <c r="J27" s="22"/>
    </row>
    <row r="28" spans="1:10" x14ac:dyDescent="0.25">
      <c r="A28" t="s">
        <v>104</v>
      </c>
      <c r="B28" t="s">
        <v>105</v>
      </c>
      <c r="C28" t="s">
        <v>429</v>
      </c>
      <c r="D28">
        <v>0</v>
      </c>
      <c r="E28" s="1">
        <v>101.4</v>
      </c>
      <c r="F28" t="s">
        <v>107</v>
      </c>
      <c r="G28" s="40" t="s">
        <v>687</v>
      </c>
      <c r="H28" s="5"/>
      <c r="I28" s="5"/>
      <c r="J28" s="22"/>
    </row>
    <row r="29" ht="30.75" customHeight="1" spans="1:10" x14ac:dyDescent="0.25">
      <c r="A29" t="s">
        <v>75</v>
      </c>
      <c r="B29" t="s">
        <v>111</v>
      </c>
      <c r="D29">
        <v>80</v>
      </c>
      <c r="E29" s="1">
        <v>93.6</v>
      </c>
      <c r="F29" t="s">
        <v>94</v>
      </c>
      <c r="G29" s="41" t="s">
        <v>688</v>
      </c>
      <c r="H29" s="5" t="s">
        <v>643</v>
      </c>
      <c r="I29" s="5" t="s">
        <v>689</v>
      </c>
      <c r="J29" s="22">
        <v>1900</v>
      </c>
    </row>
    <row r="30" spans="1:10" x14ac:dyDescent="0.25">
      <c r="A30" t="s">
        <v>115</v>
      </c>
      <c r="B30" t="s">
        <v>116</v>
      </c>
      <c r="D30">
        <v>80</v>
      </c>
      <c r="E30" s="1">
        <v>90.09</v>
      </c>
      <c r="F30" t="s">
        <v>28</v>
      </c>
      <c r="H30" t="s">
        <v>643</v>
      </c>
      <c r="J30" s="22" t="s">
        <v>643</v>
      </c>
    </row>
    <row r="31" spans="1:10" x14ac:dyDescent="0.25">
      <c r="A31" t="s">
        <v>118</v>
      </c>
      <c r="B31" t="s">
        <v>119</v>
      </c>
      <c r="D31">
        <v>4</v>
      </c>
      <c r="E31" s="1">
        <v>15</v>
      </c>
      <c r="F31" t="s">
        <v>107</v>
      </c>
      <c r="J31" s="22"/>
    </row>
    <row r="32" spans="1:10" x14ac:dyDescent="0.25">
      <c r="A32" t="s">
        <v>120</v>
      </c>
      <c r="B32" t="s">
        <v>121</v>
      </c>
      <c r="C32" t="s">
        <v>635</v>
      </c>
      <c r="D32">
        <v>0</v>
      </c>
      <c r="E32" s="1">
        <v>93.6</v>
      </c>
      <c r="F32" t="s">
        <v>122</v>
      </c>
      <c r="J32" s="22"/>
    </row>
    <row r="33" spans="1:10" x14ac:dyDescent="0.25">
      <c r="A33" t="s">
        <v>18</v>
      </c>
      <c r="B33" t="s">
        <v>222</v>
      </c>
      <c r="D33">
        <v>80</v>
      </c>
      <c r="E33" s="1">
        <v>93.56</v>
      </c>
      <c r="F33" t="s">
        <v>20</v>
      </c>
      <c r="G33" s="10" t="s">
        <v>690</v>
      </c>
      <c r="H33" t="s">
        <v>643</v>
      </c>
      <c r="I33">
        <v>1898</v>
      </c>
      <c r="J33" s="22">
        <v>1898</v>
      </c>
    </row>
    <row r="34" spans="1:10" x14ac:dyDescent="0.25">
      <c r="A34" t="s">
        <v>290</v>
      </c>
      <c r="B34" t="s">
        <v>291</v>
      </c>
      <c r="D34">
        <v>80</v>
      </c>
      <c r="E34" s="1">
        <v>96.6</v>
      </c>
      <c r="F34" t="s">
        <v>28</v>
      </c>
      <c r="H34" t="s">
        <v>643</v>
      </c>
      <c r="I34">
        <v>1896</v>
      </c>
      <c r="J34" s="22">
        <v>1896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 zoomScale="100" zoomScaleNormal="100">
      <pane ySplit="1" topLeftCell="A40" activePane="bottomLeft" state="frozen"/>
      <selection pane="bottomLeft" activeCell="A40" sqref="A40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30.75" customHeight="1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13</v>
      </c>
      <c r="G2" s="42" t="s">
        <v>691</v>
      </c>
      <c r="H2" t="s">
        <v>673</v>
      </c>
      <c r="I2" t="s">
        <v>692</v>
      </c>
      <c r="J2" s="22" t="s">
        <v>692</v>
      </c>
    </row>
    <row r="3" spans="3:10" x14ac:dyDescent="0.25">
      <c r="C3" t="s">
        <v>415</v>
      </c>
      <c r="D3">
        <v>80</v>
      </c>
      <c r="E3" s="1">
        <v>105</v>
      </c>
      <c r="F3" t="s">
        <v>13</v>
      </c>
      <c r="H3" t="s">
        <v>673</v>
      </c>
      <c r="I3">
        <v>1917</v>
      </c>
      <c r="J3" s="22">
        <v>1917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24</v>
      </c>
      <c r="J4" s="22"/>
    </row>
    <row r="5" ht="45.75" customHeight="1" spans="1:10" x14ac:dyDescent="0.25">
      <c r="A5" t="s">
        <v>26</v>
      </c>
      <c r="B5" t="s">
        <v>27</v>
      </c>
      <c r="C5" t="s">
        <v>693</v>
      </c>
      <c r="D5">
        <v>48</v>
      </c>
      <c r="E5" s="1">
        <v>93.6</v>
      </c>
      <c r="F5" t="s">
        <v>28</v>
      </c>
      <c r="G5" s="42" t="s">
        <v>694</v>
      </c>
      <c r="H5" t="s">
        <v>673</v>
      </c>
      <c r="J5" s="22" t="s">
        <v>673</v>
      </c>
    </row>
    <row r="6" spans="1:10" x14ac:dyDescent="0.25">
      <c r="A6" t="s">
        <v>31</v>
      </c>
      <c r="B6" t="s">
        <v>32</v>
      </c>
      <c r="D6">
        <v>80</v>
      </c>
      <c r="E6" s="1">
        <v>95.16</v>
      </c>
      <c r="F6" t="s">
        <v>33</v>
      </c>
      <c r="H6" s="5" t="s">
        <v>695</v>
      </c>
      <c r="I6" s="5" t="s">
        <v>696</v>
      </c>
      <c r="J6" s="33" t="s">
        <v>696</v>
      </c>
    </row>
    <row r="7" spans="1:10" x14ac:dyDescent="0.25">
      <c r="A7" t="s">
        <v>302</v>
      </c>
      <c r="B7" t="s">
        <v>303</v>
      </c>
      <c r="C7" t="s">
        <v>697</v>
      </c>
      <c r="D7">
        <v>80</v>
      </c>
      <c r="E7" s="1">
        <v>97.3</v>
      </c>
      <c r="F7" t="s">
        <v>28</v>
      </c>
      <c r="H7" t="s">
        <v>673</v>
      </c>
      <c r="I7" s="5"/>
      <c r="J7" s="22" t="s">
        <v>673</v>
      </c>
    </row>
    <row r="8" spans="1:10" x14ac:dyDescent="0.25">
      <c r="A8" t="s">
        <v>37</v>
      </c>
      <c r="B8" t="s">
        <v>38</v>
      </c>
      <c r="C8" t="s">
        <v>698</v>
      </c>
      <c r="D8" t="s">
        <v>374</v>
      </c>
      <c r="E8" s="1">
        <v>28.85</v>
      </c>
      <c r="F8" t="s">
        <v>40</v>
      </c>
      <c r="G8" s="42"/>
      <c r="H8" t="s">
        <v>673</v>
      </c>
      <c r="I8" t="s">
        <v>699</v>
      </c>
      <c r="J8" s="22" t="s">
        <v>699</v>
      </c>
    </row>
    <row r="9" spans="1:10" x14ac:dyDescent="0.25">
      <c r="A9" t="s">
        <v>43</v>
      </c>
      <c r="B9" t="s">
        <v>44</v>
      </c>
      <c r="D9">
        <v>100</v>
      </c>
      <c r="E9" s="1">
        <v>120.75</v>
      </c>
      <c r="F9" t="s">
        <v>24</v>
      </c>
      <c r="H9" t="s">
        <v>700</v>
      </c>
      <c r="J9" s="22" t="s">
        <v>700</v>
      </c>
    </row>
    <row r="10" ht="60.75" customHeight="1" spans="1:10" x14ac:dyDescent="0.25">
      <c r="A10" t="s">
        <v>46</v>
      </c>
      <c r="B10" t="s">
        <v>47</v>
      </c>
      <c r="C10" s="5" t="s">
        <v>701</v>
      </c>
      <c r="D10">
        <v>73</v>
      </c>
      <c r="E10" s="1">
        <v>89.7</v>
      </c>
      <c r="F10" t="s">
        <v>48</v>
      </c>
      <c r="H10" s="5" t="s">
        <v>673</v>
      </c>
      <c r="I10" s="5" t="s">
        <v>702</v>
      </c>
      <c r="J10" s="33" t="s">
        <v>702</v>
      </c>
    </row>
    <row r="11" spans="1:10" x14ac:dyDescent="0.25">
      <c r="A11" t="s">
        <v>54</v>
      </c>
      <c r="B11" t="s">
        <v>55</v>
      </c>
      <c r="C11" t="s">
        <v>703</v>
      </c>
      <c r="D11">
        <v>92</v>
      </c>
      <c r="E11" s="1">
        <v>96.6</v>
      </c>
      <c r="F11" t="s">
        <v>89</v>
      </c>
      <c r="H11" s="5" t="s">
        <v>673</v>
      </c>
      <c r="I11">
        <v>1910</v>
      </c>
      <c r="J11" s="22">
        <v>1910</v>
      </c>
    </row>
    <row r="12" spans="1:10" x14ac:dyDescent="0.25">
      <c r="A12" t="s">
        <v>57</v>
      </c>
      <c r="B12" t="s">
        <v>58</v>
      </c>
      <c r="D12">
        <v>80</v>
      </c>
      <c r="E12" s="1">
        <v>101.49</v>
      </c>
      <c r="F12" t="s">
        <v>59</v>
      </c>
      <c r="H12" t="s">
        <v>673</v>
      </c>
      <c r="I12" s="5">
        <v>1925</v>
      </c>
      <c r="J12" s="22">
        <v>1925</v>
      </c>
    </row>
    <row r="13" ht="137.25" customHeight="1" spans="1:10" x14ac:dyDescent="0.25">
      <c r="A13" t="s">
        <v>61</v>
      </c>
      <c r="B13" t="s">
        <v>62</v>
      </c>
      <c r="C13" t="s">
        <v>704</v>
      </c>
      <c r="D13">
        <v>0</v>
      </c>
      <c r="E13" s="1">
        <v>100.77</v>
      </c>
      <c r="F13" t="s">
        <v>28</v>
      </c>
      <c r="G13" s="21" t="s">
        <v>705</v>
      </c>
      <c r="H13" t="s">
        <v>673</v>
      </c>
      <c r="J13" s="22"/>
    </row>
    <row r="14" ht="45.75" customHeight="1" spans="1:10" x14ac:dyDescent="0.25">
      <c r="A14" t="s">
        <v>63</v>
      </c>
      <c r="B14" t="s">
        <v>64</v>
      </c>
      <c r="D14">
        <v>80</v>
      </c>
      <c r="E14" s="1">
        <v>95.55</v>
      </c>
      <c r="F14" t="s">
        <v>66</v>
      </c>
      <c r="G14" s="21" t="s">
        <v>706</v>
      </c>
      <c r="H14" t="s">
        <v>673</v>
      </c>
      <c r="I14" s="5"/>
      <c r="J14" s="33" t="s">
        <v>673</v>
      </c>
    </row>
    <row r="15" spans="1:10" x14ac:dyDescent="0.25">
      <c r="A15" t="s">
        <v>67</v>
      </c>
      <c r="B15" t="s">
        <v>68</v>
      </c>
      <c r="C15" t="s">
        <v>653</v>
      </c>
      <c r="D15">
        <v>40</v>
      </c>
      <c r="E15" s="1">
        <v>100.77</v>
      </c>
      <c r="F15" t="s">
        <v>28</v>
      </c>
      <c r="H15" s="5" t="s">
        <v>673</v>
      </c>
      <c r="I15">
        <v>1916</v>
      </c>
      <c r="J15" s="22">
        <v>1916</v>
      </c>
    </row>
    <row r="16" spans="1:10" x14ac:dyDescent="0.25">
      <c r="A16" t="s">
        <v>240</v>
      </c>
      <c r="B16" t="s">
        <v>241</v>
      </c>
      <c r="C16" t="s">
        <v>635</v>
      </c>
      <c r="D16">
        <v>0</v>
      </c>
      <c r="E16" s="1">
        <v>86.9</v>
      </c>
      <c r="F16" t="s">
        <v>595</v>
      </c>
      <c r="J16" s="22"/>
    </row>
    <row r="17" ht="45.75" customHeight="1" spans="1:10" x14ac:dyDescent="0.25">
      <c r="A17" t="s">
        <v>72</v>
      </c>
      <c r="B17" t="s">
        <v>73</v>
      </c>
      <c r="D17">
        <v>80</v>
      </c>
      <c r="E17" s="1">
        <v>95.55</v>
      </c>
      <c r="F17" t="s">
        <v>28</v>
      </c>
      <c r="G17" s="42" t="s">
        <v>707</v>
      </c>
      <c r="H17" s="5" t="s">
        <v>673</v>
      </c>
      <c r="J17" s="33" t="s">
        <v>673</v>
      </c>
    </row>
    <row r="18" spans="1:10" x14ac:dyDescent="0.25">
      <c r="A18" t="s">
        <v>75</v>
      </c>
      <c r="B18" t="s">
        <v>76</v>
      </c>
      <c r="C18" t="s">
        <v>708</v>
      </c>
      <c r="D18">
        <v>75</v>
      </c>
      <c r="E18" s="1">
        <v>105.81</v>
      </c>
      <c r="F18" t="s">
        <v>78</v>
      </c>
      <c r="H18" s="5" t="s">
        <v>673</v>
      </c>
      <c r="J18" s="33" t="s">
        <v>673</v>
      </c>
    </row>
    <row r="19" spans="1:10" x14ac:dyDescent="0.25">
      <c r="A19" t="s">
        <v>80</v>
      </c>
      <c r="B19" t="s">
        <v>81</v>
      </c>
      <c r="C19" t="s">
        <v>83</v>
      </c>
      <c r="D19">
        <v>80</v>
      </c>
      <c r="E19" s="1">
        <v>100</v>
      </c>
      <c r="F19" t="s">
        <v>13</v>
      </c>
      <c r="H19" s="5" t="s">
        <v>673</v>
      </c>
      <c r="I19">
        <v>1918</v>
      </c>
      <c r="J19" s="22">
        <v>1918</v>
      </c>
    </row>
    <row r="20" spans="1:10" x14ac:dyDescent="0.25">
      <c r="A20" t="s">
        <v>84</v>
      </c>
      <c r="B20" t="s">
        <v>85</v>
      </c>
      <c r="C20" t="s">
        <v>709</v>
      </c>
      <c r="D20">
        <v>82</v>
      </c>
      <c r="E20" s="1">
        <v>95.95</v>
      </c>
      <c r="F20" t="s">
        <v>13</v>
      </c>
      <c r="H20" s="5" t="s">
        <v>673</v>
      </c>
      <c r="I20">
        <v>1925</v>
      </c>
      <c r="J20" s="22">
        <v>1925</v>
      </c>
    </row>
    <row r="21" spans="1:10" x14ac:dyDescent="0.25">
      <c r="A21" t="s">
        <v>87</v>
      </c>
      <c r="B21" t="s">
        <v>88</v>
      </c>
      <c r="D21">
        <v>80</v>
      </c>
      <c r="E21" s="1">
        <v>93.6</v>
      </c>
      <c r="F21" t="s">
        <v>89</v>
      </c>
      <c r="G21" s="10"/>
      <c r="H21" s="5" t="s">
        <v>673</v>
      </c>
      <c r="I21" s="5" t="s">
        <v>710</v>
      </c>
      <c r="J21" s="22">
        <v>1928</v>
      </c>
    </row>
    <row r="22" spans="1:10" x14ac:dyDescent="0.25">
      <c r="A22" t="s">
        <v>92</v>
      </c>
      <c r="B22" t="s">
        <v>93</v>
      </c>
      <c r="D22">
        <v>0</v>
      </c>
      <c r="E22" s="1">
        <v>85.8</v>
      </c>
      <c r="F22" t="s">
        <v>94</v>
      </c>
      <c r="J22" s="22"/>
    </row>
    <row r="23" ht="60.75" customHeight="1" spans="1:10" x14ac:dyDescent="0.25">
      <c r="A23" t="s">
        <v>95</v>
      </c>
      <c r="B23" t="s">
        <v>96</v>
      </c>
      <c r="D23">
        <v>80</v>
      </c>
      <c r="E23" s="1">
        <v>99.93</v>
      </c>
      <c r="F23" t="s">
        <v>28</v>
      </c>
      <c r="G23" s="21" t="s">
        <v>711</v>
      </c>
      <c r="H23" s="5" t="s">
        <v>673</v>
      </c>
      <c r="I23">
        <v>1924</v>
      </c>
      <c r="J23" s="22">
        <v>1924</v>
      </c>
    </row>
    <row r="24" ht="30.75" customHeight="1" spans="1:10" x14ac:dyDescent="0.25">
      <c r="A24" t="s">
        <v>97</v>
      </c>
      <c r="B24" t="s">
        <v>98</v>
      </c>
      <c r="C24" t="s">
        <v>712</v>
      </c>
      <c r="D24">
        <f>27.03+30.31</f>
        <v>57.34</v>
      </c>
      <c r="E24" s="1">
        <v>103.92</v>
      </c>
      <c r="F24" t="s">
        <v>59</v>
      </c>
      <c r="G24" s="21" t="s">
        <v>713</v>
      </c>
      <c r="H24" s="5" t="s">
        <v>673</v>
      </c>
      <c r="J24" s="33" t="s">
        <v>673</v>
      </c>
    </row>
    <row r="25" spans="1:10" x14ac:dyDescent="0.25">
      <c r="A25" t="s">
        <v>100</v>
      </c>
      <c r="B25" t="s">
        <v>101</v>
      </c>
      <c r="D25" t="s">
        <v>374</v>
      </c>
      <c r="E25" s="1">
        <v>28.85</v>
      </c>
      <c r="F25" t="s">
        <v>103</v>
      </c>
      <c r="J25" s="22"/>
    </row>
    <row r="26" spans="1:10" x14ac:dyDescent="0.25">
      <c r="A26" t="s">
        <v>104</v>
      </c>
      <c r="B26" t="s">
        <v>105</v>
      </c>
      <c r="D26">
        <v>0</v>
      </c>
      <c r="E26" s="1">
        <v>101.4</v>
      </c>
      <c r="F26" t="s">
        <v>107</v>
      </c>
      <c r="H26" s="5"/>
      <c r="I26" s="5"/>
      <c r="J26" s="22"/>
    </row>
    <row r="27" ht="30.75" customHeight="1" spans="1:10" x14ac:dyDescent="0.25">
      <c r="A27" t="s">
        <v>714</v>
      </c>
      <c r="B27" t="s">
        <v>715</v>
      </c>
      <c r="D27">
        <v>40</v>
      </c>
      <c r="E27" s="1">
        <v>93.6</v>
      </c>
      <c r="F27" t="s">
        <v>28</v>
      </c>
      <c r="G27" s="42" t="s">
        <v>716</v>
      </c>
      <c r="H27" t="s">
        <v>717</v>
      </c>
      <c r="I27" t="s">
        <v>718</v>
      </c>
      <c r="J27" s="22" t="s">
        <v>717</v>
      </c>
    </row>
    <row r="28" ht="30.75" customHeight="1" spans="1:10" x14ac:dyDescent="0.25">
      <c r="A28" t="s">
        <v>75</v>
      </c>
      <c r="B28" t="s">
        <v>111</v>
      </c>
      <c r="D28">
        <v>80</v>
      </c>
      <c r="E28" s="1">
        <v>93.6</v>
      </c>
      <c r="F28" t="s">
        <v>94</v>
      </c>
      <c r="G28" s="42" t="s">
        <v>688</v>
      </c>
      <c r="H28" s="5" t="s">
        <v>673</v>
      </c>
      <c r="I28" s="5" t="s">
        <v>719</v>
      </c>
      <c r="J28" s="22">
        <v>1921</v>
      </c>
    </row>
    <row r="29" ht="30.75" customHeight="1" spans="1:10" x14ac:dyDescent="0.25">
      <c r="A29" t="s">
        <v>115</v>
      </c>
      <c r="B29" t="s">
        <v>116</v>
      </c>
      <c r="D29">
        <v>80</v>
      </c>
      <c r="E29" s="1">
        <v>90.09</v>
      </c>
      <c r="F29" t="s">
        <v>28</v>
      </c>
      <c r="G29" s="42" t="s">
        <v>720</v>
      </c>
      <c r="H29" s="5" t="s">
        <v>673</v>
      </c>
      <c r="J29" s="33" t="s">
        <v>673</v>
      </c>
    </row>
    <row r="30" spans="1:10" x14ac:dyDescent="0.25">
      <c r="A30" t="s">
        <v>118</v>
      </c>
      <c r="B30" t="s">
        <v>119</v>
      </c>
      <c r="D30">
        <v>3</v>
      </c>
      <c r="E30" s="1">
        <v>15</v>
      </c>
      <c r="F30" t="s">
        <v>107</v>
      </c>
      <c r="J30" s="22"/>
    </row>
    <row r="31" spans="1:10" x14ac:dyDescent="0.25">
      <c r="A31" t="s">
        <v>120</v>
      </c>
      <c r="B31" t="s">
        <v>121</v>
      </c>
      <c r="C31" t="s">
        <v>635</v>
      </c>
      <c r="D31">
        <v>0</v>
      </c>
      <c r="E31" s="1">
        <v>93.6</v>
      </c>
      <c r="F31" t="s">
        <v>122</v>
      </c>
      <c r="J31" s="22"/>
    </row>
    <row r="32" spans="1:10" x14ac:dyDescent="0.25">
      <c r="A32" t="s">
        <v>18</v>
      </c>
      <c r="B32" t="s">
        <v>222</v>
      </c>
      <c r="C32" t="s">
        <v>721</v>
      </c>
      <c r="D32" t="s">
        <v>577</v>
      </c>
      <c r="E32" s="1">
        <v>93.56</v>
      </c>
      <c r="F32" t="s">
        <v>20</v>
      </c>
      <c r="H32" s="5" t="s">
        <v>673</v>
      </c>
      <c r="I32">
        <v>1916</v>
      </c>
      <c r="J32" s="22">
        <v>1916</v>
      </c>
    </row>
    <row r="33" spans="1:10" x14ac:dyDescent="0.25">
      <c r="A33" t="s">
        <v>290</v>
      </c>
      <c r="B33" t="s">
        <v>291</v>
      </c>
      <c r="C33" t="s">
        <v>722</v>
      </c>
      <c r="D33">
        <v>84</v>
      </c>
      <c r="E33" s="1">
        <v>96.6</v>
      </c>
      <c r="F33" t="s">
        <v>28</v>
      </c>
      <c r="H33" s="5" t="s">
        <v>673</v>
      </c>
      <c r="I33">
        <v>1911</v>
      </c>
      <c r="J33" s="22">
        <v>1911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A18" activePane="bottomLeft" state="frozen"/>
      <selection pane="bottomLeft" activeCell="A18" sqref="A18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723</v>
      </c>
      <c r="D2">
        <v>57</v>
      </c>
      <c r="E2" s="1">
        <v>89.7</v>
      </c>
      <c r="F2" s="31" t="s">
        <v>13</v>
      </c>
      <c r="H2" s="5" t="s">
        <v>700</v>
      </c>
      <c r="I2" t="s">
        <v>724</v>
      </c>
      <c r="J2" s="22" t="s">
        <v>724</v>
      </c>
    </row>
    <row r="3" spans="3:10" x14ac:dyDescent="0.25">
      <c r="C3" t="s">
        <v>725</v>
      </c>
      <c r="D3">
        <v>58</v>
      </c>
      <c r="E3" s="1">
        <v>105</v>
      </c>
      <c r="F3" s="31" t="s">
        <v>13</v>
      </c>
      <c r="H3" s="5" t="s">
        <v>700</v>
      </c>
      <c r="I3">
        <v>1917</v>
      </c>
      <c r="J3" s="22">
        <v>1917</v>
      </c>
    </row>
    <row r="4" spans="1:10" x14ac:dyDescent="0.25">
      <c r="A4" t="s">
        <v>726</v>
      </c>
      <c r="B4" t="s">
        <v>727</v>
      </c>
      <c r="D4">
        <v>40</v>
      </c>
      <c r="E4" s="1">
        <v>95.55</v>
      </c>
      <c r="F4" t="s">
        <v>728</v>
      </c>
      <c r="G4" s="10" t="s">
        <v>729</v>
      </c>
      <c r="H4" t="s">
        <v>730</v>
      </c>
      <c r="I4" t="s">
        <v>731</v>
      </c>
      <c r="J4" s="22" t="s">
        <v>730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24</v>
      </c>
      <c r="H5" s="5" t="s">
        <v>700</v>
      </c>
      <c r="J5" s="22"/>
    </row>
    <row r="6" spans="1:10" x14ac:dyDescent="0.25">
      <c r="A6" t="s">
        <v>26</v>
      </c>
      <c r="B6" t="s">
        <v>27</v>
      </c>
      <c r="C6" t="s">
        <v>648</v>
      </c>
      <c r="D6">
        <v>76</v>
      </c>
      <c r="E6" s="1">
        <v>93.6</v>
      </c>
      <c r="F6" t="s">
        <v>28</v>
      </c>
      <c r="H6" s="5" t="s">
        <v>700</v>
      </c>
      <c r="J6" s="33" t="s">
        <v>700</v>
      </c>
    </row>
    <row r="7" spans="1:10" x14ac:dyDescent="0.25">
      <c r="A7" t="s">
        <v>31</v>
      </c>
      <c r="B7" t="s">
        <v>32</v>
      </c>
      <c r="C7" t="s">
        <v>732</v>
      </c>
      <c r="D7">
        <v>79</v>
      </c>
      <c r="E7" s="1">
        <v>95.16</v>
      </c>
      <c r="F7" t="s">
        <v>33</v>
      </c>
      <c r="H7" s="5" t="s">
        <v>733</v>
      </c>
      <c r="I7" s="5" t="s">
        <v>734</v>
      </c>
      <c r="J7" s="33" t="s">
        <v>734</v>
      </c>
    </row>
    <row r="8" spans="1:10" x14ac:dyDescent="0.25">
      <c r="A8" t="s">
        <v>302</v>
      </c>
      <c r="B8" t="s">
        <v>303</v>
      </c>
      <c r="C8" t="s">
        <v>449</v>
      </c>
      <c r="D8">
        <v>80</v>
      </c>
      <c r="E8" s="1">
        <v>97.3</v>
      </c>
      <c r="F8" t="s">
        <v>28</v>
      </c>
      <c r="H8" s="5" t="s">
        <v>700</v>
      </c>
      <c r="I8" s="5"/>
      <c r="J8" s="33" t="s">
        <v>700</v>
      </c>
    </row>
    <row r="9" spans="1:10" x14ac:dyDescent="0.25">
      <c r="A9" t="s">
        <v>37</v>
      </c>
      <c r="B9" t="s">
        <v>38</v>
      </c>
      <c r="C9" t="s">
        <v>735</v>
      </c>
      <c r="D9" t="s">
        <v>374</v>
      </c>
      <c r="E9" s="1">
        <v>28.85</v>
      </c>
      <c r="F9" t="s">
        <v>40</v>
      </c>
      <c r="H9" s="5" t="s">
        <v>700</v>
      </c>
      <c r="I9" t="s">
        <v>736</v>
      </c>
      <c r="J9" s="22" t="s">
        <v>736</v>
      </c>
    </row>
    <row r="10" spans="1:10" x14ac:dyDescent="0.25">
      <c r="A10" t="s">
        <v>43</v>
      </c>
      <c r="B10" t="s">
        <v>44</v>
      </c>
      <c r="C10" t="s">
        <v>737</v>
      </c>
      <c r="D10">
        <v>90</v>
      </c>
      <c r="E10" s="1">
        <v>120.75</v>
      </c>
      <c r="F10" t="s">
        <v>24</v>
      </c>
      <c r="H10" s="5" t="s">
        <v>738</v>
      </c>
      <c r="J10" s="33" t="s">
        <v>738</v>
      </c>
    </row>
    <row r="11" spans="1:10" x14ac:dyDescent="0.25">
      <c r="A11" t="s">
        <v>46</v>
      </c>
      <c r="B11" t="s">
        <v>47</v>
      </c>
      <c r="C11" t="s">
        <v>440</v>
      </c>
      <c r="D11">
        <v>72</v>
      </c>
      <c r="E11" s="1">
        <v>89.7</v>
      </c>
      <c r="F11" t="s">
        <v>48</v>
      </c>
      <c r="G11" s="39">
        <v>1058.77</v>
      </c>
      <c r="H11" s="5" t="s">
        <v>700</v>
      </c>
      <c r="I11" s="5" t="s">
        <v>739</v>
      </c>
      <c r="J11" s="33" t="s">
        <v>739</v>
      </c>
    </row>
    <row r="12" spans="1:10" x14ac:dyDescent="0.25">
      <c r="A12" t="s">
        <v>54</v>
      </c>
      <c r="B12" t="s">
        <v>55</v>
      </c>
      <c r="C12" t="s">
        <v>740</v>
      </c>
      <c r="D12">
        <v>76</v>
      </c>
      <c r="E12" s="1">
        <v>96.6</v>
      </c>
      <c r="F12" t="s">
        <v>89</v>
      </c>
      <c r="H12" s="5" t="s">
        <v>700</v>
      </c>
      <c r="I12" t="s">
        <v>741</v>
      </c>
      <c r="J12" s="22" t="s">
        <v>741</v>
      </c>
    </row>
    <row r="13" spans="1:10" x14ac:dyDescent="0.25">
      <c r="A13" t="s">
        <v>57</v>
      </c>
      <c r="B13" t="s">
        <v>58</v>
      </c>
      <c r="D13">
        <v>80</v>
      </c>
      <c r="E13" s="1">
        <v>101.49</v>
      </c>
      <c r="F13" t="s">
        <v>59</v>
      </c>
      <c r="H13" s="5" t="s">
        <v>700</v>
      </c>
      <c r="I13" s="5">
        <v>1925</v>
      </c>
      <c r="J13" s="22">
        <v>1925</v>
      </c>
    </row>
    <row r="14" spans="1:10" x14ac:dyDescent="0.25">
      <c r="A14" t="s">
        <v>61</v>
      </c>
      <c r="B14" t="s">
        <v>62</v>
      </c>
      <c r="C14" t="s">
        <v>742</v>
      </c>
      <c r="D14">
        <v>40</v>
      </c>
      <c r="E14" s="43">
        <v>100.77</v>
      </c>
      <c r="F14" t="s">
        <v>28</v>
      </c>
      <c r="H14" t="s">
        <v>730</v>
      </c>
      <c r="I14" t="s">
        <v>731</v>
      </c>
      <c r="J14" s="22" t="s">
        <v>730</v>
      </c>
    </row>
    <row r="15" spans="1:10" x14ac:dyDescent="0.25">
      <c r="A15" t="s">
        <v>63</v>
      </c>
      <c r="B15" t="s">
        <v>64</v>
      </c>
      <c r="C15" t="s">
        <v>732</v>
      </c>
      <c r="D15">
        <v>79</v>
      </c>
      <c r="E15" s="1">
        <v>95.55</v>
      </c>
      <c r="F15" t="s">
        <v>66</v>
      </c>
      <c r="H15" s="5" t="s">
        <v>700</v>
      </c>
      <c r="I15" s="5"/>
      <c r="J15" s="33" t="s">
        <v>700</v>
      </c>
    </row>
    <row r="16" spans="1:10" x14ac:dyDescent="0.25">
      <c r="A16" t="s">
        <v>67</v>
      </c>
      <c r="B16" t="s">
        <v>68</v>
      </c>
      <c r="D16">
        <v>80</v>
      </c>
      <c r="E16" s="1">
        <v>100.77</v>
      </c>
      <c r="F16" t="s">
        <v>28</v>
      </c>
      <c r="H16" s="5" t="s">
        <v>700</v>
      </c>
      <c r="I16">
        <v>1916</v>
      </c>
      <c r="J16" s="22">
        <v>1916</v>
      </c>
    </row>
    <row r="17" spans="1:10" x14ac:dyDescent="0.25">
      <c r="A17" t="s">
        <v>240</v>
      </c>
      <c r="B17" t="s">
        <v>241</v>
      </c>
      <c r="C17" t="s">
        <v>635</v>
      </c>
      <c r="D17">
        <v>0</v>
      </c>
      <c r="E17" s="1">
        <v>86.9</v>
      </c>
      <c r="F17" t="s">
        <v>595</v>
      </c>
      <c r="H17" s="5" t="s">
        <v>700</v>
      </c>
      <c r="J17" s="22"/>
    </row>
    <row r="18" spans="1:10" x14ac:dyDescent="0.25">
      <c r="A18" t="s">
        <v>72</v>
      </c>
      <c r="B18" t="s">
        <v>73</v>
      </c>
      <c r="C18" t="s">
        <v>743</v>
      </c>
      <c r="D18">
        <v>77</v>
      </c>
      <c r="E18" s="1">
        <v>95.55</v>
      </c>
      <c r="F18" t="s">
        <v>28</v>
      </c>
      <c r="H18" s="5" t="s">
        <v>700</v>
      </c>
      <c r="J18" s="33" t="s">
        <v>700</v>
      </c>
    </row>
    <row r="19" spans="1:10" x14ac:dyDescent="0.25">
      <c r="A19" t="s">
        <v>75</v>
      </c>
      <c r="B19" t="s">
        <v>76</v>
      </c>
      <c r="C19" t="s">
        <v>449</v>
      </c>
      <c r="D19">
        <v>80</v>
      </c>
      <c r="E19" s="1">
        <v>105.81</v>
      </c>
      <c r="F19" t="s">
        <v>78</v>
      </c>
      <c r="H19" s="5" t="s">
        <v>700</v>
      </c>
      <c r="J19" s="33" t="s">
        <v>700</v>
      </c>
    </row>
    <row r="20" spans="1:10" x14ac:dyDescent="0.25">
      <c r="A20" t="s">
        <v>80</v>
      </c>
      <c r="B20" t="s">
        <v>81</v>
      </c>
      <c r="C20" t="s">
        <v>83</v>
      </c>
      <c r="D20">
        <v>80</v>
      </c>
      <c r="E20" s="1">
        <v>100</v>
      </c>
      <c r="F20" t="s">
        <v>13</v>
      </c>
      <c r="H20" s="5" t="s">
        <v>700</v>
      </c>
      <c r="I20">
        <v>1918</v>
      </c>
      <c r="J20" s="22">
        <v>1918</v>
      </c>
    </row>
    <row r="21" ht="30.75" customHeight="1" spans="1:10" x14ac:dyDescent="0.25">
      <c r="A21" t="s">
        <v>84</v>
      </c>
      <c r="B21" t="s">
        <v>85</v>
      </c>
      <c r="D21">
        <v>80</v>
      </c>
      <c r="E21" s="1">
        <v>95.95</v>
      </c>
      <c r="F21" t="s">
        <v>13</v>
      </c>
      <c r="G21" s="21" t="s">
        <v>744</v>
      </c>
      <c r="H21" s="5" t="s">
        <v>700</v>
      </c>
      <c r="I21">
        <v>1925</v>
      </c>
      <c r="J21" s="22">
        <v>1925</v>
      </c>
    </row>
    <row r="22" spans="1:10" x14ac:dyDescent="0.25">
      <c r="A22" t="s">
        <v>87</v>
      </c>
      <c r="B22" t="s">
        <v>88</v>
      </c>
      <c r="D22">
        <v>80</v>
      </c>
      <c r="E22" s="1">
        <v>93.6</v>
      </c>
      <c r="F22" t="s">
        <v>89</v>
      </c>
      <c r="H22" s="5" t="s">
        <v>733</v>
      </c>
      <c r="I22" s="5" t="s">
        <v>745</v>
      </c>
      <c r="J22" s="22">
        <v>1928</v>
      </c>
    </row>
    <row r="23" spans="1:10" x14ac:dyDescent="0.25">
      <c r="A23" t="s">
        <v>92</v>
      </c>
      <c r="B23" t="s">
        <v>93</v>
      </c>
      <c r="C23" t="s">
        <v>429</v>
      </c>
      <c r="D23">
        <v>0</v>
      </c>
      <c r="E23" s="1">
        <v>85.8</v>
      </c>
      <c r="F23" t="s">
        <v>94</v>
      </c>
      <c r="H23" s="5" t="s">
        <v>700</v>
      </c>
      <c r="J23" s="22"/>
    </row>
    <row r="24" spans="1:10" x14ac:dyDescent="0.25">
      <c r="A24" t="s">
        <v>95</v>
      </c>
      <c r="B24" t="s">
        <v>96</v>
      </c>
      <c r="D24">
        <v>80</v>
      </c>
      <c r="E24" s="1">
        <v>99.93</v>
      </c>
      <c r="F24" t="s">
        <v>28</v>
      </c>
      <c r="H24" s="5" t="s">
        <v>700</v>
      </c>
      <c r="I24">
        <v>1924</v>
      </c>
      <c r="J24" s="22">
        <v>1924</v>
      </c>
    </row>
    <row r="25" spans="1:10" x14ac:dyDescent="0.25">
      <c r="A25" t="s">
        <v>97</v>
      </c>
      <c r="B25" t="s">
        <v>98</v>
      </c>
      <c r="C25" t="s">
        <v>746</v>
      </c>
      <c r="D25">
        <f>39.34+32.06</f>
        <v>71.4</v>
      </c>
      <c r="E25" s="1">
        <v>103.92</v>
      </c>
      <c r="F25" t="s">
        <v>59</v>
      </c>
      <c r="H25" s="5" t="s">
        <v>700</v>
      </c>
      <c r="J25" s="33" t="s">
        <v>700</v>
      </c>
    </row>
    <row r="26" spans="1:10" x14ac:dyDescent="0.25">
      <c r="A26" t="s">
        <v>100</v>
      </c>
      <c r="B26" t="s">
        <v>101</v>
      </c>
      <c r="D26" t="s">
        <v>374</v>
      </c>
      <c r="E26" s="1">
        <v>28.85</v>
      </c>
      <c r="F26" t="s">
        <v>103</v>
      </c>
      <c r="H26" s="5" t="s">
        <v>700</v>
      </c>
      <c r="J26" s="22"/>
    </row>
    <row r="27" spans="1:10" x14ac:dyDescent="0.25">
      <c r="A27" t="s">
        <v>104</v>
      </c>
      <c r="B27" t="s">
        <v>105</v>
      </c>
      <c r="C27" t="s">
        <v>429</v>
      </c>
      <c r="D27">
        <v>0</v>
      </c>
      <c r="E27" s="1">
        <v>101.4</v>
      </c>
      <c r="F27" t="s">
        <v>107</v>
      </c>
      <c r="H27" s="5" t="s">
        <v>700</v>
      </c>
      <c r="I27" s="5"/>
      <c r="J27" s="22"/>
    </row>
    <row r="28" spans="1:10" x14ac:dyDescent="0.25">
      <c r="A28" t="s">
        <v>714</v>
      </c>
      <c r="B28" t="s">
        <v>715</v>
      </c>
      <c r="D28">
        <v>80</v>
      </c>
      <c r="E28" s="1">
        <v>93.6</v>
      </c>
      <c r="F28" t="s">
        <v>28</v>
      </c>
      <c r="H28" s="5" t="s">
        <v>700</v>
      </c>
      <c r="I28" s="5"/>
      <c r="J28" s="33" t="s">
        <v>700</v>
      </c>
    </row>
    <row r="29" ht="30.75" customHeight="1" spans="1:10" x14ac:dyDescent="0.25">
      <c r="A29" t="s">
        <v>75</v>
      </c>
      <c r="B29" t="s">
        <v>111</v>
      </c>
      <c r="D29">
        <v>80</v>
      </c>
      <c r="E29" s="1">
        <v>93.6</v>
      </c>
      <c r="F29" t="s">
        <v>94</v>
      </c>
      <c r="H29" s="5" t="s">
        <v>700</v>
      </c>
      <c r="I29" s="5" t="s">
        <v>747</v>
      </c>
      <c r="J29" s="22">
        <v>1921</v>
      </c>
    </row>
    <row r="30" spans="1:10" x14ac:dyDescent="0.25">
      <c r="A30" t="s">
        <v>115</v>
      </c>
      <c r="B30" t="s">
        <v>116</v>
      </c>
      <c r="D30">
        <v>80</v>
      </c>
      <c r="E30" s="1">
        <v>90.09</v>
      </c>
      <c r="F30" t="s">
        <v>28</v>
      </c>
      <c r="H30" s="5" t="s">
        <v>700</v>
      </c>
      <c r="J30" s="33" t="s">
        <v>700</v>
      </c>
    </row>
    <row r="31" spans="1:10" x14ac:dyDescent="0.25">
      <c r="A31" t="s">
        <v>118</v>
      </c>
      <c r="B31" t="s">
        <v>119</v>
      </c>
      <c r="D31">
        <v>3.5</v>
      </c>
      <c r="E31" s="1">
        <v>15</v>
      </c>
      <c r="F31" t="s">
        <v>107</v>
      </c>
      <c r="H31" s="5" t="s">
        <v>700</v>
      </c>
      <c r="J31" s="22"/>
    </row>
    <row r="32" spans="1:10" x14ac:dyDescent="0.25">
      <c r="A32" t="s">
        <v>120</v>
      </c>
      <c r="B32" t="s">
        <v>121</v>
      </c>
      <c r="C32" t="s">
        <v>635</v>
      </c>
      <c r="D32">
        <v>0</v>
      </c>
      <c r="E32" s="1">
        <v>93.6</v>
      </c>
      <c r="F32" t="s">
        <v>122</v>
      </c>
      <c r="H32" s="5" t="s">
        <v>700</v>
      </c>
      <c r="J32" s="22"/>
    </row>
    <row r="33" spans="1:10" x14ac:dyDescent="0.25">
      <c r="A33" t="s">
        <v>18</v>
      </c>
      <c r="B33" t="s">
        <v>222</v>
      </c>
      <c r="D33">
        <v>80</v>
      </c>
      <c r="E33" s="1">
        <v>93.56</v>
      </c>
      <c r="F33" t="s">
        <v>20</v>
      </c>
      <c r="H33" s="5" t="s">
        <v>700</v>
      </c>
      <c r="I33">
        <v>1916</v>
      </c>
      <c r="J33" s="22">
        <v>1916</v>
      </c>
    </row>
    <row r="34" ht="30.75" customHeight="1" spans="1:10" x14ac:dyDescent="0.25">
      <c r="A34" t="s">
        <v>290</v>
      </c>
      <c r="B34" t="s">
        <v>291</v>
      </c>
      <c r="C34" s="5" t="s">
        <v>748</v>
      </c>
      <c r="D34">
        <v>80</v>
      </c>
      <c r="E34" s="1">
        <v>96.6</v>
      </c>
      <c r="F34" t="s">
        <v>28</v>
      </c>
      <c r="G34" s="10" t="s">
        <v>749</v>
      </c>
      <c r="H34" s="5" t="s">
        <v>700</v>
      </c>
      <c r="I34" t="s">
        <v>750</v>
      </c>
      <c r="J34" s="22" t="s">
        <v>750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 zoomScale="100" zoomScaleNormal="100">
      <pane ySplit="1" topLeftCell="A18" activePane="bottomLeft" state="frozen"/>
      <selection pane="bottomLeft" activeCell="A18" sqref="A18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751</v>
      </c>
      <c r="D2">
        <v>63</v>
      </c>
      <c r="E2" s="1">
        <v>89.7</v>
      </c>
      <c r="F2" s="44" t="s">
        <v>28</v>
      </c>
      <c r="H2" s="5" t="s">
        <v>738</v>
      </c>
      <c r="I2" t="s">
        <v>752</v>
      </c>
      <c r="J2" s="22" t="s">
        <v>752</v>
      </c>
    </row>
    <row r="3" spans="4:10" x14ac:dyDescent="0.25">
      <c r="D3">
        <v>46</v>
      </c>
      <c r="E3" s="1">
        <v>89.7</v>
      </c>
      <c r="F3" s="44" t="s">
        <v>51</v>
      </c>
      <c r="H3" s="5" t="s">
        <v>753</v>
      </c>
      <c r="I3" t="s">
        <v>754</v>
      </c>
      <c r="J3" s="22" t="s">
        <v>754</v>
      </c>
    </row>
    <row r="4" spans="3:10" x14ac:dyDescent="0.25">
      <c r="C4" t="s">
        <v>415</v>
      </c>
      <c r="D4">
        <v>80</v>
      </c>
      <c r="E4" s="1">
        <v>105</v>
      </c>
      <c r="F4" s="44" t="s">
        <v>28</v>
      </c>
      <c r="H4" s="5" t="s">
        <v>738</v>
      </c>
      <c r="I4" t="s">
        <v>755</v>
      </c>
      <c r="J4" s="22" t="s">
        <v>755</v>
      </c>
    </row>
    <row r="5" spans="1:10" x14ac:dyDescent="0.25">
      <c r="A5" t="s">
        <v>726</v>
      </c>
      <c r="B5" t="s">
        <v>727</v>
      </c>
      <c r="C5" t="s">
        <v>756</v>
      </c>
      <c r="D5">
        <v>73</v>
      </c>
      <c r="E5" s="1">
        <v>95.55</v>
      </c>
      <c r="F5" t="s">
        <v>728</v>
      </c>
      <c r="H5" s="5" t="s">
        <v>738</v>
      </c>
      <c r="J5" s="33" t="s">
        <v>738</v>
      </c>
    </row>
    <row r="6" spans="1:10" x14ac:dyDescent="0.25">
      <c r="A6" t="s">
        <v>21</v>
      </c>
      <c r="B6" t="s">
        <v>22</v>
      </c>
      <c r="D6" t="s">
        <v>374</v>
      </c>
      <c r="E6" s="1">
        <v>28.85</v>
      </c>
      <c r="F6" s="44" t="s">
        <v>13</v>
      </c>
      <c r="J6" s="22"/>
    </row>
    <row r="7" spans="1:10" x14ac:dyDescent="0.25">
      <c r="A7" t="s">
        <v>26</v>
      </c>
      <c r="B7" t="s">
        <v>27</v>
      </c>
      <c r="C7" t="s">
        <v>440</v>
      </c>
      <c r="D7">
        <v>72</v>
      </c>
      <c r="E7" s="1">
        <v>93.6</v>
      </c>
      <c r="F7" t="s">
        <v>28</v>
      </c>
      <c r="H7" s="5" t="s">
        <v>738</v>
      </c>
      <c r="J7" s="33" t="s">
        <v>738</v>
      </c>
    </row>
    <row r="8" spans="1:10" x14ac:dyDescent="0.25">
      <c r="A8" t="s">
        <v>31</v>
      </c>
      <c r="B8" t="s">
        <v>32</v>
      </c>
      <c r="C8" t="s">
        <v>757</v>
      </c>
      <c r="D8">
        <v>70.5</v>
      </c>
      <c r="E8" s="1">
        <v>95.16</v>
      </c>
      <c r="F8" t="s">
        <v>33</v>
      </c>
      <c r="H8" s="5" t="s">
        <v>758</v>
      </c>
      <c r="I8" s="5" t="s">
        <v>759</v>
      </c>
      <c r="J8" s="33" t="s">
        <v>759</v>
      </c>
    </row>
    <row r="9" spans="1:10" x14ac:dyDescent="0.25">
      <c r="A9" t="s">
        <v>302</v>
      </c>
      <c r="B9" t="s">
        <v>303</v>
      </c>
      <c r="C9" t="s">
        <v>760</v>
      </c>
      <c r="D9">
        <f>32+33</f>
        <v>65</v>
      </c>
      <c r="E9" s="1">
        <v>97.3</v>
      </c>
      <c r="F9" s="44" t="s">
        <v>761</v>
      </c>
      <c r="H9" s="5" t="s">
        <v>738</v>
      </c>
      <c r="I9" s="5"/>
      <c r="J9" s="33" t="s">
        <v>738</v>
      </c>
    </row>
    <row r="10" spans="1:10" x14ac:dyDescent="0.25">
      <c r="A10" t="s">
        <v>37</v>
      </c>
      <c r="B10" t="s">
        <v>38</v>
      </c>
      <c r="C10" t="s">
        <v>762</v>
      </c>
      <c r="D10" t="s">
        <v>374</v>
      </c>
      <c r="E10" s="1">
        <v>28.85</v>
      </c>
      <c r="F10" t="s">
        <v>40</v>
      </c>
      <c r="G10" s="21" t="s">
        <v>763</v>
      </c>
      <c r="H10" s="5" t="s">
        <v>753</v>
      </c>
      <c r="I10" t="s">
        <v>764</v>
      </c>
      <c r="J10" s="22" t="s">
        <v>764</v>
      </c>
    </row>
    <row r="11" spans="1:10" x14ac:dyDescent="0.25">
      <c r="A11" t="s">
        <v>43</v>
      </c>
      <c r="B11" t="s">
        <v>44</v>
      </c>
      <c r="D11">
        <v>80</v>
      </c>
      <c r="E11" s="1">
        <v>120.75</v>
      </c>
      <c r="F11" t="s">
        <v>24</v>
      </c>
      <c r="H11" t="s">
        <v>765</v>
      </c>
      <c r="J11" s="22" t="s">
        <v>765</v>
      </c>
    </row>
    <row r="12" spans="1:10" x14ac:dyDescent="0.25">
      <c r="A12" t="s">
        <v>46</v>
      </c>
      <c r="B12" t="s">
        <v>47</v>
      </c>
      <c r="C12" t="s">
        <v>766</v>
      </c>
      <c r="D12">
        <v>4</v>
      </c>
      <c r="E12" s="1">
        <v>89.7</v>
      </c>
      <c r="F12" t="s">
        <v>48</v>
      </c>
      <c r="H12" s="5" t="s">
        <v>753</v>
      </c>
      <c r="I12" s="5" t="s">
        <v>767</v>
      </c>
      <c r="J12" s="33" t="s">
        <v>767</v>
      </c>
    </row>
    <row r="13" spans="4:10" x14ac:dyDescent="0.25">
      <c r="D13">
        <v>36</v>
      </c>
      <c r="E13" s="1">
        <v>89.7</v>
      </c>
      <c r="F13" t="s">
        <v>51</v>
      </c>
      <c r="G13" s="39">
        <v>856.3</v>
      </c>
      <c r="H13" s="5" t="s">
        <v>753</v>
      </c>
      <c r="I13" s="5" t="s">
        <v>767</v>
      </c>
      <c r="J13" s="33" t="s">
        <v>767</v>
      </c>
    </row>
    <row r="14" ht="30.75" customHeight="1" spans="1:10" x14ac:dyDescent="0.25">
      <c r="A14" t="s">
        <v>54</v>
      </c>
      <c r="B14" t="s">
        <v>55</v>
      </c>
      <c r="C14" s="5" t="s">
        <v>768</v>
      </c>
      <c r="D14">
        <v>78</v>
      </c>
      <c r="E14" s="1">
        <v>96.6</v>
      </c>
      <c r="F14" t="s">
        <v>89</v>
      </c>
      <c r="H14" s="5" t="s">
        <v>738</v>
      </c>
      <c r="I14" t="s">
        <v>769</v>
      </c>
      <c r="J14" s="22" t="s">
        <v>769</v>
      </c>
    </row>
    <row r="15" spans="1:10" x14ac:dyDescent="0.25">
      <c r="A15" t="s">
        <v>57</v>
      </c>
      <c r="B15" t="s">
        <v>58</v>
      </c>
      <c r="D15">
        <v>80</v>
      </c>
      <c r="E15" s="1">
        <v>101.49</v>
      </c>
      <c r="F15" t="s">
        <v>59</v>
      </c>
      <c r="H15" s="5" t="s">
        <v>738</v>
      </c>
      <c r="I15" t="s">
        <v>770</v>
      </c>
      <c r="J15" s="22" t="s">
        <v>770</v>
      </c>
    </row>
    <row r="16" ht="76.5" customHeight="1" spans="1:10" x14ac:dyDescent="0.25">
      <c r="A16" t="s">
        <v>61</v>
      </c>
      <c r="B16" t="s">
        <v>62</v>
      </c>
      <c r="C16" s="45" t="s">
        <v>771</v>
      </c>
      <c r="D16">
        <v>76</v>
      </c>
      <c r="E16" s="32">
        <v>89.93</v>
      </c>
      <c r="F16" t="s">
        <v>28</v>
      </c>
      <c r="H16" t="s">
        <v>738</v>
      </c>
      <c r="J16" s="22" t="s">
        <v>738</v>
      </c>
    </row>
    <row r="17" ht="60.75" customHeight="1" spans="1:10" x14ac:dyDescent="0.25">
      <c r="A17" t="s">
        <v>63</v>
      </c>
      <c r="B17" t="s">
        <v>64</v>
      </c>
      <c r="C17" s="45" t="s">
        <v>772</v>
      </c>
      <c r="D17">
        <v>64</v>
      </c>
      <c r="E17" s="43">
        <v>95.55</v>
      </c>
      <c r="F17" t="s">
        <v>66</v>
      </c>
      <c r="H17" s="5" t="s">
        <v>738</v>
      </c>
      <c r="I17" s="5"/>
      <c r="J17" s="33" t="s">
        <v>738</v>
      </c>
    </row>
    <row r="18" spans="1:10" x14ac:dyDescent="0.25">
      <c r="A18" t="s">
        <v>67</v>
      </c>
      <c r="B18" t="s">
        <v>68</v>
      </c>
      <c r="C18" t="s">
        <v>773</v>
      </c>
      <c r="D18">
        <v>59</v>
      </c>
      <c r="E18" s="1">
        <v>100.77</v>
      </c>
      <c r="F18" t="s">
        <v>28</v>
      </c>
      <c r="H18" t="s">
        <v>738</v>
      </c>
      <c r="I18" t="s">
        <v>774</v>
      </c>
      <c r="J18" s="22" t="s">
        <v>774</v>
      </c>
    </row>
    <row r="19" spans="1:10" x14ac:dyDescent="0.25">
      <c r="A19" t="s">
        <v>240</v>
      </c>
      <c r="B19" t="s">
        <v>241</v>
      </c>
      <c r="D19">
        <v>0</v>
      </c>
      <c r="E19" s="1">
        <v>86.9</v>
      </c>
      <c r="F19" t="s">
        <v>595</v>
      </c>
      <c r="J19" s="22"/>
    </row>
    <row r="20" ht="91.5" customHeight="1" spans="1:10" x14ac:dyDescent="0.25">
      <c r="A20" t="s">
        <v>72</v>
      </c>
      <c r="B20" t="s">
        <v>73</v>
      </c>
      <c r="C20" s="45" t="s">
        <v>775</v>
      </c>
      <c r="D20">
        <v>72</v>
      </c>
      <c r="E20" s="43">
        <v>95.55</v>
      </c>
      <c r="F20" t="s">
        <v>28</v>
      </c>
      <c r="H20" s="5" t="s">
        <v>738</v>
      </c>
      <c r="J20" s="33" t="s">
        <v>738</v>
      </c>
    </row>
    <row r="21" spans="1:10" x14ac:dyDescent="0.25">
      <c r="A21" t="s">
        <v>75</v>
      </c>
      <c r="B21" t="s">
        <v>76</v>
      </c>
      <c r="C21" t="s">
        <v>776</v>
      </c>
      <c r="D21">
        <v>70</v>
      </c>
      <c r="E21" s="1">
        <v>105.81</v>
      </c>
      <c r="F21" t="s">
        <v>78</v>
      </c>
      <c r="H21" t="s">
        <v>738</v>
      </c>
      <c r="J21" s="22" t="s">
        <v>738</v>
      </c>
    </row>
    <row r="22" spans="1:10" x14ac:dyDescent="0.25">
      <c r="A22" t="s">
        <v>80</v>
      </c>
      <c r="B22" t="s">
        <v>81</v>
      </c>
      <c r="C22" t="s">
        <v>777</v>
      </c>
      <c r="D22">
        <v>32</v>
      </c>
      <c r="E22" s="1">
        <v>100</v>
      </c>
      <c r="F22" t="s">
        <v>13</v>
      </c>
      <c r="G22" s="10" t="s">
        <v>139</v>
      </c>
      <c r="H22" t="s">
        <v>738</v>
      </c>
      <c r="I22" t="s">
        <v>778</v>
      </c>
      <c r="J22" s="22" t="s">
        <v>778</v>
      </c>
    </row>
    <row r="23" ht="30.75" customHeight="1" spans="1:10" x14ac:dyDescent="0.25">
      <c r="A23" t="s">
        <v>84</v>
      </c>
      <c r="B23" t="s">
        <v>85</v>
      </c>
      <c r="C23" t="s">
        <v>545</v>
      </c>
      <c r="D23">
        <v>76</v>
      </c>
      <c r="E23" s="1">
        <v>95.95</v>
      </c>
      <c r="F23" t="s">
        <v>13</v>
      </c>
      <c r="G23" s="21" t="s">
        <v>779</v>
      </c>
      <c r="H23" t="s">
        <v>738</v>
      </c>
      <c r="I23" t="s">
        <v>770</v>
      </c>
      <c r="J23" s="22" t="s">
        <v>770</v>
      </c>
    </row>
    <row r="24" ht="30.75" customHeight="1" spans="1:10" x14ac:dyDescent="0.25">
      <c r="A24" t="s">
        <v>87</v>
      </c>
      <c r="B24" t="s">
        <v>88</v>
      </c>
      <c r="C24" t="s">
        <v>440</v>
      </c>
      <c r="D24">
        <v>72</v>
      </c>
      <c r="E24" s="1">
        <v>93.6</v>
      </c>
      <c r="F24" t="s">
        <v>89</v>
      </c>
      <c r="H24" t="s">
        <v>758</v>
      </c>
      <c r="I24" s="5" t="s">
        <v>780</v>
      </c>
      <c r="J24" s="22" t="s">
        <v>781</v>
      </c>
    </row>
    <row r="25" spans="1:10" x14ac:dyDescent="0.25">
      <c r="A25" t="s">
        <v>92</v>
      </c>
      <c r="B25" t="s">
        <v>93</v>
      </c>
      <c r="C25" t="s">
        <v>429</v>
      </c>
      <c r="D25">
        <v>0</v>
      </c>
      <c r="F25" t="s">
        <v>94</v>
      </c>
      <c r="H25" s="5"/>
      <c r="J25" s="22"/>
    </row>
    <row r="26" spans="1:10" x14ac:dyDescent="0.25">
      <c r="A26" t="s">
        <v>95</v>
      </c>
      <c r="B26" t="s">
        <v>96</v>
      </c>
      <c r="D26">
        <v>80</v>
      </c>
      <c r="E26" s="1">
        <v>99.93</v>
      </c>
      <c r="F26" t="s">
        <v>28</v>
      </c>
      <c r="H26" t="s">
        <v>738</v>
      </c>
      <c r="I26" t="s">
        <v>782</v>
      </c>
      <c r="J26" s="22" t="s">
        <v>782</v>
      </c>
    </row>
    <row r="27" ht="106.5" customHeight="1" spans="1:10" x14ac:dyDescent="0.25">
      <c r="A27" t="s">
        <v>97</v>
      </c>
      <c r="B27" t="s">
        <v>98</v>
      </c>
      <c r="C27" s="46" t="s">
        <v>783</v>
      </c>
      <c r="D27">
        <f>36.35+17.85</f>
        <v>54.2</v>
      </c>
      <c r="E27" s="47">
        <v>108.57</v>
      </c>
      <c r="F27" t="s">
        <v>59</v>
      </c>
      <c r="H27" t="s">
        <v>738</v>
      </c>
      <c r="J27" s="22" t="s">
        <v>738</v>
      </c>
    </row>
    <row r="28" spans="1:10" x14ac:dyDescent="0.25">
      <c r="A28" t="s">
        <v>100</v>
      </c>
      <c r="B28" t="s">
        <v>101</v>
      </c>
      <c r="D28" t="s">
        <v>374</v>
      </c>
      <c r="E28" s="1">
        <v>28.85</v>
      </c>
      <c r="F28" t="s">
        <v>103</v>
      </c>
      <c r="J28" s="22"/>
    </row>
    <row r="29" spans="1:10" x14ac:dyDescent="0.25">
      <c r="A29" t="s">
        <v>104</v>
      </c>
      <c r="B29" t="s">
        <v>105</v>
      </c>
      <c r="D29">
        <v>0</v>
      </c>
      <c r="F29" t="s">
        <v>107</v>
      </c>
      <c r="H29" s="5"/>
      <c r="I29" s="5"/>
      <c r="J29" s="22"/>
    </row>
    <row r="30" spans="1:10" x14ac:dyDescent="0.25">
      <c r="A30" t="s">
        <v>714</v>
      </c>
      <c r="B30" t="s">
        <v>715</v>
      </c>
      <c r="C30" t="s">
        <v>784</v>
      </c>
      <c r="D30">
        <v>78.5</v>
      </c>
      <c r="E30" s="1">
        <v>93.6</v>
      </c>
      <c r="F30" t="s">
        <v>28</v>
      </c>
      <c r="H30" t="s">
        <v>738</v>
      </c>
      <c r="I30" s="5"/>
      <c r="J30" s="33" t="s">
        <v>738</v>
      </c>
    </row>
    <row r="31" ht="30.75" customHeight="1" spans="1:10" x14ac:dyDescent="0.25">
      <c r="A31" t="s">
        <v>75</v>
      </c>
      <c r="B31" t="s">
        <v>111</v>
      </c>
      <c r="C31" t="s">
        <v>440</v>
      </c>
      <c r="D31">
        <v>72</v>
      </c>
      <c r="E31" s="1">
        <v>93.6</v>
      </c>
      <c r="F31" t="s">
        <v>94</v>
      </c>
      <c r="H31" t="s">
        <v>738</v>
      </c>
      <c r="I31" s="5" t="s">
        <v>785</v>
      </c>
      <c r="J31" s="22" t="s">
        <v>786</v>
      </c>
    </row>
    <row r="32" ht="30.75" customHeight="1" spans="1:10" x14ac:dyDescent="0.25">
      <c r="A32" t="s">
        <v>115</v>
      </c>
      <c r="B32" t="s">
        <v>116</v>
      </c>
      <c r="C32" s="28" t="s">
        <v>787</v>
      </c>
      <c r="D32" s="31">
        <v>80</v>
      </c>
      <c r="E32" s="1">
        <v>90.09</v>
      </c>
      <c r="F32" t="s">
        <v>28</v>
      </c>
      <c r="H32" t="s">
        <v>738</v>
      </c>
      <c r="J32" s="22" t="s">
        <v>738</v>
      </c>
    </row>
    <row r="33" spans="1:10" x14ac:dyDescent="0.25">
      <c r="A33" t="s">
        <v>118</v>
      </c>
      <c r="B33" t="s">
        <v>119</v>
      </c>
      <c r="D33">
        <v>2</v>
      </c>
      <c r="E33" s="32">
        <v>20</v>
      </c>
      <c r="F33" t="s">
        <v>107</v>
      </c>
      <c r="H33" t="s">
        <v>753</v>
      </c>
      <c r="J33" s="22"/>
    </row>
    <row r="34" spans="1:10" x14ac:dyDescent="0.25">
      <c r="A34" t="s">
        <v>120</v>
      </c>
      <c r="B34" t="s">
        <v>121</v>
      </c>
      <c r="D34">
        <v>0</v>
      </c>
      <c r="E34" s="1">
        <v>93.6</v>
      </c>
      <c r="F34" t="s">
        <v>122</v>
      </c>
      <c r="J34" s="22"/>
    </row>
    <row r="35" spans="1:10" x14ac:dyDescent="0.25">
      <c r="A35" t="s">
        <v>18</v>
      </c>
      <c r="B35" t="s">
        <v>222</v>
      </c>
      <c r="D35">
        <v>80</v>
      </c>
      <c r="E35" s="1">
        <v>93.56</v>
      </c>
      <c r="F35" t="s">
        <v>20</v>
      </c>
      <c r="H35" t="s">
        <v>738</v>
      </c>
      <c r="I35" t="s">
        <v>774</v>
      </c>
      <c r="J35" s="22" t="s">
        <v>774</v>
      </c>
    </row>
    <row r="36" ht="30.75" customHeight="1" spans="1:10" x14ac:dyDescent="0.25">
      <c r="A36" t="s">
        <v>290</v>
      </c>
      <c r="B36" t="s">
        <v>291</v>
      </c>
      <c r="C36" s="5" t="s">
        <v>788</v>
      </c>
      <c r="D36">
        <v>44</v>
      </c>
      <c r="E36" s="1">
        <v>96.6</v>
      </c>
      <c r="F36" t="s">
        <v>28</v>
      </c>
      <c r="H36" t="s">
        <v>738</v>
      </c>
      <c r="I36" t="s">
        <v>789</v>
      </c>
      <c r="J36" s="22" t="s">
        <v>789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 zoomScale="100" zoomScaleNormal="100">
      <pane ySplit="1" topLeftCell="P7" activePane="bottomLeft" state="frozen"/>
      <selection pane="bottomLeft" activeCell="P7" sqref="P7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790</v>
      </c>
      <c r="D2">
        <v>105</v>
      </c>
      <c r="E2" s="1">
        <v>89.7</v>
      </c>
      <c r="F2" t="s">
        <v>28</v>
      </c>
      <c r="H2" t="s">
        <v>765</v>
      </c>
      <c r="I2" t="s">
        <v>791</v>
      </c>
      <c r="J2" s="22" t="s">
        <v>791</v>
      </c>
    </row>
    <row r="3" spans="3:10" x14ac:dyDescent="0.25">
      <c r="C3" t="s">
        <v>415</v>
      </c>
      <c r="D3">
        <v>80</v>
      </c>
      <c r="E3" s="1">
        <v>105</v>
      </c>
      <c r="F3" t="s">
        <v>28</v>
      </c>
      <c r="H3" t="s">
        <v>765</v>
      </c>
      <c r="I3">
        <v>1944</v>
      </c>
      <c r="J3" s="22">
        <v>1944</v>
      </c>
    </row>
    <row r="4" spans="1:10" x14ac:dyDescent="0.25">
      <c r="A4" t="s">
        <v>726</v>
      </c>
      <c r="B4" t="s">
        <v>727</v>
      </c>
      <c r="C4" t="s">
        <v>792</v>
      </c>
      <c r="D4">
        <v>30</v>
      </c>
      <c r="E4" s="1">
        <v>95.55</v>
      </c>
      <c r="F4" t="s">
        <v>728</v>
      </c>
      <c r="G4" s="39">
        <v>1791.56</v>
      </c>
      <c r="H4" t="s">
        <v>765</v>
      </c>
      <c r="J4" s="22" t="s">
        <v>765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J5" s="22"/>
    </row>
    <row r="6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t="s">
        <v>765</v>
      </c>
      <c r="J6" s="22" t="s">
        <v>765</v>
      </c>
    </row>
    <row r="7" spans="1:10" x14ac:dyDescent="0.25">
      <c r="A7" t="s">
        <v>31</v>
      </c>
      <c r="B7" t="s">
        <v>32</v>
      </c>
      <c r="C7" t="s">
        <v>732</v>
      </c>
      <c r="D7">
        <v>79</v>
      </c>
      <c r="E7" s="1">
        <v>95.16</v>
      </c>
      <c r="F7" t="s">
        <v>33</v>
      </c>
      <c r="H7" t="s">
        <v>793</v>
      </c>
      <c r="I7" s="5" t="s">
        <v>794</v>
      </c>
      <c r="J7" s="33" t="s">
        <v>794</v>
      </c>
    </row>
    <row r="8" ht="30.75" customHeight="1" spans="1:10" x14ac:dyDescent="0.25">
      <c r="A8" t="s">
        <v>302</v>
      </c>
      <c r="B8" t="s">
        <v>303</v>
      </c>
      <c r="D8">
        <v>80</v>
      </c>
      <c r="E8" s="1">
        <v>97.3</v>
      </c>
      <c r="F8" t="s">
        <v>761</v>
      </c>
      <c r="G8" s="21" t="s">
        <v>795</v>
      </c>
      <c r="H8" t="s">
        <v>765</v>
      </c>
      <c r="I8" s="5"/>
      <c r="J8" s="22" t="s">
        <v>765</v>
      </c>
    </row>
    <row r="9" spans="1:10" x14ac:dyDescent="0.25">
      <c r="A9" t="s">
        <v>37</v>
      </c>
      <c r="B9" t="s">
        <v>38</v>
      </c>
      <c r="C9">
        <v>8</v>
      </c>
      <c r="D9" t="s">
        <v>374</v>
      </c>
      <c r="E9" s="1">
        <v>28.85</v>
      </c>
      <c r="F9" t="s">
        <v>40</v>
      </c>
      <c r="G9" s="21" t="s">
        <v>796</v>
      </c>
      <c r="H9" t="s">
        <v>797</v>
      </c>
      <c r="I9">
        <v>1932</v>
      </c>
      <c r="J9" s="22">
        <v>1932</v>
      </c>
    </row>
    <row r="10" spans="1:10" x14ac:dyDescent="0.25">
      <c r="A10" t="s">
        <v>43</v>
      </c>
      <c r="B10" t="s">
        <v>44</v>
      </c>
      <c r="D10">
        <v>80</v>
      </c>
      <c r="E10" s="1">
        <v>120.75</v>
      </c>
      <c r="F10" t="s">
        <v>24</v>
      </c>
      <c r="G10" s="16"/>
      <c r="H10" t="s">
        <v>798</v>
      </c>
      <c r="J10" s="22" t="s">
        <v>798</v>
      </c>
    </row>
    <row r="11" spans="1:10" x14ac:dyDescent="0.25">
      <c r="A11" t="s">
        <v>54</v>
      </c>
      <c r="B11" t="s">
        <v>55</v>
      </c>
      <c r="C11" t="s">
        <v>799</v>
      </c>
      <c r="D11">
        <v>90</v>
      </c>
      <c r="E11" s="1">
        <v>96.6</v>
      </c>
      <c r="F11" t="s">
        <v>89</v>
      </c>
      <c r="G11" s="16"/>
      <c r="H11" t="s">
        <v>800</v>
      </c>
      <c r="I11" t="s">
        <v>801</v>
      </c>
      <c r="J11" s="22" t="s">
        <v>801</v>
      </c>
    </row>
    <row r="12" spans="1:10" x14ac:dyDescent="0.25">
      <c r="A12" t="s">
        <v>57</v>
      </c>
      <c r="B12" t="s">
        <v>58</v>
      </c>
      <c r="D12">
        <v>80</v>
      </c>
      <c r="E12" s="1">
        <v>101.49</v>
      </c>
      <c r="F12" t="s">
        <v>59</v>
      </c>
      <c r="G12" s="16"/>
      <c r="H12" t="s">
        <v>765</v>
      </c>
      <c r="I12">
        <v>1938</v>
      </c>
      <c r="J12" s="22">
        <v>1938</v>
      </c>
    </row>
    <row r="13" spans="1:10" x14ac:dyDescent="0.25">
      <c r="A13" t="s">
        <v>61</v>
      </c>
      <c r="B13" t="s">
        <v>62</v>
      </c>
      <c r="D13">
        <v>80</v>
      </c>
      <c r="E13" s="1">
        <v>93.6</v>
      </c>
      <c r="F13" t="s">
        <v>28</v>
      </c>
      <c r="G13" s="16"/>
      <c r="H13" t="s">
        <v>765</v>
      </c>
      <c r="J13" s="22" t="s">
        <v>765</v>
      </c>
    </row>
    <row r="14" ht="30.75" customHeight="1" spans="1:10" x14ac:dyDescent="0.25">
      <c r="A14" t="s">
        <v>63</v>
      </c>
      <c r="B14" t="s">
        <v>64</v>
      </c>
      <c r="C14" s="5" t="s">
        <v>802</v>
      </c>
      <c r="D14">
        <v>80</v>
      </c>
      <c r="E14" s="43">
        <v>88</v>
      </c>
      <c r="F14" t="s">
        <v>66</v>
      </c>
      <c r="G14" s="21" t="s">
        <v>803</v>
      </c>
      <c r="H14" t="s">
        <v>765</v>
      </c>
      <c r="I14" s="5"/>
      <c r="J14" s="22" t="s">
        <v>765</v>
      </c>
    </row>
    <row r="15" spans="1:10" x14ac:dyDescent="0.25">
      <c r="A15" t="s">
        <v>67</v>
      </c>
      <c r="B15" t="s">
        <v>68</v>
      </c>
      <c r="C15" t="s">
        <v>804</v>
      </c>
      <c r="D15">
        <v>67</v>
      </c>
      <c r="E15" s="1">
        <v>100.77</v>
      </c>
      <c r="F15" t="s">
        <v>28</v>
      </c>
      <c r="G15" s="16"/>
      <c r="H15" t="s">
        <v>765</v>
      </c>
      <c r="I15">
        <v>1943</v>
      </c>
      <c r="J15" s="22">
        <v>1943</v>
      </c>
    </row>
    <row r="16" ht="30.75" customHeight="1" spans="1:10" x14ac:dyDescent="0.25">
      <c r="A16" t="s">
        <v>240</v>
      </c>
      <c r="B16" t="s">
        <v>241</v>
      </c>
      <c r="C16" s="5" t="s">
        <v>805</v>
      </c>
      <c r="D16">
        <v>40</v>
      </c>
      <c r="E16" s="1">
        <v>86.9</v>
      </c>
      <c r="F16" t="s">
        <v>595</v>
      </c>
      <c r="G16" s="16"/>
      <c r="H16" t="s">
        <v>806</v>
      </c>
      <c r="I16">
        <v>1961</v>
      </c>
      <c r="J16" s="22">
        <v>1961</v>
      </c>
    </row>
    <row r="17" spans="1:10" x14ac:dyDescent="0.25">
      <c r="A17" t="s">
        <v>72</v>
      </c>
      <c r="B17" t="s">
        <v>73</v>
      </c>
      <c r="C17" t="s">
        <v>598</v>
      </c>
      <c r="D17">
        <v>75</v>
      </c>
      <c r="E17" s="1">
        <v>95.55</v>
      </c>
      <c r="F17" t="s">
        <v>28</v>
      </c>
      <c r="G17" s="16"/>
      <c r="H17" t="s">
        <v>765</v>
      </c>
      <c r="J17" s="22" t="s">
        <v>765</v>
      </c>
    </row>
    <row r="18" ht="30.75" customHeight="1" spans="1:10" x14ac:dyDescent="0.25">
      <c r="A18" t="s">
        <v>75</v>
      </c>
      <c r="B18" t="s">
        <v>76</v>
      </c>
      <c r="C18" t="s">
        <v>807</v>
      </c>
      <c r="D18">
        <v>75</v>
      </c>
      <c r="E18" s="1">
        <v>105.81</v>
      </c>
      <c r="F18" t="s">
        <v>78</v>
      </c>
      <c r="G18" s="21" t="s">
        <v>808</v>
      </c>
      <c r="H18" t="s">
        <v>765</v>
      </c>
      <c r="J18" s="22" t="s">
        <v>765</v>
      </c>
    </row>
    <row r="19" spans="1:10" x14ac:dyDescent="0.25">
      <c r="A19" t="s">
        <v>80</v>
      </c>
      <c r="B19" t="s">
        <v>81</v>
      </c>
      <c r="C19" t="s">
        <v>83</v>
      </c>
      <c r="D19">
        <v>80</v>
      </c>
      <c r="E19" s="1">
        <v>100</v>
      </c>
      <c r="F19" t="s">
        <v>13</v>
      </c>
      <c r="H19" t="s">
        <v>765</v>
      </c>
      <c r="I19">
        <v>1945</v>
      </c>
      <c r="J19" s="22">
        <v>1945</v>
      </c>
    </row>
    <row r="20" ht="30.75" customHeight="1" spans="1:10" x14ac:dyDescent="0.25">
      <c r="A20" t="s">
        <v>84</v>
      </c>
      <c r="B20" t="s">
        <v>85</v>
      </c>
      <c r="C20" s="5" t="s">
        <v>809</v>
      </c>
      <c r="D20">
        <v>71</v>
      </c>
      <c r="E20" s="1">
        <v>95.95</v>
      </c>
      <c r="F20" t="s">
        <v>13</v>
      </c>
      <c r="H20" t="s">
        <v>765</v>
      </c>
      <c r="I20">
        <v>1938</v>
      </c>
      <c r="J20" s="22">
        <v>1938</v>
      </c>
    </row>
    <row r="21" spans="1:10" x14ac:dyDescent="0.25">
      <c r="A21" t="s">
        <v>87</v>
      </c>
      <c r="B21" t="s">
        <v>88</v>
      </c>
      <c r="D21">
        <v>80</v>
      </c>
      <c r="E21" s="1">
        <v>93.6</v>
      </c>
      <c r="F21" t="s">
        <v>89</v>
      </c>
      <c r="H21" t="s">
        <v>793</v>
      </c>
      <c r="I21" s="5" t="s">
        <v>810</v>
      </c>
      <c r="J21" s="22">
        <v>1940</v>
      </c>
    </row>
    <row r="22" ht="60.75" customHeight="1" spans="1:10" x14ac:dyDescent="0.25">
      <c r="A22" t="s">
        <v>92</v>
      </c>
      <c r="B22" t="s">
        <v>93</v>
      </c>
      <c r="C22" s="5" t="s">
        <v>811</v>
      </c>
      <c r="D22">
        <v>76</v>
      </c>
      <c r="E22" s="43">
        <v>93.6</v>
      </c>
      <c r="F22" t="s">
        <v>94</v>
      </c>
      <c r="G22" s="10" t="s">
        <v>139</v>
      </c>
      <c r="H22" t="s">
        <v>793</v>
      </c>
      <c r="J22" s="22" t="s">
        <v>793</v>
      </c>
    </row>
    <row r="23" spans="1:10" x14ac:dyDescent="0.25">
      <c r="A23" t="s">
        <v>95</v>
      </c>
      <c r="B23" t="s">
        <v>96</v>
      </c>
      <c r="C23" t="s">
        <v>812</v>
      </c>
      <c r="D23">
        <v>70</v>
      </c>
      <c r="E23" s="1">
        <v>99.93</v>
      </c>
      <c r="F23" t="s">
        <v>28</v>
      </c>
      <c r="H23" t="s">
        <v>765</v>
      </c>
      <c r="I23">
        <v>1939</v>
      </c>
      <c r="J23" s="22">
        <v>1939</v>
      </c>
    </row>
    <row r="24" ht="30.75" customHeight="1" spans="1:10" x14ac:dyDescent="0.25">
      <c r="A24" t="s">
        <v>97</v>
      </c>
      <c r="B24" t="s">
        <v>98</v>
      </c>
      <c r="C24" t="s">
        <v>813</v>
      </c>
      <c r="D24">
        <f>40.62+27.35</f>
        <v>67.97</v>
      </c>
      <c r="E24" s="1">
        <v>108.57</v>
      </c>
      <c r="F24" t="s">
        <v>59</v>
      </c>
      <c r="G24" s="21" t="s">
        <v>814</v>
      </c>
      <c r="H24" s="5" t="s">
        <v>765</v>
      </c>
      <c r="J24" s="33" t="s">
        <v>765</v>
      </c>
    </row>
    <row r="25" ht="60.75" customHeight="1" spans="1:10" x14ac:dyDescent="0.25">
      <c r="A25" t="s">
        <v>100</v>
      </c>
      <c r="B25" t="s">
        <v>101</v>
      </c>
      <c r="D25" t="s">
        <v>374</v>
      </c>
      <c r="E25" s="1">
        <v>28.85</v>
      </c>
      <c r="F25" t="s">
        <v>103</v>
      </c>
      <c r="G25" s="21" t="s">
        <v>815</v>
      </c>
      <c r="J25" s="22"/>
    </row>
    <row r="26" spans="1:10" x14ac:dyDescent="0.25">
      <c r="A26" t="s">
        <v>104</v>
      </c>
      <c r="B26" t="s">
        <v>105</v>
      </c>
      <c r="D26">
        <v>0</v>
      </c>
      <c r="F26" t="s">
        <v>107</v>
      </c>
      <c r="H26" s="5"/>
      <c r="I26" s="5"/>
      <c r="J26" s="22"/>
    </row>
    <row r="27" spans="1:10" x14ac:dyDescent="0.25">
      <c r="A27" t="s">
        <v>714</v>
      </c>
      <c r="B27" t="s">
        <v>715</v>
      </c>
      <c r="C27" t="s">
        <v>816</v>
      </c>
      <c r="D27">
        <v>79.5</v>
      </c>
      <c r="E27" s="1">
        <v>93.6</v>
      </c>
      <c r="F27" t="s">
        <v>28</v>
      </c>
      <c r="H27" s="5" t="s">
        <v>765</v>
      </c>
      <c r="I27" s="5"/>
      <c r="J27" s="22" t="s">
        <v>765</v>
      </c>
    </row>
    <row r="28" ht="30.75" customHeight="1" spans="1:10" x14ac:dyDescent="0.25">
      <c r="A28" t="s">
        <v>75</v>
      </c>
      <c r="B28" t="s">
        <v>111</v>
      </c>
      <c r="D28">
        <v>80</v>
      </c>
      <c r="E28" s="1">
        <v>93.6</v>
      </c>
      <c r="F28" t="s">
        <v>94</v>
      </c>
      <c r="H28" s="5" t="s">
        <v>765</v>
      </c>
      <c r="I28" s="5" t="s">
        <v>817</v>
      </c>
      <c r="J28" s="22">
        <v>1946</v>
      </c>
    </row>
    <row r="29" spans="1:10" x14ac:dyDescent="0.25">
      <c r="A29" t="s">
        <v>115</v>
      </c>
      <c r="B29" t="s">
        <v>116</v>
      </c>
      <c r="C29" t="s">
        <v>818</v>
      </c>
      <c r="D29">
        <v>88</v>
      </c>
      <c r="E29" s="1">
        <v>90.09</v>
      </c>
      <c r="F29" t="s">
        <v>28</v>
      </c>
      <c r="H29" s="5" t="s">
        <v>765</v>
      </c>
      <c r="J29" s="33" t="s">
        <v>765</v>
      </c>
    </row>
    <row r="30" spans="1:10" x14ac:dyDescent="0.25">
      <c r="A30" t="s">
        <v>118</v>
      </c>
      <c r="B30" t="s">
        <v>119</v>
      </c>
      <c r="D30">
        <v>2</v>
      </c>
      <c r="E30" s="1">
        <v>20</v>
      </c>
      <c r="F30" t="s">
        <v>107</v>
      </c>
      <c r="J30" s="22"/>
    </row>
    <row r="31" spans="1:10" x14ac:dyDescent="0.25">
      <c r="A31" t="s">
        <v>120</v>
      </c>
      <c r="B31" t="s">
        <v>121</v>
      </c>
      <c r="D31">
        <v>0</v>
      </c>
      <c r="E31" s="1">
        <v>93.6</v>
      </c>
      <c r="F31" t="s">
        <v>122</v>
      </c>
      <c r="J31" s="22"/>
    </row>
    <row r="32" spans="1:10" x14ac:dyDescent="0.25">
      <c r="A32" t="s">
        <v>18</v>
      </c>
      <c r="B32" t="s">
        <v>222</v>
      </c>
      <c r="D32">
        <v>80</v>
      </c>
      <c r="E32" s="1">
        <v>93.56</v>
      </c>
      <c r="F32" t="s">
        <v>20</v>
      </c>
      <c r="G32" s="10" t="s">
        <v>139</v>
      </c>
      <c r="H32" t="s">
        <v>765</v>
      </c>
      <c r="I32">
        <v>1943</v>
      </c>
      <c r="J32" s="22">
        <v>1943</v>
      </c>
    </row>
    <row r="33" spans="1:10" x14ac:dyDescent="0.25">
      <c r="A33" t="s">
        <v>290</v>
      </c>
      <c r="B33" t="s">
        <v>291</v>
      </c>
      <c r="C33" t="s">
        <v>578</v>
      </c>
      <c r="D33">
        <v>81</v>
      </c>
      <c r="E33" s="1">
        <v>96.6</v>
      </c>
      <c r="F33" t="s">
        <v>28</v>
      </c>
      <c r="H33" t="s">
        <v>765</v>
      </c>
      <c r="I33" t="s">
        <v>819</v>
      </c>
      <c r="J33" s="22" t="s">
        <v>819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 zoomScale="100" zoomScaleNormal="100">
      <pane ySplit="1" topLeftCell="B26" activePane="bottomLeft" state="frozen"/>
      <selection pane="bottomLeft" activeCell="B26" sqref="B26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28</v>
      </c>
      <c r="G2" s="39">
        <v>1175.69</v>
      </c>
      <c r="H2" s="5" t="s">
        <v>798</v>
      </c>
      <c r="I2" t="s">
        <v>820</v>
      </c>
      <c r="J2" s="22" t="s">
        <v>820</v>
      </c>
    </row>
    <row r="3" spans="3:10" x14ac:dyDescent="0.25">
      <c r="C3" t="s">
        <v>415</v>
      </c>
      <c r="D3">
        <v>80</v>
      </c>
      <c r="E3" s="1">
        <v>105</v>
      </c>
      <c r="F3" t="s">
        <v>28</v>
      </c>
      <c r="H3" s="5" t="s">
        <v>798</v>
      </c>
      <c r="I3" t="s">
        <v>821</v>
      </c>
      <c r="J3" s="22" t="s">
        <v>821</v>
      </c>
    </row>
    <row r="4" spans="1:10" x14ac:dyDescent="0.25">
      <c r="A4" t="s">
        <v>726</v>
      </c>
      <c r="B4" t="s">
        <v>727</v>
      </c>
      <c r="D4">
        <v>80</v>
      </c>
      <c r="E4" s="1">
        <v>95.55</v>
      </c>
      <c r="F4" t="s">
        <v>728</v>
      </c>
      <c r="H4" s="5" t="s">
        <v>798</v>
      </c>
      <c r="J4" s="33" t="s">
        <v>798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J5" s="22"/>
    </row>
    <row r="6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s="5" t="s">
        <v>798</v>
      </c>
      <c r="J6" s="22" t="s">
        <v>798</v>
      </c>
    </row>
    <row r="7" spans="1:10" x14ac:dyDescent="0.25">
      <c r="A7" t="s">
        <v>31</v>
      </c>
      <c r="B7" t="s">
        <v>32</v>
      </c>
      <c r="D7">
        <v>80</v>
      </c>
      <c r="E7" s="1">
        <v>95.16</v>
      </c>
      <c r="F7" t="s">
        <v>33</v>
      </c>
      <c r="H7" t="s">
        <v>822</v>
      </c>
      <c r="I7" s="5" t="s">
        <v>823</v>
      </c>
      <c r="J7" s="33" t="s">
        <v>823</v>
      </c>
    </row>
    <row r="8" spans="1:10" x14ac:dyDescent="0.25">
      <c r="A8" t="s">
        <v>302</v>
      </c>
      <c r="B8" t="s">
        <v>303</v>
      </c>
      <c r="C8" t="s">
        <v>824</v>
      </c>
      <c r="D8">
        <v>80.25</v>
      </c>
      <c r="E8" s="1">
        <v>97.3</v>
      </c>
      <c r="F8" t="s">
        <v>761</v>
      </c>
      <c r="H8" s="5" t="s">
        <v>798</v>
      </c>
      <c r="I8" s="5"/>
      <c r="J8" s="33" t="s">
        <v>798</v>
      </c>
    </row>
    <row r="9" spans="1:10" x14ac:dyDescent="0.25">
      <c r="A9" t="s">
        <v>37</v>
      </c>
      <c r="B9" t="s">
        <v>38</v>
      </c>
      <c r="C9" t="s">
        <v>825</v>
      </c>
      <c r="D9" t="s">
        <v>374</v>
      </c>
      <c r="E9" s="1">
        <v>28.85</v>
      </c>
      <c r="F9" t="s">
        <v>40</v>
      </c>
      <c r="H9" t="s">
        <v>826</v>
      </c>
      <c r="I9" t="s">
        <v>827</v>
      </c>
      <c r="J9" s="22" t="s">
        <v>827</v>
      </c>
    </row>
    <row r="10" spans="1:10" x14ac:dyDescent="0.25">
      <c r="A10" t="s">
        <v>43</v>
      </c>
      <c r="B10" t="s">
        <v>44</v>
      </c>
      <c r="D10">
        <v>80</v>
      </c>
      <c r="E10" s="1">
        <v>120.75</v>
      </c>
      <c r="F10" t="s">
        <v>24</v>
      </c>
      <c r="H10" t="s">
        <v>828</v>
      </c>
      <c r="J10" s="22" t="s">
        <v>828</v>
      </c>
    </row>
    <row r="11" spans="1:10" x14ac:dyDescent="0.25">
      <c r="A11" t="s">
        <v>54</v>
      </c>
      <c r="B11" t="s">
        <v>55</v>
      </c>
      <c r="C11" t="s">
        <v>829</v>
      </c>
      <c r="D11">
        <v>91</v>
      </c>
      <c r="E11" s="1">
        <v>96.6</v>
      </c>
      <c r="F11" t="s">
        <v>89</v>
      </c>
      <c r="H11" s="5" t="s">
        <v>798</v>
      </c>
      <c r="I11" t="s">
        <v>830</v>
      </c>
      <c r="J11" s="22" t="s">
        <v>830</v>
      </c>
    </row>
    <row r="12" spans="1:10" x14ac:dyDescent="0.25">
      <c r="A12" t="s">
        <v>57</v>
      </c>
      <c r="B12" t="s">
        <v>58</v>
      </c>
      <c r="C12" t="s">
        <v>831</v>
      </c>
      <c r="D12">
        <v>78.5</v>
      </c>
      <c r="E12" s="1">
        <v>101.49</v>
      </c>
      <c r="F12" t="s">
        <v>59</v>
      </c>
      <c r="H12" s="5" t="s">
        <v>798</v>
      </c>
      <c r="I12" s="5" t="s">
        <v>832</v>
      </c>
      <c r="J12" s="33" t="s">
        <v>832</v>
      </c>
    </row>
    <row r="13" spans="1:10" x14ac:dyDescent="0.25">
      <c r="A13" t="s">
        <v>61</v>
      </c>
      <c r="B13" t="s">
        <v>62</v>
      </c>
      <c r="D13">
        <v>80</v>
      </c>
      <c r="E13" s="1">
        <v>93.6</v>
      </c>
      <c r="F13" t="s">
        <v>28</v>
      </c>
      <c r="H13" s="5" t="s">
        <v>798</v>
      </c>
      <c r="J13" s="33" t="s">
        <v>798</v>
      </c>
    </row>
    <row r="14" spans="1:10" x14ac:dyDescent="0.25">
      <c r="A14" t="s">
        <v>63</v>
      </c>
      <c r="B14" t="s">
        <v>64</v>
      </c>
      <c r="C14" t="s">
        <v>449</v>
      </c>
      <c r="D14">
        <v>80</v>
      </c>
      <c r="E14" s="43">
        <v>88</v>
      </c>
      <c r="F14" t="s">
        <v>66</v>
      </c>
      <c r="H14" s="5" t="s">
        <v>798</v>
      </c>
      <c r="I14" s="5"/>
      <c r="J14" s="33" t="s">
        <v>798</v>
      </c>
    </row>
    <row r="15" ht="30.75" customHeight="1" spans="1:10" x14ac:dyDescent="0.25">
      <c r="A15" t="s">
        <v>67</v>
      </c>
      <c r="B15" t="s">
        <v>68</v>
      </c>
      <c r="D15">
        <v>80</v>
      </c>
      <c r="E15" s="1">
        <v>100.77</v>
      </c>
      <c r="F15" t="s">
        <v>28</v>
      </c>
      <c r="G15" s="21" t="s">
        <v>833</v>
      </c>
      <c r="H15" s="5" t="s">
        <v>798</v>
      </c>
      <c r="I15" t="s">
        <v>834</v>
      </c>
      <c r="J15" s="22" t="s">
        <v>834</v>
      </c>
    </row>
    <row r="16" spans="1:10" x14ac:dyDescent="0.25">
      <c r="A16" t="s">
        <v>240</v>
      </c>
      <c r="B16" t="s">
        <v>241</v>
      </c>
      <c r="C16" t="s">
        <v>835</v>
      </c>
      <c r="D16">
        <v>40</v>
      </c>
      <c r="E16" s="1">
        <v>86.9</v>
      </c>
      <c r="F16" t="s">
        <v>595</v>
      </c>
      <c r="H16" t="s">
        <v>836</v>
      </c>
      <c r="I16">
        <v>1961</v>
      </c>
      <c r="J16" s="22">
        <v>1961</v>
      </c>
    </row>
    <row r="17" spans="1:10" x14ac:dyDescent="0.25">
      <c r="A17" t="s">
        <v>72</v>
      </c>
      <c r="B17" t="s">
        <v>73</v>
      </c>
      <c r="D17">
        <v>80</v>
      </c>
      <c r="E17" s="1">
        <v>95.55</v>
      </c>
      <c r="F17" t="s">
        <v>28</v>
      </c>
      <c r="H17" s="5" t="s">
        <v>798</v>
      </c>
      <c r="J17" s="33" t="s">
        <v>798</v>
      </c>
    </row>
    <row r="18" spans="1:10" x14ac:dyDescent="0.25">
      <c r="A18" t="s">
        <v>75</v>
      </c>
      <c r="B18" t="s">
        <v>76</v>
      </c>
      <c r="C18" t="s">
        <v>837</v>
      </c>
      <c r="D18">
        <v>73</v>
      </c>
      <c r="E18" s="1">
        <v>105.81</v>
      </c>
      <c r="F18" t="s">
        <v>78</v>
      </c>
      <c r="H18" s="5" t="s">
        <v>798</v>
      </c>
      <c r="J18" s="33" t="s">
        <v>798</v>
      </c>
    </row>
    <row r="19" spans="1:10" x14ac:dyDescent="0.25">
      <c r="A19" t="s">
        <v>80</v>
      </c>
      <c r="B19" t="s">
        <v>81</v>
      </c>
      <c r="C19" t="s">
        <v>838</v>
      </c>
      <c r="D19">
        <v>121.25</v>
      </c>
      <c r="E19" s="1">
        <v>100</v>
      </c>
      <c r="F19" t="s">
        <v>13</v>
      </c>
      <c r="H19" s="5" t="s">
        <v>798</v>
      </c>
      <c r="I19" t="s">
        <v>839</v>
      </c>
      <c r="J19" s="22" t="s">
        <v>839</v>
      </c>
    </row>
    <row r="20" spans="1:10" x14ac:dyDescent="0.25">
      <c r="A20" t="s">
        <v>84</v>
      </c>
      <c r="B20" t="s">
        <v>85</v>
      </c>
      <c r="C20" t="s">
        <v>840</v>
      </c>
      <c r="D20">
        <v>84</v>
      </c>
      <c r="E20" s="1">
        <v>95.95</v>
      </c>
      <c r="F20" t="s">
        <v>13</v>
      </c>
      <c r="H20" s="5" t="s">
        <v>798</v>
      </c>
      <c r="I20" s="5" t="s">
        <v>832</v>
      </c>
      <c r="J20" s="33" t="s">
        <v>832</v>
      </c>
    </row>
    <row r="21" ht="30.75" customHeight="1" spans="1:10" x14ac:dyDescent="0.25">
      <c r="A21" t="s">
        <v>87</v>
      </c>
      <c r="B21" t="s">
        <v>88</v>
      </c>
      <c r="C21" t="s">
        <v>841</v>
      </c>
      <c r="D21">
        <v>95</v>
      </c>
      <c r="E21" s="1">
        <v>93.6</v>
      </c>
      <c r="F21" t="s">
        <v>89</v>
      </c>
      <c r="H21" t="s">
        <v>822</v>
      </c>
      <c r="I21" s="5" t="s">
        <v>842</v>
      </c>
      <c r="J21" s="22" t="s">
        <v>843</v>
      </c>
    </row>
    <row r="22" ht="30.75" customHeight="1" spans="1:10" x14ac:dyDescent="0.25">
      <c r="A22" t="s">
        <v>92</v>
      </c>
      <c r="B22" t="s">
        <v>93</v>
      </c>
      <c r="C22" t="s">
        <v>844</v>
      </c>
      <c r="D22">
        <v>68</v>
      </c>
      <c r="E22" s="1">
        <v>93.6</v>
      </c>
      <c r="F22" t="s">
        <v>94</v>
      </c>
      <c r="G22" s="21" t="s">
        <v>845</v>
      </c>
      <c r="H22" t="s">
        <v>822</v>
      </c>
      <c r="J22" s="22" t="s">
        <v>822</v>
      </c>
    </row>
    <row r="23" spans="1:10" x14ac:dyDescent="0.25">
      <c r="A23" t="s">
        <v>95</v>
      </c>
      <c r="B23" t="s">
        <v>96</v>
      </c>
      <c r="D23">
        <v>80</v>
      </c>
      <c r="E23" s="1">
        <v>99.93</v>
      </c>
      <c r="F23" t="s">
        <v>28</v>
      </c>
      <c r="H23" t="s">
        <v>798</v>
      </c>
      <c r="I23" t="s">
        <v>846</v>
      </c>
      <c r="J23" s="22" t="s">
        <v>846</v>
      </c>
    </row>
    <row r="24" spans="1:10" x14ac:dyDescent="0.25">
      <c r="A24" t="s">
        <v>97</v>
      </c>
      <c r="B24" t="s">
        <v>98</v>
      </c>
      <c r="C24" t="s">
        <v>847</v>
      </c>
      <c r="D24">
        <f>39.74+26.4</f>
        <v>66.14</v>
      </c>
      <c r="E24" s="1">
        <v>108.57</v>
      </c>
      <c r="F24" t="s">
        <v>59</v>
      </c>
      <c r="H24" s="5" t="s">
        <v>798</v>
      </c>
      <c r="J24" s="33" t="s">
        <v>798</v>
      </c>
    </row>
    <row r="25" spans="1:10" x14ac:dyDescent="0.25">
      <c r="A25" t="s">
        <v>100</v>
      </c>
      <c r="B25" t="s">
        <v>101</v>
      </c>
      <c r="D25" t="s">
        <v>374</v>
      </c>
      <c r="E25" s="1">
        <v>28.85</v>
      </c>
      <c r="F25" t="s">
        <v>103</v>
      </c>
      <c r="H25" s="5" t="s">
        <v>798</v>
      </c>
      <c r="J25" s="22"/>
    </row>
    <row r="26" spans="1:10" x14ac:dyDescent="0.25">
      <c r="A26" t="s">
        <v>104</v>
      </c>
      <c r="B26" t="s">
        <v>105</v>
      </c>
      <c r="C26" t="s">
        <v>848</v>
      </c>
      <c r="D26">
        <v>0</v>
      </c>
      <c r="F26" t="s">
        <v>107</v>
      </c>
      <c r="H26" s="5"/>
      <c r="I26" s="5"/>
      <c r="J26" s="22"/>
    </row>
    <row r="27" ht="30.75" customHeight="1" spans="1:10" x14ac:dyDescent="0.25">
      <c r="A27" t="s">
        <v>714</v>
      </c>
      <c r="B27" t="s">
        <v>715</v>
      </c>
      <c r="D27">
        <v>80</v>
      </c>
      <c r="E27" s="1">
        <v>93.6</v>
      </c>
      <c r="F27" t="s">
        <v>28</v>
      </c>
      <c r="G27" s="21" t="s">
        <v>849</v>
      </c>
      <c r="H27" t="s">
        <v>798</v>
      </c>
      <c r="I27" s="5"/>
      <c r="J27" s="22" t="s">
        <v>798</v>
      </c>
    </row>
    <row r="28" ht="45.75" customHeight="1" spans="1:10" x14ac:dyDescent="0.25">
      <c r="A28" t="s">
        <v>75</v>
      </c>
      <c r="B28" t="s">
        <v>111</v>
      </c>
      <c r="D28">
        <v>80</v>
      </c>
      <c r="E28" s="1">
        <v>93.6</v>
      </c>
      <c r="F28" t="s">
        <v>94</v>
      </c>
      <c r="H28" t="s">
        <v>798</v>
      </c>
      <c r="I28" s="5" t="s">
        <v>850</v>
      </c>
      <c r="J28" s="22" t="s">
        <v>851</v>
      </c>
    </row>
    <row r="29" spans="1:10" x14ac:dyDescent="0.25">
      <c r="A29" t="s">
        <v>115</v>
      </c>
      <c r="B29" t="s">
        <v>116</v>
      </c>
      <c r="D29">
        <v>80</v>
      </c>
      <c r="E29" s="1">
        <v>90.09</v>
      </c>
      <c r="F29" t="s">
        <v>28</v>
      </c>
      <c r="H29" t="s">
        <v>798</v>
      </c>
      <c r="J29" s="22" t="s">
        <v>798</v>
      </c>
    </row>
    <row r="30" spans="1:10" x14ac:dyDescent="0.25">
      <c r="A30" t="s">
        <v>118</v>
      </c>
      <c r="B30" t="s">
        <v>119</v>
      </c>
      <c r="D30">
        <v>3.5</v>
      </c>
      <c r="E30" s="1">
        <v>20</v>
      </c>
      <c r="F30" t="s">
        <v>107</v>
      </c>
      <c r="H30" s="5" t="s">
        <v>798</v>
      </c>
      <c r="J30" s="22"/>
    </row>
    <row r="31" spans="1:10" x14ac:dyDescent="0.25">
      <c r="A31" t="s">
        <v>120</v>
      </c>
      <c r="B31" t="s">
        <v>121</v>
      </c>
      <c r="D31">
        <v>0</v>
      </c>
      <c r="E31" s="1">
        <v>93.6</v>
      </c>
      <c r="F31" t="s">
        <v>122</v>
      </c>
      <c r="J31" s="22"/>
    </row>
    <row r="32" spans="1:10" x14ac:dyDescent="0.25">
      <c r="A32" t="s">
        <v>18</v>
      </c>
      <c r="B32" t="s">
        <v>222</v>
      </c>
      <c r="D32">
        <v>80</v>
      </c>
      <c r="E32" s="1">
        <v>93.56</v>
      </c>
      <c r="F32" t="s">
        <v>20</v>
      </c>
      <c r="H32" t="s">
        <v>798</v>
      </c>
      <c r="I32" t="s">
        <v>834</v>
      </c>
      <c r="J32" s="22" t="s">
        <v>834</v>
      </c>
    </row>
    <row r="33" spans="1:10" x14ac:dyDescent="0.25">
      <c r="A33" t="s">
        <v>290</v>
      </c>
      <c r="B33" t="s">
        <v>291</v>
      </c>
      <c r="C33" t="s">
        <v>852</v>
      </c>
      <c r="D33">
        <v>81</v>
      </c>
      <c r="E33" s="1">
        <v>96.6</v>
      </c>
      <c r="F33" t="s">
        <v>28</v>
      </c>
      <c r="H33" t="s">
        <v>798</v>
      </c>
      <c r="I33" t="s">
        <v>853</v>
      </c>
      <c r="J33" s="22" t="s">
        <v>853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I34" activePane="bottomLeft" state="frozen"/>
      <selection pane="bottomLeft" activeCell="I34" sqref="I34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854</v>
      </c>
      <c r="D2">
        <v>78</v>
      </c>
      <c r="E2" s="1">
        <v>89.7</v>
      </c>
      <c r="F2" t="s">
        <v>28</v>
      </c>
      <c r="H2" t="s">
        <v>828</v>
      </c>
      <c r="I2" t="s">
        <v>855</v>
      </c>
      <c r="J2" s="22" t="s">
        <v>855</v>
      </c>
    </row>
    <row r="3" spans="3:10" x14ac:dyDescent="0.25">
      <c r="C3" t="s">
        <v>503</v>
      </c>
      <c r="D3">
        <v>76</v>
      </c>
      <c r="E3" s="1">
        <v>105</v>
      </c>
      <c r="F3" t="s">
        <v>28</v>
      </c>
      <c r="H3" t="s">
        <v>828</v>
      </c>
      <c r="I3">
        <v>1965</v>
      </c>
      <c r="J3" s="22">
        <v>1965</v>
      </c>
    </row>
    <row r="4" spans="1:10" x14ac:dyDescent="0.25">
      <c r="A4" t="s">
        <v>726</v>
      </c>
      <c r="B4" t="s">
        <v>727</v>
      </c>
      <c r="D4">
        <v>80</v>
      </c>
      <c r="E4" s="1">
        <v>95.55</v>
      </c>
      <c r="F4" t="s">
        <v>728</v>
      </c>
      <c r="G4" s="10" t="s">
        <v>139</v>
      </c>
      <c r="H4" t="s">
        <v>828</v>
      </c>
      <c r="J4" s="22" t="s">
        <v>828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H5" t="s">
        <v>828</v>
      </c>
      <c r="J5" s="22"/>
    </row>
    <row r="6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t="s">
        <v>828</v>
      </c>
      <c r="J6" s="22" t="s">
        <v>828</v>
      </c>
    </row>
    <row r="7" spans="1:10" x14ac:dyDescent="0.25">
      <c r="A7" t="s">
        <v>856</v>
      </c>
      <c r="B7" t="s">
        <v>857</v>
      </c>
      <c r="C7" s="31" t="s">
        <v>858</v>
      </c>
      <c r="D7">
        <v>38.28</v>
      </c>
      <c r="E7" s="1">
        <v>96.77</v>
      </c>
      <c r="F7" t="s">
        <v>24</v>
      </c>
      <c r="H7" t="s">
        <v>859</v>
      </c>
      <c r="J7" s="22" t="s">
        <v>859</v>
      </c>
    </row>
    <row r="8" spans="1:10" x14ac:dyDescent="0.25">
      <c r="A8" t="s">
        <v>31</v>
      </c>
      <c r="B8" t="s">
        <v>32</v>
      </c>
      <c r="D8">
        <v>80</v>
      </c>
      <c r="E8" s="1">
        <v>95.16</v>
      </c>
      <c r="F8" t="s">
        <v>33</v>
      </c>
      <c r="H8" s="5" t="s">
        <v>860</v>
      </c>
      <c r="I8" s="5" t="s">
        <v>861</v>
      </c>
      <c r="J8" s="22" t="s">
        <v>861</v>
      </c>
    </row>
    <row r="9" spans="1:10" x14ac:dyDescent="0.25">
      <c r="A9" t="s">
        <v>302</v>
      </c>
      <c r="B9" t="s">
        <v>303</v>
      </c>
      <c r="C9" t="s">
        <v>506</v>
      </c>
      <c r="D9">
        <v>72</v>
      </c>
      <c r="E9" s="1">
        <v>97.3</v>
      </c>
      <c r="F9" t="s">
        <v>761</v>
      </c>
      <c r="H9" t="s">
        <v>828</v>
      </c>
      <c r="I9" s="5"/>
      <c r="J9" s="22" t="s">
        <v>828</v>
      </c>
    </row>
    <row r="10" ht="30.75" customHeight="1" spans="1:10" x14ac:dyDescent="0.25">
      <c r="A10" t="s">
        <v>37</v>
      </c>
      <c r="B10" t="s">
        <v>38</v>
      </c>
      <c r="C10" t="s">
        <v>862</v>
      </c>
      <c r="D10" t="s">
        <v>374</v>
      </c>
      <c r="E10" s="1">
        <v>28.85</v>
      </c>
      <c r="F10" t="s">
        <v>40</v>
      </c>
      <c r="G10" s="21" t="s">
        <v>863</v>
      </c>
      <c r="H10" t="s">
        <v>828</v>
      </c>
      <c r="I10" t="s">
        <v>864</v>
      </c>
      <c r="J10" s="22" t="s">
        <v>864</v>
      </c>
    </row>
    <row r="11" spans="1:10" x14ac:dyDescent="0.25">
      <c r="A11" t="s">
        <v>43</v>
      </c>
      <c r="B11" t="s">
        <v>44</v>
      </c>
      <c r="D11">
        <v>80</v>
      </c>
      <c r="E11" s="1">
        <v>120.75</v>
      </c>
      <c r="F11" t="s">
        <v>24</v>
      </c>
      <c r="H11" t="s">
        <v>865</v>
      </c>
      <c r="J11" s="22" t="s">
        <v>865</v>
      </c>
    </row>
    <row r="12" spans="1:10" x14ac:dyDescent="0.25">
      <c r="A12" t="s">
        <v>54</v>
      </c>
      <c r="B12" t="s">
        <v>55</v>
      </c>
      <c r="C12" t="s">
        <v>866</v>
      </c>
      <c r="D12">
        <v>88</v>
      </c>
      <c r="E12" s="1">
        <v>96.6</v>
      </c>
      <c r="F12" t="s">
        <v>89</v>
      </c>
      <c r="G12" s="10" t="s">
        <v>517</v>
      </c>
      <c r="H12" t="s">
        <v>828</v>
      </c>
      <c r="I12" t="s">
        <v>867</v>
      </c>
      <c r="J12" s="22" t="s">
        <v>867</v>
      </c>
    </row>
    <row r="13" spans="1:10" x14ac:dyDescent="0.25">
      <c r="A13" t="s">
        <v>57</v>
      </c>
      <c r="B13" t="s">
        <v>58</v>
      </c>
      <c r="D13">
        <v>80</v>
      </c>
      <c r="E13" s="1">
        <v>101.49</v>
      </c>
      <c r="F13" t="s">
        <v>59</v>
      </c>
      <c r="G13" s="10" t="s">
        <v>139</v>
      </c>
      <c r="H13" t="s">
        <v>868</v>
      </c>
      <c r="I13" s="5">
        <v>1958</v>
      </c>
      <c r="J13" s="22">
        <v>1958</v>
      </c>
    </row>
    <row r="14" spans="1:10" x14ac:dyDescent="0.25">
      <c r="A14" t="s">
        <v>61</v>
      </c>
      <c r="B14" t="s">
        <v>62</v>
      </c>
      <c r="D14">
        <v>80</v>
      </c>
      <c r="E14" s="1">
        <v>93.6</v>
      </c>
      <c r="F14" t="s">
        <v>28</v>
      </c>
      <c r="H14" t="s">
        <v>828</v>
      </c>
      <c r="J14" s="22" t="s">
        <v>828</v>
      </c>
    </row>
    <row r="15" spans="1:10" x14ac:dyDescent="0.25">
      <c r="A15" t="s">
        <v>63</v>
      </c>
      <c r="B15" t="s">
        <v>64</v>
      </c>
      <c r="C15" t="s">
        <v>869</v>
      </c>
      <c r="D15">
        <v>72</v>
      </c>
      <c r="E15" s="1">
        <v>95.55</v>
      </c>
      <c r="F15" t="s">
        <v>66</v>
      </c>
      <c r="H15" t="s">
        <v>828</v>
      </c>
      <c r="I15" s="5"/>
      <c r="J15" s="22" t="s">
        <v>828</v>
      </c>
    </row>
    <row r="16" spans="1:10" x14ac:dyDescent="0.25">
      <c r="A16" t="s">
        <v>67</v>
      </c>
      <c r="B16" t="s">
        <v>68</v>
      </c>
      <c r="D16">
        <v>80</v>
      </c>
      <c r="E16" s="1">
        <v>100.77</v>
      </c>
      <c r="F16" t="s">
        <v>28</v>
      </c>
      <c r="G16" s="48" t="s">
        <v>870</v>
      </c>
      <c r="H16" t="s">
        <v>828</v>
      </c>
      <c r="I16">
        <v>1963</v>
      </c>
      <c r="J16" s="22">
        <v>1963</v>
      </c>
    </row>
    <row r="17" spans="1:10" x14ac:dyDescent="0.25">
      <c r="A17" t="s">
        <v>240</v>
      </c>
      <c r="B17" t="s">
        <v>241</v>
      </c>
      <c r="C17" t="s">
        <v>871</v>
      </c>
      <c r="D17">
        <v>40</v>
      </c>
      <c r="E17" s="1">
        <v>86.9</v>
      </c>
      <c r="F17" t="s">
        <v>595</v>
      </c>
      <c r="H17" t="s">
        <v>872</v>
      </c>
      <c r="I17">
        <v>1961</v>
      </c>
      <c r="J17" s="22">
        <v>1961</v>
      </c>
    </row>
    <row r="18" spans="1:10" x14ac:dyDescent="0.25">
      <c r="A18" t="s">
        <v>72</v>
      </c>
      <c r="B18" t="s">
        <v>73</v>
      </c>
      <c r="D18">
        <v>80</v>
      </c>
      <c r="E18" s="1">
        <v>95.55</v>
      </c>
      <c r="F18" t="s">
        <v>28</v>
      </c>
      <c r="H18" t="s">
        <v>828</v>
      </c>
      <c r="J18" s="22" t="s">
        <v>828</v>
      </c>
    </row>
    <row r="19" ht="30.75" customHeight="1" spans="1:10" x14ac:dyDescent="0.25">
      <c r="A19" t="s">
        <v>75</v>
      </c>
      <c r="B19" t="s">
        <v>76</v>
      </c>
      <c r="C19" s="5" t="s">
        <v>873</v>
      </c>
      <c r="D19">
        <v>70</v>
      </c>
      <c r="E19" s="1">
        <v>105.81</v>
      </c>
      <c r="F19" t="s">
        <v>78</v>
      </c>
      <c r="H19" t="s">
        <v>828</v>
      </c>
      <c r="J19" s="22" t="s">
        <v>828</v>
      </c>
    </row>
    <row r="20" spans="1:10" x14ac:dyDescent="0.25">
      <c r="A20" t="s">
        <v>80</v>
      </c>
      <c r="B20" t="s">
        <v>81</v>
      </c>
      <c r="C20" t="s">
        <v>874</v>
      </c>
      <c r="D20">
        <v>85</v>
      </c>
      <c r="E20" s="1">
        <v>100</v>
      </c>
      <c r="F20" t="s">
        <v>13</v>
      </c>
      <c r="H20" t="s">
        <v>828</v>
      </c>
      <c r="I20">
        <v>1962</v>
      </c>
      <c r="J20" s="22">
        <v>1962</v>
      </c>
    </row>
    <row r="21" spans="1:10" x14ac:dyDescent="0.25">
      <c r="A21" t="s">
        <v>84</v>
      </c>
      <c r="B21" t="s">
        <v>85</v>
      </c>
      <c r="D21">
        <v>80</v>
      </c>
      <c r="E21" s="1">
        <v>95.95</v>
      </c>
      <c r="F21" t="s">
        <v>13</v>
      </c>
      <c r="H21" t="s">
        <v>828</v>
      </c>
      <c r="I21" s="5">
        <v>1958</v>
      </c>
      <c r="J21" s="22">
        <v>1958</v>
      </c>
    </row>
    <row r="22" spans="1:10" x14ac:dyDescent="0.25">
      <c r="A22" t="s">
        <v>87</v>
      </c>
      <c r="B22" t="s">
        <v>88</v>
      </c>
      <c r="D22">
        <v>80</v>
      </c>
      <c r="E22" s="1">
        <v>93.6</v>
      </c>
      <c r="F22" t="s">
        <v>89</v>
      </c>
      <c r="G22" s="10" t="s">
        <v>517</v>
      </c>
      <c r="H22" s="5" t="s">
        <v>860</v>
      </c>
      <c r="I22" s="5" t="s">
        <v>875</v>
      </c>
      <c r="J22" s="22">
        <v>1960</v>
      </c>
    </row>
    <row r="23" spans="1:10" x14ac:dyDescent="0.25">
      <c r="A23" t="s">
        <v>92</v>
      </c>
      <c r="B23" t="s">
        <v>93</v>
      </c>
      <c r="C23" t="s">
        <v>876</v>
      </c>
      <c r="D23">
        <v>74</v>
      </c>
      <c r="E23" s="1">
        <v>93.6</v>
      </c>
      <c r="F23" t="s">
        <v>94</v>
      </c>
      <c r="H23" s="5" t="s">
        <v>860</v>
      </c>
      <c r="J23" s="33" t="s">
        <v>860</v>
      </c>
    </row>
    <row r="24" spans="1:10" x14ac:dyDescent="0.25">
      <c r="A24" t="s">
        <v>95</v>
      </c>
      <c r="B24" t="s">
        <v>96</v>
      </c>
      <c r="D24">
        <v>80</v>
      </c>
      <c r="E24" s="1">
        <v>99.93</v>
      </c>
      <c r="F24" t="s">
        <v>28</v>
      </c>
      <c r="H24" t="s">
        <v>828</v>
      </c>
      <c r="I24">
        <v>1957</v>
      </c>
      <c r="J24" s="22">
        <v>1957</v>
      </c>
    </row>
    <row r="25" spans="1:10" x14ac:dyDescent="0.25">
      <c r="A25" t="s">
        <v>97</v>
      </c>
      <c r="B25" t="s">
        <v>98</v>
      </c>
      <c r="C25" t="s">
        <v>877</v>
      </c>
      <c r="D25">
        <f>41.9+44.89</f>
        <v>86.78999999999999</v>
      </c>
      <c r="E25" s="1">
        <v>108.57</v>
      </c>
      <c r="F25" t="s">
        <v>59</v>
      </c>
      <c r="H25" t="s">
        <v>828</v>
      </c>
      <c r="J25" s="22" t="s">
        <v>828</v>
      </c>
    </row>
    <row r="26" spans="1:10" x14ac:dyDescent="0.25">
      <c r="A26" t="s">
        <v>100</v>
      </c>
      <c r="B26" t="s">
        <v>101</v>
      </c>
      <c r="D26" t="s">
        <v>374</v>
      </c>
      <c r="E26" s="1">
        <v>28.85</v>
      </c>
      <c r="F26" t="s">
        <v>103</v>
      </c>
      <c r="H26" t="s">
        <v>828</v>
      </c>
      <c r="J26" s="22"/>
    </row>
    <row r="27" spans="1:10" x14ac:dyDescent="0.25">
      <c r="A27" t="s">
        <v>104</v>
      </c>
      <c r="B27" t="s">
        <v>105</v>
      </c>
      <c r="D27">
        <v>0</v>
      </c>
      <c r="F27" t="s">
        <v>107</v>
      </c>
      <c r="H27" s="5"/>
      <c r="I27" s="5"/>
      <c r="J27" s="22"/>
    </row>
    <row r="28" spans="1:10" x14ac:dyDescent="0.25">
      <c r="A28" t="s">
        <v>714</v>
      </c>
      <c r="B28" t="s">
        <v>715</v>
      </c>
      <c r="D28">
        <v>80</v>
      </c>
      <c r="E28" s="1">
        <v>93.6</v>
      </c>
      <c r="F28" t="s">
        <v>28</v>
      </c>
      <c r="H28" t="s">
        <v>828</v>
      </c>
      <c r="I28" s="5"/>
      <c r="J28" s="22" t="s">
        <v>828</v>
      </c>
    </row>
    <row r="29" ht="30.75" customHeight="1" spans="1:10" x14ac:dyDescent="0.25">
      <c r="A29" t="s">
        <v>75</v>
      </c>
      <c r="B29" t="s">
        <v>111</v>
      </c>
      <c r="D29">
        <v>80</v>
      </c>
      <c r="E29" s="1">
        <v>93.6</v>
      </c>
      <c r="F29" t="s">
        <v>94</v>
      </c>
      <c r="H29" t="s">
        <v>828</v>
      </c>
      <c r="I29" s="5" t="s">
        <v>878</v>
      </c>
      <c r="J29" s="22">
        <v>1964</v>
      </c>
    </row>
    <row r="30" spans="1:10" x14ac:dyDescent="0.25">
      <c r="A30" t="s">
        <v>115</v>
      </c>
      <c r="B30" t="s">
        <v>116</v>
      </c>
      <c r="D30">
        <v>80</v>
      </c>
      <c r="E30" s="1">
        <v>90.09</v>
      </c>
      <c r="F30" t="s">
        <v>28</v>
      </c>
      <c r="H30" t="s">
        <v>828</v>
      </c>
      <c r="J30" s="22" t="s">
        <v>828</v>
      </c>
    </row>
    <row r="31" spans="1:10" x14ac:dyDescent="0.25">
      <c r="A31" t="s">
        <v>118</v>
      </c>
      <c r="B31" t="s">
        <v>119</v>
      </c>
      <c r="D31">
        <v>3</v>
      </c>
      <c r="E31" s="1">
        <v>20</v>
      </c>
      <c r="F31" t="s">
        <v>107</v>
      </c>
      <c r="G31" s="10" t="s">
        <v>879</v>
      </c>
      <c r="H31" t="s">
        <v>828</v>
      </c>
      <c r="J31" s="22"/>
    </row>
    <row r="32" spans="1:10" x14ac:dyDescent="0.25">
      <c r="A32" t="s">
        <v>120</v>
      </c>
      <c r="B32" t="s">
        <v>121</v>
      </c>
      <c r="D32">
        <v>0</v>
      </c>
      <c r="F32" t="s">
        <v>122</v>
      </c>
      <c r="J32" s="22"/>
    </row>
    <row r="33" spans="1:10" x14ac:dyDescent="0.25">
      <c r="A33" t="s">
        <v>18</v>
      </c>
      <c r="B33" t="s">
        <v>222</v>
      </c>
      <c r="D33">
        <v>80</v>
      </c>
      <c r="E33" s="1">
        <v>93.56</v>
      </c>
      <c r="F33" t="s">
        <v>20</v>
      </c>
      <c r="H33" t="s">
        <v>828</v>
      </c>
      <c r="I33">
        <v>1963</v>
      </c>
      <c r="J33" s="22">
        <v>1963</v>
      </c>
    </row>
    <row r="34" spans="1:10" x14ac:dyDescent="0.25">
      <c r="A34" t="s">
        <v>290</v>
      </c>
      <c r="B34" t="s">
        <v>291</v>
      </c>
      <c r="C34" t="s">
        <v>709</v>
      </c>
      <c r="D34">
        <v>82</v>
      </c>
      <c r="E34" s="1">
        <v>96.6</v>
      </c>
      <c r="F34" t="s">
        <v>28</v>
      </c>
      <c r="H34" t="s">
        <v>828</v>
      </c>
      <c r="I34" t="s">
        <v>880</v>
      </c>
      <c r="J34" s="22" t="s">
        <v>880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 zoomScale="100" zoomScaleNormal="100">
      <pane ySplit="1" topLeftCell="A30" activePane="bottomLeft" state="frozen"/>
      <selection pane="bottomLeft" activeCell="A30" sqref="A30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28</v>
      </c>
      <c r="H2" t="s">
        <v>865</v>
      </c>
      <c r="I2" t="s">
        <v>881</v>
      </c>
      <c r="J2" s="22" t="s">
        <v>881</v>
      </c>
    </row>
    <row r="3" spans="3:10" x14ac:dyDescent="0.25">
      <c r="C3" t="s">
        <v>415</v>
      </c>
      <c r="D3">
        <v>78</v>
      </c>
      <c r="E3" s="1">
        <v>105</v>
      </c>
      <c r="F3" t="s">
        <v>28</v>
      </c>
      <c r="H3" t="s">
        <v>865</v>
      </c>
      <c r="I3">
        <v>1965</v>
      </c>
      <c r="J3" s="22">
        <v>1965</v>
      </c>
    </row>
    <row r="4" spans="1:10" x14ac:dyDescent="0.25">
      <c r="A4" t="s">
        <v>726</v>
      </c>
      <c r="B4" t="s">
        <v>727</v>
      </c>
      <c r="D4">
        <v>80</v>
      </c>
      <c r="E4" s="1">
        <v>95.55</v>
      </c>
      <c r="F4" t="s">
        <v>728</v>
      </c>
      <c r="G4" s="39">
        <v>1530.71</v>
      </c>
      <c r="H4" t="s">
        <v>865</v>
      </c>
      <c r="J4" s="22" t="s">
        <v>865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J5" s="22"/>
    </row>
    <row r="6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t="s">
        <v>865</v>
      </c>
      <c r="J6" s="22" t="s">
        <v>865</v>
      </c>
    </row>
    <row r="7" spans="1:10" x14ac:dyDescent="0.25">
      <c r="A7" t="s">
        <v>882</v>
      </c>
      <c r="B7" t="s">
        <v>883</v>
      </c>
      <c r="D7">
        <v>36.5</v>
      </c>
      <c r="E7" s="1">
        <v>89.7</v>
      </c>
      <c r="F7" t="s">
        <v>48</v>
      </c>
      <c r="G7" s="10" t="s">
        <v>139</v>
      </c>
      <c r="H7" s="5" t="s">
        <v>884</v>
      </c>
      <c r="I7" s="5"/>
      <c r="J7" s="33" t="s">
        <v>884</v>
      </c>
    </row>
    <row r="8" spans="1:10" x14ac:dyDescent="0.25">
      <c r="A8" t="s">
        <v>856</v>
      </c>
      <c r="B8" t="s">
        <v>857</v>
      </c>
      <c r="C8" t="s">
        <v>885</v>
      </c>
      <c r="D8">
        <f>40.01+31.33</f>
        <v>71.34</v>
      </c>
      <c r="E8" s="1">
        <v>96.77</v>
      </c>
      <c r="F8" t="s">
        <v>24</v>
      </c>
      <c r="H8" t="s">
        <v>865</v>
      </c>
      <c r="J8" s="22" t="s">
        <v>865</v>
      </c>
    </row>
    <row r="9" spans="1:10" x14ac:dyDescent="0.25">
      <c r="A9" t="s">
        <v>31</v>
      </c>
      <c r="B9" t="s">
        <v>32</v>
      </c>
      <c r="D9">
        <v>80</v>
      </c>
      <c r="E9" s="1">
        <v>95.16</v>
      </c>
      <c r="F9" t="s">
        <v>33</v>
      </c>
      <c r="H9" s="5" t="s">
        <v>886</v>
      </c>
      <c r="I9" s="5" t="s">
        <v>887</v>
      </c>
      <c r="J9" s="33" t="s">
        <v>887</v>
      </c>
    </row>
    <row r="10" spans="1:10" x14ac:dyDescent="0.25">
      <c r="A10" t="s">
        <v>302</v>
      </c>
      <c r="B10" t="s">
        <v>303</v>
      </c>
      <c r="D10">
        <v>80</v>
      </c>
      <c r="E10" s="1">
        <v>97.3</v>
      </c>
      <c r="F10" t="s">
        <v>761</v>
      </c>
      <c r="H10" t="s">
        <v>865</v>
      </c>
      <c r="I10" s="5"/>
      <c r="J10" s="22" t="s">
        <v>865</v>
      </c>
    </row>
    <row r="11" spans="1:10" x14ac:dyDescent="0.25">
      <c r="A11" t="s">
        <v>37</v>
      </c>
      <c r="B11" t="s">
        <v>38</v>
      </c>
      <c r="D11" t="s">
        <v>374</v>
      </c>
      <c r="E11" s="1">
        <v>28.85</v>
      </c>
      <c r="F11" t="s">
        <v>40</v>
      </c>
      <c r="J11" s="22"/>
    </row>
    <row r="12" spans="1:10" x14ac:dyDescent="0.25">
      <c r="A12" t="s">
        <v>43</v>
      </c>
      <c r="B12" t="s">
        <v>44</v>
      </c>
      <c r="D12">
        <v>80</v>
      </c>
      <c r="E12" s="1">
        <v>120.75</v>
      </c>
      <c r="F12" t="s">
        <v>24</v>
      </c>
      <c r="H12" t="s">
        <v>888</v>
      </c>
      <c r="J12" s="22" t="s">
        <v>888</v>
      </c>
    </row>
    <row r="13" spans="1:10" x14ac:dyDescent="0.25">
      <c r="A13" t="s">
        <v>54</v>
      </c>
      <c r="B13" t="s">
        <v>55</v>
      </c>
      <c r="C13" t="s">
        <v>889</v>
      </c>
      <c r="D13">
        <v>90</v>
      </c>
      <c r="E13" s="1">
        <v>96.6</v>
      </c>
      <c r="F13" t="s">
        <v>89</v>
      </c>
      <c r="G13" s="39">
        <v>3167.78</v>
      </c>
      <c r="H13" t="s">
        <v>865</v>
      </c>
      <c r="I13" t="s">
        <v>890</v>
      </c>
      <c r="J13" s="22" t="s">
        <v>890</v>
      </c>
    </row>
    <row r="14" spans="1:10" x14ac:dyDescent="0.25">
      <c r="A14" t="s">
        <v>57</v>
      </c>
      <c r="B14" t="s">
        <v>58</v>
      </c>
      <c r="D14">
        <v>80</v>
      </c>
      <c r="E14" s="1">
        <v>101.49</v>
      </c>
      <c r="F14" t="s">
        <v>59</v>
      </c>
      <c r="H14" t="s">
        <v>865</v>
      </c>
      <c r="I14" s="5">
        <v>1958</v>
      </c>
      <c r="J14" s="22">
        <v>1958</v>
      </c>
    </row>
    <row r="15" spans="1:10" x14ac:dyDescent="0.25">
      <c r="A15" t="s">
        <v>61</v>
      </c>
      <c r="B15" t="s">
        <v>62</v>
      </c>
      <c r="C15" t="s">
        <v>449</v>
      </c>
      <c r="D15">
        <v>80</v>
      </c>
      <c r="E15" s="1">
        <v>93.6</v>
      </c>
      <c r="F15" t="s">
        <v>28</v>
      </c>
      <c r="H15" t="s">
        <v>865</v>
      </c>
      <c r="J15" s="22" t="s">
        <v>865</v>
      </c>
    </row>
    <row r="16" spans="1:10" x14ac:dyDescent="0.25">
      <c r="A16" t="s">
        <v>63</v>
      </c>
      <c r="B16" t="s">
        <v>64</v>
      </c>
      <c r="D16">
        <v>80</v>
      </c>
      <c r="E16" s="1">
        <v>95.55</v>
      </c>
      <c r="F16" t="s">
        <v>66</v>
      </c>
      <c r="H16" t="s">
        <v>865</v>
      </c>
      <c r="I16" s="5"/>
      <c r="J16" s="22" t="s">
        <v>865</v>
      </c>
    </row>
    <row r="17" ht="60.75" customHeight="1" spans="1:10" x14ac:dyDescent="0.25">
      <c r="A17" t="s">
        <v>67</v>
      </c>
      <c r="B17" t="s">
        <v>68</v>
      </c>
      <c r="C17" t="s">
        <v>557</v>
      </c>
      <c r="D17">
        <v>58</v>
      </c>
      <c r="E17" s="1">
        <v>100.77</v>
      </c>
      <c r="F17" t="s">
        <v>28</v>
      </c>
      <c r="G17" s="16" t="s">
        <v>891</v>
      </c>
      <c r="H17" t="s">
        <v>865</v>
      </c>
      <c r="I17">
        <v>1963</v>
      </c>
      <c r="J17" s="22">
        <v>1963</v>
      </c>
    </row>
    <row r="18" spans="1:10" x14ac:dyDescent="0.25">
      <c r="A18" t="s">
        <v>240</v>
      </c>
      <c r="B18" t="s">
        <v>241</v>
      </c>
      <c r="C18" t="s">
        <v>892</v>
      </c>
      <c r="D18">
        <v>80</v>
      </c>
      <c r="E18" s="1">
        <v>86.9</v>
      </c>
      <c r="F18" t="s">
        <v>595</v>
      </c>
      <c r="H18" t="s">
        <v>865</v>
      </c>
      <c r="I18" t="s">
        <v>893</v>
      </c>
      <c r="J18" s="22" t="s">
        <v>893</v>
      </c>
    </row>
    <row r="19" spans="1:10" x14ac:dyDescent="0.25">
      <c r="A19" t="s">
        <v>72</v>
      </c>
      <c r="B19" t="s">
        <v>73</v>
      </c>
      <c r="D19">
        <v>80</v>
      </c>
      <c r="E19" s="1">
        <v>95.55</v>
      </c>
      <c r="F19" t="s">
        <v>28</v>
      </c>
      <c r="H19" t="s">
        <v>865</v>
      </c>
      <c r="J19" s="22" t="s">
        <v>865</v>
      </c>
    </row>
    <row r="20" ht="30.75" customHeight="1" spans="1:10" x14ac:dyDescent="0.25">
      <c r="A20" t="s">
        <v>75</v>
      </c>
      <c r="B20" t="s">
        <v>76</v>
      </c>
      <c r="C20" s="5" t="s">
        <v>894</v>
      </c>
      <c r="D20">
        <v>70</v>
      </c>
      <c r="E20" s="1">
        <v>105.81</v>
      </c>
      <c r="F20" t="s">
        <v>78</v>
      </c>
      <c r="H20" t="s">
        <v>865</v>
      </c>
      <c r="J20" s="22" t="s">
        <v>865</v>
      </c>
    </row>
    <row r="21" spans="1:10" x14ac:dyDescent="0.25">
      <c r="A21" t="s">
        <v>80</v>
      </c>
      <c r="B21" t="s">
        <v>81</v>
      </c>
      <c r="C21" t="s">
        <v>895</v>
      </c>
      <c r="D21">
        <v>40</v>
      </c>
      <c r="E21" s="1">
        <v>100</v>
      </c>
      <c r="F21" t="s">
        <v>13</v>
      </c>
      <c r="H21" t="s">
        <v>896</v>
      </c>
      <c r="I21">
        <v>1962</v>
      </c>
      <c r="J21" s="22">
        <v>1962</v>
      </c>
    </row>
    <row r="22" spans="1:10" x14ac:dyDescent="0.25">
      <c r="A22" t="s">
        <v>84</v>
      </c>
      <c r="B22" t="s">
        <v>85</v>
      </c>
      <c r="C22" t="s">
        <v>897</v>
      </c>
      <c r="D22">
        <v>79</v>
      </c>
      <c r="E22" s="1">
        <v>95.95</v>
      </c>
      <c r="F22" t="s">
        <v>13</v>
      </c>
      <c r="H22" t="s">
        <v>865</v>
      </c>
      <c r="I22" s="5">
        <v>1958</v>
      </c>
      <c r="J22" s="22">
        <v>1958</v>
      </c>
    </row>
    <row r="23" ht="30.75" customHeight="1" spans="1:10" x14ac:dyDescent="0.25">
      <c r="A23" t="s">
        <v>87</v>
      </c>
      <c r="B23" t="s">
        <v>88</v>
      </c>
      <c r="D23">
        <v>80</v>
      </c>
      <c r="E23" s="1">
        <v>93.6</v>
      </c>
      <c r="F23" t="s">
        <v>89</v>
      </c>
      <c r="H23" t="s">
        <v>886</v>
      </c>
      <c r="I23" s="5" t="s">
        <v>898</v>
      </c>
      <c r="J23" s="22" t="s">
        <v>899</v>
      </c>
    </row>
    <row r="24" spans="1:10" x14ac:dyDescent="0.25">
      <c r="A24" t="s">
        <v>92</v>
      </c>
      <c r="B24" t="s">
        <v>93</v>
      </c>
      <c r="C24" t="s">
        <v>900</v>
      </c>
      <c r="D24">
        <v>66</v>
      </c>
      <c r="E24" s="1">
        <v>93.6</v>
      </c>
      <c r="F24" t="s">
        <v>94</v>
      </c>
      <c r="H24" t="s">
        <v>886</v>
      </c>
      <c r="J24" s="22" t="s">
        <v>886</v>
      </c>
    </row>
    <row r="25" spans="1:10" x14ac:dyDescent="0.25">
      <c r="A25" t="s">
        <v>95</v>
      </c>
      <c r="B25" t="s">
        <v>96</v>
      </c>
      <c r="D25">
        <v>80</v>
      </c>
      <c r="E25" s="1">
        <v>99.93</v>
      </c>
      <c r="F25" t="s">
        <v>28</v>
      </c>
      <c r="H25" t="s">
        <v>865</v>
      </c>
      <c r="I25" t="s">
        <v>901</v>
      </c>
      <c r="J25" s="22" t="s">
        <v>901</v>
      </c>
    </row>
    <row r="26" spans="1:10" x14ac:dyDescent="0.25">
      <c r="A26" t="s">
        <v>97</v>
      </c>
      <c r="B26" t="s">
        <v>98</v>
      </c>
      <c r="C26" t="s">
        <v>902</v>
      </c>
      <c r="D26">
        <f>35.08+44.11</f>
        <v>79.19</v>
      </c>
      <c r="E26" s="1">
        <v>108.57</v>
      </c>
      <c r="F26" t="s">
        <v>59</v>
      </c>
      <c r="H26" t="s">
        <v>865</v>
      </c>
      <c r="J26" s="22" t="s">
        <v>865</v>
      </c>
    </row>
    <row r="27" spans="1:10" x14ac:dyDescent="0.25">
      <c r="A27" t="s">
        <v>100</v>
      </c>
      <c r="B27" t="s">
        <v>101</v>
      </c>
      <c r="D27" t="s">
        <v>374</v>
      </c>
      <c r="E27" s="1">
        <v>28.85</v>
      </c>
      <c r="F27" t="s">
        <v>103</v>
      </c>
      <c r="J27" s="22"/>
    </row>
    <row r="28" spans="1:10" x14ac:dyDescent="0.25">
      <c r="A28" t="s">
        <v>104</v>
      </c>
      <c r="B28" t="s">
        <v>105</v>
      </c>
      <c r="D28">
        <v>0</v>
      </c>
      <c r="F28" t="s">
        <v>107</v>
      </c>
      <c r="H28" s="5"/>
      <c r="I28" s="5"/>
      <c r="J28" s="22"/>
    </row>
    <row r="29" ht="30.75" customHeight="1" spans="1:10" x14ac:dyDescent="0.25">
      <c r="A29" t="s">
        <v>714</v>
      </c>
      <c r="B29" t="s">
        <v>715</v>
      </c>
      <c r="C29" t="s">
        <v>903</v>
      </c>
      <c r="D29">
        <v>92.5</v>
      </c>
      <c r="E29" s="1">
        <v>93.6</v>
      </c>
      <c r="F29" t="s">
        <v>28</v>
      </c>
      <c r="G29" s="35" t="s">
        <v>904</v>
      </c>
      <c r="H29" t="s">
        <v>865</v>
      </c>
      <c r="I29" s="5"/>
      <c r="J29" s="22" t="s">
        <v>865</v>
      </c>
    </row>
    <row r="30" ht="30.75" customHeight="1" spans="1:10" x14ac:dyDescent="0.25">
      <c r="A30" t="s">
        <v>75</v>
      </c>
      <c r="B30" t="s">
        <v>111</v>
      </c>
      <c r="D30">
        <v>80</v>
      </c>
      <c r="E30" s="1">
        <v>93.6</v>
      </c>
      <c r="F30" t="s">
        <v>94</v>
      </c>
      <c r="H30" t="s">
        <v>865</v>
      </c>
      <c r="I30" s="5" t="s">
        <v>905</v>
      </c>
      <c r="J30" s="22">
        <v>1964</v>
      </c>
    </row>
    <row r="31" spans="1:10" x14ac:dyDescent="0.25">
      <c r="A31" t="s">
        <v>115</v>
      </c>
      <c r="B31" t="s">
        <v>116</v>
      </c>
      <c r="D31">
        <v>80</v>
      </c>
      <c r="E31" s="1">
        <v>90.09</v>
      </c>
      <c r="F31" t="s">
        <v>28</v>
      </c>
      <c r="H31" t="s">
        <v>865</v>
      </c>
      <c r="J31" s="22" t="s">
        <v>865</v>
      </c>
    </row>
    <row r="32" spans="1:10" x14ac:dyDescent="0.25">
      <c r="A32" t="s">
        <v>118</v>
      </c>
      <c r="B32" t="s">
        <v>119</v>
      </c>
      <c r="D32">
        <v>4</v>
      </c>
      <c r="E32" s="1">
        <v>20</v>
      </c>
      <c r="F32" t="s">
        <v>107</v>
      </c>
      <c r="J32" s="22"/>
    </row>
    <row r="33" spans="1:10" x14ac:dyDescent="0.25">
      <c r="A33" t="s">
        <v>120</v>
      </c>
      <c r="B33" t="s">
        <v>121</v>
      </c>
      <c r="D33">
        <v>0</v>
      </c>
      <c r="F33" t="s">
        <v>122</v>
      </c>
      <c r="J33" s="22"/>
    </row>
    <row r="34" ht="45.75" customHeight="1" spans="1:10" x14ac:dyDescent="0.25">
      <c r="A34" t="s">
        <v>18</v>
      </c>
      <c r="B34" t="s">
        <v>222</v>
      </c>
      <c r="C34" s="5" t="s">
        <v>906</v>
      </c>
      <c r="D34" t="s">
        <v>907</v>
      </c>
      <c r="E34" s="1">
        <v>93.56</v>
      </c>
      <c r="F34" t="s">
        <v>20</v>
      </c>
      <c r="H34" t="s">
        <v>908</v>
      </c>
      <c r="I34">
        <v>1963</v>
      </c>
      <c r="J34" s="22">
        <v>1963</v>
      </c>
    </row>
    <row r="35" spans="1:10" x14ac:dyDescent="0.25">
      <c r="A35" t="s">
        <v>290</v>
      </c>
      <c r="B35" t="s">
        <v>291</v>
      </c>
      <c r="C35" t="s">
        <v>909</v>
      </c>
      <c r="D35">
        <v>75</v>
      </c>
      <c r="E35" s="1">
        <v>96.6</v>
      </c>
      <c r="F35" t="s">
        <v>28</v>
      </c>
      <c r="G35" s="39">
        <v>3375.65</v>
      </c>
      <c r="H35" t="s">
        <v>865</v>
      </c>
      <c r="I35" t="s">
        <v>910</v>
      </c>
      <c r="J35" s="22" t="s">
        <v>910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 zoomScale="100" zoomScaleNormal="100">
      <pane ySplit="1" topLeftCell="I27" activePane="bottomLeft" state="frozen"/>
      <selection pane="bottomLeft" activeCell="I27" sqref="I27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28</v>
      </c>
      <c r="H2" s="5" t="s">
        <v>888</v>
      </c>
      <c r="I2" t="s">
        <v>911</v>
      </c>
      <c r="J2" s="22" t="s">
        <v>911</v>
      </c>
    </row>
    <row r="3" spans="3:10" x14ac:dyDescent="0.25">
      <c r="C3" t="s">
        <v>415</v>
      </c>
      <c r="D3">
        <v>80</v>
      </c>
      <c r="E3" s="1">
        <v>105</v>
      </c>
      <c r="F3" t="s">
        <v>28</v>
      </c>
      <c r="H3" s="5" t="s">
        <v>888</v>
      </c>
      <c r="I3">
        <v>1981</v>
      </c>
      <c r="J3" s="22">
        <v>1981</v>
      </c>
    </row>
    <row r="4" spans="1:10" x14ac:dyDescent="0.25">
      <c r="A4" t="s">
        <v>726</v>
      </c>
      <c r="B4" t="s">
        <v>727</v>
      </c>
      <c r="D4">
        <v>80</v>
      </c>
      <c r="E4" s="1">
        <v>95.55</v>
      </c>
      <c r="F4" t="s">
        <v>728</v>
      </c>
      <c r="H4" s="5" t="s">
        <v>888</v>
      </c>
      <c r="J4" s="33" t="s">
        <v>888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H5" s="5" t="s">
        <v>888</v>
      </c>
      <c r="J5" s="22"/>
    </row>
    <row r="6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s="5" t="s">
        <v>888</v>
      </c>
      <c r="J6" s="33" t="s">
        <v>888</v>
      </c>
    </row>
    <row r="7" spans="1:10" x14ac:dyDescent="0.25">
      <c r="A7" t="s">
        <v>882</v>
      </c>
      <c r="B7" t="s">
        <v>883</v>
      </c>
      <c r="D7">
        <v>33</v>
      </c>
      <c r="E7" s="1">
        <v>89.7</v>
      </c>
      <c r="F7" s="31" t="s">
        <v>40</v>
      </c>
      <c r="G7" s="39">
        <v>434</v>
      </c>
      <c r="H7" s="5" t="s">
        <v>912</v>
      </c>
      <c r="I7" s="5"/>
      <c r="J7" s="22" t="s">
        <v>912</v>
      </c>
    </row>
    <row r="8" spans="3:10" x14ac:dyDescent="0.25">
      <c r="C8" t="s">
        <v>913</v>
      </c>
      <c r="D8">
        <v>47</v>
      </c>
      <c r="E8" s="1">
        <v>89.7</v>
      </c>
      <c r="F8" s="31" t="s">
        <v>48</v>
      </c>
      <c r="G8" s="10" t="s">
        <v>729</v>
      </c>
      <c r="H8" s="5" t="s">
        <v>888</v>
      </c>
      <c r="I8" s="5"/>
      <c r="J8" s="33" t="s">
        <v>888</v>
      </c>
    </row>
    <row r="9" spans="1:10" x14ac:dyDescent="0.25">
      <c r="A9" t="s">
        <v>856</v>
      </c>
      <c r="B9" t="s">
        <v>857</v>
      </c>
      <c r="C9" t="s">
        <v>914</v>
      </c>
      <c r="D9">
        <v>73.73</v>
      </c>
      <c r="E9" s="1">
        <v>96.77</v>
      </c>
      <c r="F9" t="s">
        <v>24</v>
      </c>
      <c r="G9" s="49">
        <v>1254.26</v>
      </c>
      <c r="H9" s="5" t="s">
        <v>888</v>
      </c>
      <c r="I9" s="5"/>
      <c r="J9" s="33" t="s">
        <v>888</v>
      </c>
    </row>
    <row r="10" spans="1:10" x14ac:dyDescent="0.25">
      <c r="A10" t="s">
        <v>31</v>
      </c>
      <c r="B10" t="s">
        <v>32</v>
      </c>
      <c r="D10">
        <v>80</v>
      </c>
      <c r="E10" s="1">
        <v>95.16</v>
      </c>
      <c r="F10" t="s">
        <v>33</v>
      </c>
      <c r="H10" t="s">
        <v>915</v>
      </c>
      <c r="I10" s="5" t="s">
        <v>916</v>
      </c>
      <c r="J10" s="33" t="s">
        <v>916</v>
      </c>
    </row>
    <row r="11" spans="1:10" x14ac:dyDescent="0.25">
      <c r="A11" t="s">
        <v>302</v>
      </c>
      <c r="B11" t="s">
        <v>303</v>
      </c>
      <c r="D11">
        <v>80</v>
      </c>
      <c r="E11" s="1">
        <v>97.3</v>
      </c>
      <c r="F11" t="s">
        <v>761</v>
      </c>
      <c r="H11" s="5" t="s">
        <v>888</v>
      </c>
      <c r="J11" s="33" t="s">
        <v>888</v>
      </c>
    </row>
    <row r="12" spans="1:10" x14ac:dyDescent="0.25">
      <c r="A12" t="s">
        <v>37</v>
      </c>
      <c r="B12" t="s">
        <v>38</v>
      </c>
      <c r="D12" t="s">
        <v>374</v>
      </c>
      <c r="E12" s="1">
        <v>28.85</v>
      </c>
      <c r="F12" t="s">
        <v>40</v>
      </c>
      <c r="H12" s="5" t="s">
        <v>888</v>
      </c>
      <c r="J12" s="22"/>
    </row>
    <row r="13" spans="1:10" x14ac:dyDescent="0.25">
      <c r="A13" t="s">
        <v>43</v>
      </c>
      <c r="B13" t="s">
        <v>44</v>
      </c>
      <c r="D13">
        <v>80</v>
      </c>
      <c r="E13" s="1">
        <v>120.75</v>
      </c>
      <c r="F13" t="s">
        <v>24</v>
      </c>
      <c r="G13" s="10" t="s">
        <v>139</v>
      </c>
      <c r="H13" t="s">
        <v>917</v>
      </c>
      <c r="J13" s="22" t="s">
        <v>917</v>
      </c>
    </row>
    <row r="14" spans="1:10" x14ac:dyDescent="0.25">
      <c r="A14" t="s">
        <v>54</v>
      </c>
      <c r="B14" t="s">
        <v>55</v>
      </c>
      <c r="C14" t="s">
        <v>918</v>
      </c>
      <c r="D14">
        <v>85</v>
      </c>
      <c r="E14" s="1">
        <v>96.6</v>
      </c>
      <c r="F14" t="s">
        <v>89</v>
      </c>
      <c r="H14" t="s">
        <v>888</v>
      </c>
      <c r="I14" s="5" t="s">
        <v>919</v>
      </c>
      <c r="J14" s="33" t="s">
        <v>919</v>
      </c>
    </row>
    <row r="15" spans="1:10" x14ac:dyDescent="0.25">
      <c r="A15" t="s">
        <v>57</v>
      </c>
      <c r="B15" t="s">
        <v>58</v>
      </c>
      <c r="D15">
        <v>80</v>
      </c>
      <c r="E15" s="1">
        <v>101.49</v>
      </c>
      <c r="F15" t="s">
        <v>59</v>
      </c>
      <c r="H15" t="s">
        <v>888</v>
      </c>
      <c r="I15">
        <v>1983</v>
      </c>
      <c r="J15" s="22">
        <v>1983</v>
      </c>
    </row>
    <row r="16" spans="1:10" x14ac:dyDescent="0.25">
      <c r="A16" t="s">
        <v>61</v>
      </c>
      <c r="B16" t="s">
        <v>62</v>
      </c>
      <c r="D16">
        <v>80</v>
      </c>
      <c r="E16" s="1">
        <v>93.6</v>
      </c>
      <c r="F16" t="s">
        <v>28</v>
      </c>
      <c r="H16" s="5" t="s">
        <v>888</v>
      </c>
      <c r="I16" s="5"/>
      <c r="J16" s="33" t="s">
        <v>888</v>
      </c>
    </row>
    <row r="17" spans="1:11" x14ac:dyDescent="0.25">
      <c r="A17" t="s">
        <v>63</v>
      </c>
      <c r="B17" t="s">
        <v>64</v>
      </c>
      <c r="D17">
        <v>80</v>
      </c>
      <c r="E17" s="1">
        <v>95.55</v>
      </c>
      <c r="F17" t="s">
        <v>66</v>
      </c>
      <c r="H17" t="s">
        <v>888</v>
      </c>
      <c r="J17" s="22" t="s">
        <v>888</v>
      </c>
      <c r="K17" t="s">
        <v>920</v>
      </c>
    </row>
    <row r="18" spans="1:10" x14ac:dyDescent="0.25">
      <c r="A18" t="s">
        <v>67</v>
      </c>
      <c r="B18" t="s">
        <v>68</v>
      </c>
      <c r="C18" t="s">
        <v>429</v>
      </c>
      <c r="D18">
        <v>0</v>
      </c>
      <c r="F18" t="s">
        <v>28</v>
      </c>
      <c r="G18" s="36" t="s">
        <v>921</v>
      </c>
      <c r="H18" s="5" t="s">
        <v>888</v>
      </c>
      <c r="J18" s="22"/>
    </row>
    <row r="19" spans="1:10" x14ac:dyDescent="0.25">
      <c r="A19" t="s">
        <v>240</v>
      </c>
      <c r="B19" t="s">
        <v>241</v>
      </c>
      <c r="D19">
        <v>80</v>
      </c>
      <c r="E19" s="1">
        <v>86.9</v>
      </c>
      <c r="F19" t="s">
        <v>595</v>
      </c>
      <c r="H19" t="s">
        <v>888</v>
      </c>
      <c r="I19">
        <v>1975</v>
      </c>
      <c r="J19" s="22">
        <v>1975</v>
      </c>
    </row>
    <row r="20" spans="1:10" x14ac:dyDescent="0.25">
      <c r="A20" t="s">
        <v>72</v>
      </c>
      <c r="B20" t="s">
        <v>73</v>
      </c>
      <c r="C20" t="s">
        <v>440</v>
      </c>
      <c r="D20">
        <v>72</v>
      </c>
      <c r="E20" s="1">
        <v>95.55</v>
      </c>
      <c r="F20" t="s">
        <v>28</v>
      </c>
      <c r="H20" t="s">
        <v>888</v>
      </c>
      <c r="J20" s="33" t="s">
        <v>888</v>
      </c>
    </row>
    <row r="21" spans="1:10" x14ac:dyDescent="0.25">
      <c r="A21" t="s">
        <v>75</v>
      </c>
      <c r="B21" t="s">
        <v>76</v>
      </c>
      <c r="C21" t="s">
        <v>922</v>
      </c>
      <c r="D21">
        <v>74</v>
      </c>
      <c r="E21" s="1">
        <v>105.81</v>
      </c>
      <c r="F21" t="s">
        <v>78</v>
      </c>
      <c r="H21" s="5" t="s">
        <v>888</v>
      </c>
      <c r="J21" s="33" t="s">
        <v>888</v>
      </c>
    </row>
    <row r="22" spans="1:11" x14ac:dyDescent="0.25">
      <c r="A22" t="s">
        <v>80</v>
      </c>
      <c r="B22" t="s">
        <v>81</v>
      </c>
      <c r="C22" t="s">
        <v>923</v>
      </c>
      <c r="D22" s="22">
        <v>39</v>
      </c>
      <c r="E22" s="43">
        <v>85.8</v>
      </c>
      <c r="F22" t="s">
        <v>13</v>
      </c>
      <c r="H22" t="s">
        <v>888</v>
      </c>
      <c r="J22" s="22" t="s">
        <v>888</v>
      </c>
      <c r="K22" t="s">
        <v>924</v>
      </c>
    </row>
    <row r="23" spans="1:10" x14ac:dyDescent="0.25">
      <c r="A23" t="s">
        <v>84</v>
      </c>
      <c r="B23" t="s">
        <v>85</v>
      </c>
      <c r="D23">
        <v>80</v>
      </c>
      <c r="E23" s="1">
        <v>95.95</v>
      </c>
      <c r="F23" t="s">
        <v>13</v>
      </c>
      <c r="H23" t="s">
        <v>888</v>
      </c>
      <c r="I23" s="5">
        <v>1983</v>
      </c>
      <c r="J23" s="22">
        <v>1983</v>
      </c>
    </row>
    <row r="24" spans="1:10" x14ac:dyDescent="0.25">
      <c r="A24" t="s">
        <v>87</v>
      </c>
      <c r="B24" t="s">
        <v>88</v>
      </c>
      <c r="D24">
        <v>80</v>
      </c>
      <c r="E24" s="1">
        <v>93.6</v>
      </c>
      <c r="F24" t="s">
        <v>89</v>
      </c>
      <c r="G24" s="10" t="s">
        <v>925</v>
      </c>
      <c r="H24" t="s">
        <v>915</v>
      </c>
      <c r="I24" t="s">
        <v>926</v>
      </c>
      <c r="J24" s="22">
        <v>1974</v>
      </c>
    </row>
    <row r="25" spans="1:10" x14ac:dyDescent="0.25">
      <c r="A25" t="s">
        <v>92</v>
      </c>
      <c r="B25" t="s">
        <v>93</v>
      </c>
      <c r="D25">
        <v>80</v>
      </c>
      <c r="E25" s="1">
        <v>93.6</v>
      </c>
      <c r="F25" t="s">
        <v>94</v>
      </c>
      <c r="H25" t="s">
        <v>915</v>
      </c>
      <c r="J25" s="22" t="s">
        <v>915</v>
      </c>
    </row>
    <row r="26" spans="1:10" x14ac:dyDescent="0.25">
      <c r="A26" t="s">
        <v>18</v>
      </c>
      <c r="B26" t="s">
        <v>927</v>
      </c>
      <c r="C26" t="s">
        <v>429</v>
      </c>
      <c r="D26" t="s">
        <v>928</v>
      </c>
      <c r="F26" t="s">
        <v>20</v>
      </c>
      <c r="H26" s="5" t="s">
        <v>888</v>
      </c>
      <c r="J26" s="22"/>
    </row>
    <row r="27" spans="1:10" x14ac:dyDescent="0.25">
      <c r="A27" t="s">
        <v>95</v>
      </c>
      <c r="B27" t="s">
        <v>96</v>
      </c>
      <c r="D27">
        <v>80</v>
      </c>
      <c r="E27" s="1">
        <v>99.93</v>
      </c>
      <c r="F27" t="s">
        <v>28</v>
      </c>
      <c r="H27" s="5" t="s">
        <v>888</v>
      </c>
      <c r="I27">
        <v>1976</v>
      </c>
      <c r="J27" s="22">
        <v>1976</v>
      </c>
    </row>
    <row r="28" spans="1:10" x14ac:dyDescent="0.25">
      <c r="A28" t="s">
        <v>97</v>
      </c>
      <c r="B28" t="s">
        <v>98</v>
      </c>
      <c r="C28" t="s">
        <v>929</v>
      </c>
      <c r="D28">
        <f>28.37+31.55</f>
        <v>59.92</v>
      </c>
      <c r="E28" s="1">
        <v>108.57</v>
      </c>
      <c r="F28" t="s">
        <v>59</v>
      </c>
      <c r="G28" s="39">
        <v>1613.87</v>
      </c>
      <c r="H28" s="5" t="s">
        <v>888</v>
      </c>
      <c r="J28" s="33" t="s">
        <v>888</v>
      </c>
    </row>
    <row r="29" spans="1:10" x14ac:dyDescent="0.25">
      <c r="A29" t="s">
        <v>100</v>
      </c>
      <c r="B29" t="s">
        <v>101</v>
      </c>
      <c r="D29" t="s">
        <v>374</v>
      </c>
      <c r="E29" s="1">
        <v>28.85</v>
      </c>
      <c r="F29" t="s">
        <v>103</v>
      </c>
      <c r="H29" s="5"/>
      <c r="I29" s="5"/>
      <c r="J29" s="22"/>
    </row>
    <row r="30" ht="60.75" customHeight="1" spans="1:10" x14ac:dyDescent="0.25">
      <c r="A30" t="s">
        <v>104</v>
      </c>
      <c r="B30" t="s">
        <v>105</v>
      </c>
      <c r="C30" s="5" t="s">
        <v>930</v>
      </c>
      <c r="D30">
        <v>40</v>
      </c>
      <c r="E30" s="1">
        <v>101.49</v>
      </c>
      <c r="F30" t="s">
        <v>107</v>
      </c>
      <c r="H30" s="5" t="s">
        <v>888</v>
      </c>
      <c r="I30" s="5" t="s">
        <v>931</v>
      </c>
      <c r="J30" s="22">
        <v>1983</v>
      </c>
    </row>
    <row r="31" spans="1:10" x14ac:dyDescent="0.25">
      <c r="A31" t="s">
        <v>714</v>
      </c>
      <c r="B31" t="s">
        <v>715</v>
      </c>
      <c r="C31" s="5" t="s">
        <v>562</v>
      </c>
      <c r="D31">
        <v>85</v>
      </c>
      <c r="E31" s="1">
        <v>93.6</v>
      </c>
      <c r="F31" t="s">
        <v>28</v>
      </c>
      <c r="H31" s="5" t="s">
        <v>888</v>
      </c>
      <c r="I31" s="5"/>
      <c r="J31" s="33" t="s">
        <v>888</v>
      </c>
    </row>
    <row r="32" spans="1:10" x14ac:dyDescent="0.25">
      <c r="A32" t="s">
        <v>75</v>
      </c>
      <c r="B32" t="s">
        <v>111</v>
      </c>
      <c r="D32">
        <v>80</v>
      </c>
      <c r="E32" s="1">
        <v>93.6</v>
      </c>
      <c r="F32" t="s">
        <v>94</v>
      </c>
      <c r="H32" t="s">
        <v>888</v>
      </c>
      <c r="I32" t="s">
        <v>932</v>
      </c>
      <c r="J32" s="22">
        <v>1980</v>
      </c>
    </row>
    <row r="33" spans="1:10" x14ac:dyDescent="0.25">
      <c r="A33" t="s">
        <v>115</v>
      </c>
      <c r="B33" t="s">
        <v>116</v>
      </c>
      <c r="D33">
        <v>80</v>
      </c>
      <c r="E33" s="1">
        <v>90.09</v>
      </c>
      <c r="F33" t="s">
        <v>28</v>
      </c>
      <c r="H33" t="s">
        <v>888</v>
      </c>
      <c r="J33" s="22" t="s">
        <v>888</v>
      </c>
    </row>
    <row r="34" spans="1:10" x14ac:dyDescent="0.25">
      <c r="A34" t="s">
        <v>118</v>
      </c>
      <c r="B34" t="s">
        <v>119</v>
      </c>
      <c r="D34">
        <v>4.5</v>
      </c>
      <c r="E34" s="1">
        <v>20</v>
      </c>
      <c r="F34" t="s">
        <v>107</v>
      </c>
      <c r="H34" s="5" t="s">
        <v>888</v>
      </c>
      <c r="J34" s="22"/>
    </row>
    <row r="35" spans="1:10" x14ac:dyDescent="0.25">
      <c r="A35" t="s">
        <v>120</v>
      </c>
      <c r="B35" t="s">
        <v>121</v>
      </c>
      <c r="D35">
        <v>0</v>
      </c>
      <c r="F35" t="s">
        <v>122</v>
      </c>
      <c r="J35" s="22"/>
    </row>
    <row r="36" ht="30.75" customHeight="1" spans="1:10" x14ac:dyDescent="0.25">
      <c r="A36" t="s">
        <v>290</v>
      </c>
      <c r="B36" t="s">
        <v>291</v>
      </c>
      <c r="C36" s="5" t="s">
        <v>933</v>
      </c>
      <c r="D36">
        <v>97</v>
      </c>
      <c r="E36" s="1">
        <v>96.6</v>
      </c>
      <c r="F36" t="s">
        <v>28</v>
      </c>
      <c r="H36" t="s">
        <v>888</v>
      </c>
      <c r="I36" s="5" t="s">
        <v>934</v>
      </c>
      <c r="J36" s="33" t="s">
        <v>934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A24" sqref="A24"/>
    </sheetView>
  </sheetViews>
  <sheetFormatPr defaultRowHeight="15" outlineLevelRow="0" outlineLevelCol="0" x14ac:dyDescent="0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 zoomScale="100" zoomScaleNormal="100">
      <pane ySplit="1" topLeftCell="C63" activePane="bottomLeft" state="frozen"/>
      <selection pane="bottomLeft" activeCell="C63" sqref="C63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945</v>
      </c>
      <c r="D2">
        <v>67</v>
      </c>
      <c r="E2" s="1">
        <v>89.7</v>
      </c>
      <c r="F2" t="s">
        <v>28</v>
      </c>
      <c r="H2" t="s">
        <v>917</v>
      </c>
      <c r="I2" t="s">
        <v>946</v>
      </c>
      <c r="J2" s="22" t="s">
        <v>946</v>
      </c>
    </row>
    <row r="3" spans="3:10" x14ac:dyDescent="0.25">
      <c r="C3" t="s">
        <v>947</v>
      </c>
      <c r="D3">
        <v>69</v>
      </c>
      <c r="E3" s="1">
        <v>105</v>
      </c>
      <c r="F3" t="s">
        <v>28</v>
      </c>
      <c r="H3" t="s">
        <v>917</v>
      </c>
      <c r="I3">
        <v>1981</v>
      </c>
      <c r="J3" s="22">
        <v>1981</v>
      </c>
    </row>
    <row r="4" spans="1:10" x14ac:dyDescent="0.25">
      <c r="A4" t="s">
        <v>726</v>
      </c>
      <c r="B4" t="s">
        <v>727</v>
      </c>
      <c r="C4" t="s">
        <v>948</v>
      </c>
      <c r="D4">
        <v>58</v>
      </c>
      <c r="E4" s="1">
        <v>95.55</v>
      </c>
      <c r="F4" t="s">
        <v>728</v>
      </c>
      <c r="H4" t="s">
        <v>917</v>
      </c>
      <c r="J4" s="22" t="s">
        <v>917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H5" t="s">
        <v>917</v>
      </c>
      <c r="J5" s="22"/>
    </row>
    <row r="6" spans="1:10" x14ac:dyDescent="0.25">
      <c r="A6" t="s">
        <v>26</v>
      </c>
      <c r="B6" t="s">
        <v>27</v>
      </c>
      <c r="C6" t="s">
        <v>949</v>
      </c>
      <c r="D6">
        <v>76.5</v>
      </c>
      <c r="E6" s="1">
        <v>93.6</v>
      </c>
      <c r="F6" t="s">
        <v>28</v>
      </c>
      <c r="H6" t="s">
        <v>917</v>
      </c>
      <c r="J6" s="22" t="s">
        <v>917</v>
      </c>
    </row>
    <row r="7" spans="1:10" x14ac:dyDescent="0.25">
      <c r="A7" t="s">
        <v>882</v>
      </c>
      <c r="B7" t="s">
        <v>883</v>
      </c>
      <c r="C7" t="s">
        <v>537</v>
      </c>
      <c r="D7">
        <v>64</v>
      </c>
      <c r="E7" s="1">
        <v>89.7</v>
      </c>
      <c r="F7" t="s">
        <v>48</v>
      </c>
      <c r="G7" s="39">
        <v>904.24</v>
      </c>
      <c r="H7" t="s">
        <v>917</v>
      </c>
      <c r="I7" s="5"/>
      <c r="J7" s="22" t="s">
        <v>917</v>
      </c>
    </row>
    <row r="8" spans="1:10" x14ac:dyDescent="0.25">
      <c r="A8" t="s">
        <v>856</v>
      </c>
      <c r="B8" t="s">
        <v>857</v>
      </c>
      <c r="C8" t="s">
        <v>537</v>
      </c>
      <c r="D8">
        <v>64</v>
      </c>
      <c r="E8" s="1">
        <v>96.77</v>
      </c>
      <c r="F8" t="s">
        <v>24</v>
      </c>
      <c r="H8" t="s">
        <v>917</v>
      </c>
      <c r="J8" s="22" t="s">
        <v>917</v>
      </c>
    </row>
    <row r="9" spans="1:10" x14ac:dyDescent="0.25">
      <c r="A9" t="s">
        <v>31</v>
      </c>
      <c r="B9" t="s">
        <v>32</v>
      </c>
      <c r="C9" t="s">
        <v>407</v>
      </c>
      <c r="D9">
        <v>68</v>
      </c>
      <c r="E9" s="1">
        <v>95.16</v>
      </c>
      <c r="F9" t="s">
        <v>33</v>
      </c>
      <c r="H9" s="5" t="s">
        <v>117</v>
      </c>
      <c r="I9" s="5" t="s">
        <v>950</v>
      </c>
      <c r="J9" s="33" t="s">
        <v>950</v>
      </c>
    </row>
    <row r="10" spans="1:10" x14ac:dyDescent="0.25">
      <c r="A10" t="s">
        <v>302</v>
      </c>
      <c r="B10" t="s">
        <v>303</v>
      </c>
      <c r="D10">
        <v>64</v>
      </c>
      <c r="E10" s="1">
        <v>97.3</v>
      </c>
      <c r="F10" t="s">
        <v>761</v>
      </c>
      <c r="H10" t="s">
        <v>917</v>
      </c>
      <c r="J10" s="22" t="s">
        <v>917</v>
      </c>
    </row>
    <row r="11" spans="1:10" x14ac:dyDescent="0.25">
      <c r="A11" t="s">
        <v>37</v>
      </c>
      <c r="B11" t="s">
        <v>38</v>
      </c>
      <c r="D11" t="s">
        <v>374</v>
      </c>
      <c r="E11" s="1">
        <v>28.85</v>
      </c>
      <c r="F11" t="s">
        <v>40</v>
      </c>
      <c r="G11" s="10" t="s">
        <v>951</v>
      </c>
      <c r="H11" t="s">
        <v>917</v>
      </c>
      <c r="J11" s="22"/>
    </row>
    <row r="12" spans="1:10" x14ac:dyDescent="0.25">
      <c r="A12" t="s">
        <v>43</v>
      </c>
      <c r="B12" t="s">
        <v>44</v>
      </c>
      <c r="D12">
        <v>80</v>
      </c>
      <c r="E12" s="1">
        <v>120.75</v>
      </c>
      <c r="F12" t="s">
        <v>24</v>
      </c>
      <c r="H12" t="s">
        <v>952</v>
      </c>
      <c r="J12" s="22" t="s">
        <v>952</v>
      </c>
    </row>
    <row r="13" spans="1:10" x14ac:dyDescent="0.25">
      <c r="A13" t="s">
        <v>54</v>
      </c>
      <c r="B13" t="s">
        <v>55</v>
      </c>
      <c r="C13" t="s">
        <v>953</v>
      </c>
      <c r="D13">
        <v>66</v>
      </c>
      <c r="E13" s="1">
        <v>96.6</v>
      </c>
      <c r="F13" t="s">
        <v>89</v>
      </c>
      <c r="H13" t="s">
        <v>917</v>
      </c>
      <c r="I13" s="5" t="s">
        <v>954</v>
      </c>
      <c r="J13" s="33" t="s">
        <v>954</v>
      </c>
    </row>
    <row r="14" spans="1:10" x14ac:dyDescent="0.25">
      <c r="A14" t="s">
        <v>57</v>
      </c>
      <c r="B14" t="s">
        <v>58</v>
      </c>
      <c r="C14" t="s">
        <v>955</v>
      </c>
      <c r="D14">
        <v>69</v>
      </c>
      <c r="E14" s="1">
        <v>101.49</v>
      </c>
      <c r="F14" t="s">
        <v>59</v>
      </c>
      <c r="H14" t="s">
        <v>917</v>
      </c>
      <c r="I14">
        <v>1983</v>
      </c>
      <c r="J14" s="22">
        <v>1983</v>
      </c>
    </row>
    <row r="15" spans="1:10" x14ac:dyDescent="0.25">
      <c r="A15" t="s">
        <v>61</v>
      </c>
      <c r="B15" t="s">
        <v>62</v>
      </c>
      <c r="C15" t="s">
        <v>956</v>
      </c>
      <c r="D15">
        <v>75</v>
      </c>
      <c r="E15" s="1">
        <v>93.6</v>
      </c>
      <c r="F15" t="s">
        <v>28</v>
      </c>
      <c r="H15" t="s">
        <v>117</v>
      </c>
      <c r="I15" s="5"/>
      <c r="J15" s="22" t="s">
        <v>117</v>
      </c>
    </row>
    <row r="16" spans="1:10" x14ac:dyDescent="0.25">
      <c r="A16" t="s">
        <v>63</v>
      </c>
      <c r="B16" t="s">
        <v>64</v>
      </c>
      <c r="C16" t="s">
        <v>506</v>
      </c>
      <c r="D16">
        <v>72</v>
      </c>
      <c r="E16" s="1">
        <v>95.55</v>
      </c>
      <c r="F16" t="s">
        <v>66</v>
      </c>
      <c r="H16" t="s">
        <v>917</v>
      </c>
      <c r="J16" s="22" t="s">
        <v>917</v>
      </c>
    </row>
    <row r="17" spans="1:10" x14ac:dyDescent="0.25">
      <c r="A17" t="s">
        <v>67</v>
      </c>
      <c r="B17" t="s">
        <v>68</v>
      </c>
      <c r="C17" t="s">
        <v>429</v>
      </c>
      <c r="D17">
        <v>0</v>
      </c>
      <c r="F17" t="s">
        <v>28</v>
      </c>
      <c r="G17" s="1" t="s">
        <v>921</v>
      </c>
      <c r="H17" t="s">
        <v>917</v>
      </c>
      <c r="J17" s="22"/>
    </row>
    <row r="18" spans="1:10" x14ac:dyDescent="0.25">
      <c r="A18" t="s">
        <v>240</v>
      </c>
      <c r="B18" t="s">
        <v>241</v>
      </c>
      <c r="C18" t="s">
        <v>506</v>
      </c>
      <c r="D18">
        <v>72</v>
      </c>
      <c r="E18" s="1">
        <v>86.9</v>
      </c>
      <c r="F18" t="s">
        <v>595</v>
      </c>
      <c r="H18" t="s">
        <v>917</v>
      </c>
      <c r="I18" t="s">
        <v>957</v>
      </c>
      <c r="J18" s="22" t="s">
        <v>957</v>
      </c>
    </row>
    <row r="19" spans="1:10" x14ac:dyDescent="0.25">
      <c r="A19" t="s">
        <v>72</v>
      </c>
      <c r="B19" t="s">
        <v>73</v>
      </c>
      <c r="C19" t="s">
        <v>506</v>
      </c>
      <c r="D19">
        <v>72</v>
      </c>
      <c r="E19" s="1">
        <v>95.55</v>
      </c>
      <c r="F19" t="s">
        <v>28</v>
      </c>
      <c r="H19" t="s">
        <v>917</v>
      </c>
      <c r="J19" s="22" t="s">
        <v>917</v>
      </c>
    </row>
    <row r="20" spans="1:10" x14ac:dyDescent="0.25">
      <c r="A20" t="s">
        <v>75</v>
      </c>
      <c r="B20" t="s">
        <v>76</v>
      </c>
      <c r="C20" t="s">
        <v>958</v>
      </c>
      <c r="D20">
        <v>70</v>
      </c>
      <c r="E20" s="1">
        <v>105.81</v>
      </c>
      <c r="F20" t="s">
        <v>78</v>
      </c>
      <c r="H20" t="s">
        <v>917</v>
      </c>
      <c r="J20" s="22" t="s">
        <v>917</v>
      </c>
    </row>
    <row r="21" ht="45.75" customHeight="1" spans="1:11" x14ac:dyDescent="0.25">
      <c r="A21" t="s">
        <v>80</v>
      </c>
      <c r="B21" t="s">
        <v>81</v>
      </c>
      <c r="C21" s="5" t="s">
        <v>959</v>
      </c>
      <c r="D21" t="s">
        <v>960</v>
      </c>
      <c r="E21" s="1">
        <v>85.8</v>
      </c>
      <c r="F21" t="s">
        <v>13</v>
      </c>
      <c r="H21" t="s">
        <v>917</v>
      </c>
      <c r="J21" s="22" t="s">
        <v>917</v>
      </c>
      <c r="K21" t="s">
        <v>961</v>
      </c>
    </row>
    <row r="22" spans="1:10" x14ac:dyDescent="0.25">
      <c r="A22" t="s">
        <v>84</v>
      </c>
      <c r="B22" t="s">
        <v>85</v>
      </c>
      <c r="C22" t="s">
        <v>962</v>
      </c>
      <c r="D22" t="s">
        <v>963</v>
      </c>
      <c r="E22" s="1">
        <v>95.95</v>
      </c>
      <c r="F22" t="s">
        <v>13</v>
      </c>
      <c r="H22" s="5" t="s">
        <v>917</v>
      </c>
      <c r="I22" s="5">
        <v>1983</v>
      </c>
      <c r="J22" s="22">
        <v>1983</v>
      </c>
    </row>
    <row r="23" spans="1:10" x14ac:dyDescent="0.25">
      <c r="A23" t="s">
        <v>87</v>
      </c>
      <c r="B23" t="s">
        <v>88</v>
      </c>
      <c r="C23" t="s">
        <v>506</v>
      </c>
      <c r="D23">
        <v>72</v>
      </c>
      <c r="E23" s="1">
        <v>93.6</v>
      </c>
      <c r="F23" t="s">
        <v>89</v>
      </c>
      <c r="H23" t="s">
        <v>117</v>
      </c>
      <c r="I23" t="s">
        <v>964</v>
      </c>
      <c r="J23" s="22" t="s">
        <v>965</v>
      </c>
    </row>
    <row r="24" spans="1:10" x14ac:dyDescent="0.25">
      <c r="A24" t="s">
        <v>92</v>
      </c>
      <c r="B24" t="s">
        <v>93</v>
      </c>
      <c r="C24" t="s">
        <v>966</v>
      </c>
      <c r="D24">
        <v>31</v>
      </c>
      <c r="E24" s="1">
        <v>93.6</v>
      </c>
      <c r="F24" t="s">
        <v>94</v>
      </c>
      <c r="H24" t="s">
        <v>967</v>
      </c>
      <c r="J24" s="22" t="s">
        <v>967</v>
      </c>
    </row>
    <row r="25" spans="1:10" x14ac:dyDescent="0.25">
      <c r="A25" t="s">
        <v>18</v>
      </c>
      <c r="B25" t="s">
        <v>927</v>
      </c>
      <c r="C25" t="s">
        <v>429</v>
      </c>
      <c r="D25">
        <v>0</v>
      </c>
      <c r="F25" t="s">
        <v>20</v>
      </c>
      <c r="H25" t="s">
        <v>917</v>
      </c>
      <c r="J25" s="22"/>
    </row>
    <row r="26" spans="1:10" x14ac:dyDescent="0.25">
      <c r="A26" t="s">
        <v>95</v>
      </c>
      <c r="B26" t="s">
        <v>96</v>
      </c>
      <c r="C26" t="s">
        <v>425</v>
      </c>
      <c r="D26">
        <v>70</v>
      </c>
      <c r="E26" s="1">
        <v>99.93</v>
      </c>
      <c r="F26" t="s">
        <v>28</v>
      </c>
      <c r="H26" t="s">
        <v>968</v>
      </c>
      <c r="I26">
        <v>1976</v>
      </c>
      <c r="J26" s="22">
        <v>1976</v>
      </c>
    </row>
    <row r="27" spans="1:10" x14ac:dyDescent="0.25">
      <c r="A27" t="s">
        <v>97</v>
      </c>
      <c r="B27" t="s">
        <v>98</v>
      </c>
      <c r="C27" t="s">
        <v>969</v>
      </c>
      <c r="D27">
        <f>31.16+44.73</f>
        <v>75.89</v>
      </c>
      <c r="E27" s="1">
        <v>108.57</v>
      </c>
      <c r="F27" t="s">
        <v>59</v>
      </c>
      <c r="H27" t="s">
        <v>917</v>
      </c>
      <c r="J27" s="22" t="s">
        <v>917</v>
      </c>
    </row>
    <row r="28" spans="1:10" x14ac:dyDescent="0.25">
      <c r="A28" t="s">
        <v>100</v>
      </c>
      <c r="B28" t="s">
        <v>101</v>
      </c>
      <c r="D28" t="s">
        <v>374</v>
      </c>
      <c r="E28" s="1">
        <v>28.85</v>
      </c>
      <c r="F28" t="s">
        <v>103</v>
      </c>
      <c r="H28" s="5"/>
      <c r="I28" s="5"/>
      <c r="J28" s="22"/>
    </row>
    <row r="29" ht="60.75" customHeight="1" spans="1:10" x14ac:dyDescent="0.25">
      <c r="A29" t="s">
        <v>104</v>
      </c>
      <c r="B29" t="s">
        <v>105</v>
      </c>
      <c r="C29" s="28" t="s">
        <v>970</v>
      </c>
      <c r="D29">
        <v>64</v>
      </c>
      <c r="E29" s="1">
        <v>101.49</v>
      </c>
      <c r="F29" t="s">
        <v>107</v>
      </c>
      <c r="G29" s="10" t="s">
        <v>971</v>
      </c>
      <c r="H29" s="5" t="s">
        <v>917</v>
      </c>
      <c r="I29" s="5" t="s">
        <v>972</v>
      </c>
      <c r="J29" s="22">
        <v>1983</v>
      </c>
    </row>
    <row r="30" spans="1:10" x14ac:dyDescent="0.25">
      <c r="A30" t="s">
        <v>714</v>
      </c>
      <c r="B30" t="s">
        <v>715</v>
      </c>
      <c r="C30" t="s">
        <v>973</v>
      </c>
      <c r="D30">
        <v>40</v>
      </c>
      <c r="E30" s="1">
        <v>93.6</v>
      </c>
      <c r="F30" t="s">
        <v>28</v>
      </c>
      <c r="G30" s="10" t="s">
        <v>974</v>
      </c>
      <c r="H30" t="s">
        <v>917</v>
      </c>
      <c r="I30" s="5"/>
      <c r="J30" s="22" t="s">
        <v>917</v>
      </c>
    </row>
    <row r="31" spans="1:10" x14ac:dyDescent="0.25">
      <c r="A31" t="s">
        <v>75</v>
      </c>
      <c r="B31" t="s">
        <v>111</v>
      </c>
      <c r="C31" t="s">
        <v>506</v>
      </c>
      <c r="D31">
        <v>72</v>
      </c>
      <c r="E31" s="1">
        <v>93.6</v>
      </c>
      <c r="F31" t="s">
        <v>94</v>
      </c>
      <c r="H31" t="s">
        <v>975</v>
      </c>
      <c r="I31" t="s">
        <v>976</v>
      </c>
      <c r="J31" s="22">
        <v>1980</v>
      </c>
    </row>
    <row r="32" spans="1:10" x14ac:dyDescent="0.25">
      <c r="A32" t="s">
        <v>115</v>
      </c>
      <c r="B32" t="s">
        <v>116</v>
      </c>
      <c r="C32" t="s">
        <v>973</v>
      </c>
      <c r="D32">
        <v>40</v>
      </c>
      <c r="E32" s="1">
        <v>90.09</v>
      </c>
      <c r="F32" t="s">
        <v>28</v>
      </c>
      <c r="H32" s="5" t="s">
        <v>917</v>
      </c>
      <c r="J32" s="33" t="s">
        <v>917</v>
      </c>
    </row>
    <row r="33" spans="1:10" x14ac:dyDescent="0.25">
      <c r="A33" t="s">
        <v>118</v>
      </c>
      <c r="B33" t="s">
        <v>119</v>
      </c>
      <c r="D33">
        <v>2</v>
      </c>
      <c r="E33" s="1">
        <v>20</v>
      </c>
      <c r="F33" t="s">
        <v>107</v>
      </c>
      <c r="H33" t="s">
        <v>917</v>
      </c>
      <c r="J33" s="22"/>
    </row>
    <row r="34" spans="1:10" x14ac:dyDescent="0.25">
      <c r="A34" t="s">
        <v>120</v>
      </c>
      <c r="B34" t="s">
        <v>121</v>
      </c>
      <c r="C34" t="s">
        <v>635</v>
      </c>
      <c r="D34">
        <v>0</v>
      </c>
      <c r="F34" t="s">
        <v>122</v>
      </c>
      <c r="G34" s="10" t="s">
        <v>971</v>
      </c>
      <c r="H34" t="s">
        <v>917</v>
      </c>
      <c r="J34" s="22"/>
    </row>
    <row r="35" spans="1:10" x14ac:dyDescent="0.25">
      <c r="A35" t="s">
        <v>290</v>
      </c>
      <c r="B35" t="s">
        <v>291</v>
      </c>
      <c r="C35" t="s">
        <v>977</v>
      </c>
      <c r="D35">
        <v>70</v>
      </c>
      <c r="E35" s="1">
        <v>96.6</v>
      </c>
      <c r="F35" t="s">
        <v>28</v>
      </c>
      <c r="G35" s="10" t="s">
        <v>978</v>
      </c>
      <c r="H35" t="s">
        <v>917</v>
      </c>
      <c r="I35" t="s">
        <v>979</v>
      </c>
      <c r="J35" s="22" t="s">
        <v>979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pane ySplit="1" topLeftCell="A18" activePane="bottomLeft" state="frozen"/>
      <selection pane="bottomLeft" activeCell="A18" sqref="A18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80</v>
      </c>
      <c r="E2" s="1">
        <v>89.7</v>
      </c>
      <c r="F2" t="s">
        <v>28</v>
      </c>
      <c r="H2" t="s">
        <v>952</v>
      </c>
      <c r="I2" t="s">
        <v>980</v>
      </c>
      <c r="J2" s="22" t="s">
        <v>980</v>
      </c>
    </row>
    <row r="3" spans="3:10" x14ac:dyDescent="0.25">
      <c r="C3" t="s">
        <v>415</v>
      </c>
      <c r="D3">
        <v>80</v>
      </c>
      <c r="E3" s="1">
        <v>105</v>
      </c>
      <c r="F3" t="s">
        <v>28</v>
      </c>
      <c r="H3" t="s">
        <v>952</v>
      </c>
      <c r="I3">
        <v>1999</v>
      </c>
      <c r="J3" s="22">
        <v>1999</v>
      </c>
    </row>
    <row r="4" spans="1:10" x14ac:dyDescent="0.25">
      <c r="A4" t="s">
        <v>726</v>
      </c>
      <c r="B4" t="s">
        <v>727</v>
      </c>
      <c r="D4">
        <v>80</v>
      </c>
      <c r="E4" s="1">
        <v>95.55</v>
      </c>
      <c r="F4" t="s">
        <v>728</v>
      </c>
      <c r="G4" s="39">
        <v>1777.11</v>
      </c>
      <c r="H4" t="s">
        <v>952</v>
      </c>
      <c r="J4" s="22" t="s">
        <v>952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G5" s="10"/>
      <c r="H5" t="s">
        <v>952</v>
      </c>
      <c r="J5" s="22"/>
    </row>
    <row r="6" spans="1:10" x14ac:dyDescent="0.25">
      <c r="A6" t="s">
        <v>26</v>
      </c>
      <c r="B6" t="s">
        <v>27</v>
      </c>
      <c r="D6">
        <v>80</v>
      </c>
      <c r="E6" s="1">
        <v>93.6</v>
      </c>
      <c r="F6" t="s">
        <v>28</v>
      </c>
      <c r="H6" t="s">
        <v>952</v>
      </c>
      <c r="J6" s="22" t="s">
        <v>952</v>
      </c>
    </row>
    <row r="7" spans="1:10" x14ac:dyDescent="0.25">
      <c r="A7" t="s">
        <v>882</v>
      </c>
      <c r="B7" t="s">
        <v>883</v>
      </c>
      <c r="C7" t="s">
        <v>563</v>
      </c>
      <c r="D7">
        <v>46</v>
      </c>
      <c r="E7" s="1">
        <v>89.7</v>
      </c>
      <c r="F7" t="s">
        <v>48</v>
      </c>
      <c r="H7" t="s">
        <v>952</v>
      </c>
      <c r="I7" s="5"/>
      <c r="J7" s="22" t="s">
        <v>952</v>
      </c>
    </row>
    <row r="8" spans="3:10" x14ac:dyDescent="0.25">
      <c r="C8">
        <v>34</v>
      </c>
      <c r="D8">
        <v>34</v>
      </c>
      <c r="E8" s="1">
        <v>89.7</v>
      </c>
      <c r="F8" t="s">
        <v>40</v>
      </c>
      <c r="H8" t="s">
        <v>981</v>
      </c>
      <c r="I8" s="5"/>
      <c r="J8" s="22" t="s">
        <v>981</v>
      </c>
    </row>
    <row r="9" spans="1:10" x14ac:dyDescent="0.25">
      <c r="A9" t="s">
        <v>856</v>
      </c>
      <c r="B9" t="s">
        <v>857</v>
      </c>
      <c r="C9" t="s">
        <v>982</v>
      </c>
      <c r="D9">
        <v>79.15</v>
      </c>
      <c r="E9" s="1">
        <v>96.77</v>
      </c>
      <c r="F9" t="s">
        <v>24</v>
      </c>
      <c r="H9" t="s">
        <v>952</v>
      </c>
      <c r="J9" s="22" t="s">
        <v>952</v>
      </c>
    </row>
    <row r="10" spans="1:10" x14ac:dyDescent="0.25">
      <c r="A10" t="s">
        <v>31</v>
      </c>
      <c r="B10" t="s">
        <v>32</v>
      </c>
      <c r="D10">
        <v>80</v>
      </c>
      <c r="E10" s="1">
        <v>95.16</v>
      </c>
      <c r="F10" t="s">
        <v>33</v>
      </c>
      <c r="H10" s="5" t="s">
        <v>17</v>
      </c>
      <c r="I10" s="5" t="s">
        <v>983</v>
      </c>
      <c r="J10" s="33" t="s">
        <v>983</v>
      </c>
    </row>
    <row r="11" spans="1:10" x14ac:dyDescent="0.25">
      <c r="A11" t="s">
        <v>302</v>
      </c>
      <c r="B11" t="s">
        <v>303</v>
      </c>
      <c r="C11" t="s">
        <v>984</v>
      </c>
      <c r="D11">
        <v>0</v>
      </c>
      <c r="F11" t="s">
        <v>761</v>
      </c>
      <c r="H11" t="s">
        <v>952</v>
      </c>
      <c r="J11" s="22"/>
    </row>
    <row r="12" spans="1:10" x14ac:dyDescent="0.25">
      <c r="A12" t="s">
        <v>37</v>
      </c>
      <c r="B12" t="s">
        <v>38</v>
      </c>
      <c r="D12" t="s">
        <v>374</v>
      </c>
      <c r="E12" s="1">
        <v>28.85</v>
      </c>
      <c r="F12" t="s">
        <v>40</v>
      </c>
      <c r="J12" s="22"/>
    </row>
    <row r="13" spans="1:10" x14ac:dyDescent="0.25">
      <c r="A13" t="s">
        <v>43</v>
      </c>
      <c r="B13" t="s">
        <v>44</v>
      </c>
      <c r="D13">
        <v>80</v>
      </c>
      <c r="E13" s="1">
        <v>120.75</v>
      </c>
      <c r="F13" t="s">
        <v>24</v>
      </c>
      <c r="H13" t="s">
        <v>985</v>
      </c>
      <c r="J13" s="22" t="s">
        <v>985</v>
      </c>
    </row>
    <row r="14" spans="1:10" x14ac:dyDescent="0.25">
      <c r="A14" t="s">
        <v>54</v>
      </c>
      <c r="B14" t="s">
        <v>55</v>
      </c>
      <c r="C14" t="s">
        <v>986</v>
      </c>
      <c r="D14">
        <v>78</v>
      </c>
      <c r="E14" s="1">
        <v>96.6</v>
      </c>
      <c r="F14" t="s">
        <v>89</v>
      </c>
      <c r="H14" t="s">
        <v>952</v>
      </c>
      <c r="I14" s="5">
        <v>1986</v>
      </c>
      <c r="J14" s="22">
        <v>1986</v>
      </c>
    </row>
    <row r="15" spans="1:10" x14ac:dyDescent="0.25">
      <c r="A15" t="s">
        <v>57</v>
      </c>
      <c r="B15" t="s">
        <v>58</v>
      </c>
      <c r="C15" t="s">
        <v>987</v>
      </c>
      <c r="D15">
        <v>41</v>
      </c>
      <c r="E15" s="1">
        <v>101.49</v>
      </c>
      <c r="F15" t="s">
        <v>59</v>
      </c>
      <c r="G15" s="39" t="s">
        <v>988</v>
      </c>
      <c r="H15" t="s">
        <v>952</v>
      </c>
      <c r="I15">
        <v>1993</v>
      </c>
      <c r="J15" s="22">
        <v>1993</v>
      </c>
    </row>
    <row r="16" spans="4:10" x14ac:dyDescent="0.25">
      <c r="D16">
        <v>32.5</v>
      </c>
      <c r="E16" s="60">
        <v>97.56</v>
      </c>
      <c r="F16" t="s">
        <v>40</v>
      </c>
      <c r="G16" s="10" t="s">
        <v>989</v>
      </c>
      <c r="H16" t="s">
        <v>981</v>
      </c>
      <c r="I16">
        <v>1993</v>
      </c>
      <c r="J16" s="22">
        <v>1993</v>
      </c>
    </row>
    <row r="17" spans="1:10" x14ac:dyDescent="0.25">
      <c r="A17" t="s">
        <v>61</v>
      </c>
      <c r="B17" t="s">
        <v>62</v>
      </c>
      <c r="D17">
        <v>80</v>
      </c>
      <c r="E17" s="1">
        <v>93.6</v>
      </c>
      <c r="F17" t="s">
        <v>28</v>
      </c>
      <c r="H17" s="5" t="s">
        <v>17</v>
      </c>
      <c r="I17" s="5"/>
      <c r="J17" s="33" t="s">
        <v>17</v>
      </c>
    </row>
    <row r="18" spans="1:10" x14ac:dyDescent="0.25">
      <c r="A18" t="s">
        <v>63</v>
      </c>
      <c r="B18" t="s">
        <v>64</v>
      </c>
      <c r="C18" t="s">
        <v>990</v>
      </c>
      <c r="D18">
        <v>64</v>
      </c>
      <c r="E18" s="1">
        <v>95.55</v>
      </c>
      <c r="F18" t="s">
        <v>66</v>
      </c>
      <c r="H18" t="s">
        <v>952</v>
      </c>
      <c r="J18" s="22" t="s">
        <v>952</v>
      </c>
    </row>
    <row r="19" spans="1:10" x14ac:dyDescent="0.25">
      <c r="A19" t="s">
        <v>67</v>
      </c>
      <c r="B19" t="s">
        <v>68</v>
      </c>
      <c r="C19" t="s">
        <v>429</v>
      </c>
      <c r="D19">
        <v>0</v>
      </c>
      <c r="F19" t="s">
        <v>28</v>
      </c>
      <c r="G19" s="1" t="s">
        <v>921</v>
      </c>
      <c r="H19" t="s">
        <v>952</v>
      </c>
      <c r="J19" s="22"/>
    </row>
    <row r="20" ht="45.75" customHeight="1" spans="1:10" x14ac:dyDescent="0.25">
      <c r="A20" t="s">
        <v>240</v>
      </c>
      <c r="B20" t="s">
        <v>241</v>
      </c>
      <c r="C20" s="5" t="s">
        <v>991</v>
      </c>
      <c r="D20">
        <v>80</v>
      </c>
      <c r="E20" s="1">
        <v>86.9</v>
      </c>
      <c r="F20" t="s">
        <v>595</v>
      </c>
      <c r="H20" t="s">
        <v>952</v>
      </c>
      <c r="I20">
        <v>2001</v>
      </c>
      <c r="J20" s="22">
        <v>2001</v>
      </c>
    </row>
    <row r="21" spans="1:10" x14ac:dyDescent="0.25">
      <c r="A21" t="s">
        <v>72</v>
      </c>
      <c r="B21" t="s">
        <v>73</v>
      </c>
      <c r="C21" t="s">
        <v>992</v>
      </c>
      <c r="D21">
        <v>49.5</v>
      </c>
      <c r="E21" s="1">
        <v>95.55</v>
      </c>
      <c r="F21" t="s">
        <v>28</v>
      </c>
      <c r="H21" t="s">
        <v>952</v>
      </c>
      <c r="J21" s="22" t="s">
        <v>952</v>
      </c>
    </row>
    <row r="22" spans="1:10" x14ac:dyDescent="0.25">
      <c r="A22" t="s">
        <v>75</v>
      </c>
      <c r="B22" t="s">
        <v>76</v>
      </c>
      <c r="C22" t="s">
        <v>812</v>
      </c>
      <c r="D22">
        <v>70</v>
      </c>
      <c r="E22" s="1">
        <v>105.81</v>
      </c>
      <c r="F22" t="s">
        <v>78</v>
      </c>
      <c r="H22" t="s">
        <v>952</v>
      </c>
      <c r="J22" s="22" t="s">
        <v>952</v>
      </c>
    </row>
    <row r="23" spans="1:10" x14ac:dyDescent="0.25">
      <c r="A23" t="s">
        <v>80</v>
      </c>
      <c r="B23" t="s">
        <v>81</v>
      </c>
      <c r="C23" t="s">
        <v>993</v>
      </c>
      <c r="D23">
        <v>75</v>
      </c>
      <c r="E23" s="1">
        <v>85.8</v>
      </c>
      <c r="F23" t="s">
        <v>13</v>
      </c>
      <c r="H23" t="s">
        <v>952</v>
      </c>
      <c r="J23" s="22" t="s">
        <v>952</v>
      </c>
    </row>
    <row r="24" spans="1:10" x14ac:dyDescent="0.25">
      <c r="A24" t="s">
        <v>84</v>
      </c>
      <c r="B24" t="s">
        <v>85</v>
      </c>
      <c r="C24" t="s">
        <v>994</v>
      </c>
      <c r="D24" t="s">
        <v>995</v>
      </c>
      <c r="E24" s="1">
        <v>95.95</v>
      </c>
      <c r="F24" t="s">
        <v>13</v>
      </c>
      <c r="G24" s="39" t="s">
        <v>996</v>
      </c>
      <c r="H24" t="s">
        <v>952</v>
      </c>
      <c r="I24">
        <v>1993</v>
      </c>
      <c r="J24" s="22">
        <v>1993</v>
      </c>
    </row>
    <row r="25" spans="4:10" x14ac:dyDescent="0.25">
      <c r="D25">
        <v>34</v>
      </c>
      <c r="E25" s="60">
        <v>92.25</v>
      </c>
      <c r="F25" t="s">
        <v>40</v>
      </c>
      <c r="G25" s="10" t="s">
        <v>997</v>
      </c>
      <c r="H25" t="s">
        <v>981</v>
      </c>
      <c r="I25">
        <v>1993</v>
      </c>
      <c r="J25" s="22">
        <v>1993</v>
      </c>
    </row>
    <row r="26" spans="1:10" x14ac:dyDescent="0.25">
      <c r="A26" t="s">
        <v>87</v>
      </c>
      <c r="B26" t="s">
        <v>88</v>
      </c>
      <c r="D26">
        <v>80</v>
      </c>
      <c r="E26" s="1">
        <v>93.6</v>
      </c>
      <c r="F26" t="s">
        <v>89</v>
      </c>
      <c r="H26" s="5" t="s">
        <v>17</v>
      </c>
      <c r="I26" t="s">
        <v>998</v>
      </c>
      <c r="J26" s="22">
        <v>1992</v>
      </c>
    </row>
    <row r="27" spans="1:10" x14ac:dyDescent="0.25">
      <c r="A27" t="s">
        <v>92</v>
      </c>
      <c r="B27" t="s">
        <v>93</v>
      </c>
      <c r="C27" t="s">
        <v>984</v>
      </c>
      <c r="D27">
        <v>0</v>
      </c>
      <c r="E27" s="1">
        <v>93.6</v>
      </c>
      <c r="F27" t="s">
        <v>94</v>
      </c>
      <c r="H27" t="s">
        <v>952</v>
      </c>
      <c r="J27" s="22"/>
    </row>
    <row r="28" spans="1:10" x14ac:dyDescent="0.25">
      <c r="A28" t="s">
        <v>18</v>
      </c>
      <c r="B28" t="s">
        <v>927</v>
      </c>
      <c r="D28">
        <v>0</v>
      </c>
      <c r="F28" t="s">
        <v>20</v>
      </c>
      <c r="H28" t="s">
        <v>952</v>
      </c>
      <c r="J28" s="22"/>
    </row>
    <row r="29" spans="1:10" x14ac:dyDescent="0.25">
      <c r="A29" t="s">
        <v>95</v>
      </c>
      <c r="B29" t="s">
        <v>96</v>
      </c>
      <c r="D29">
        <v>80</v>
      </c>
      <c r="E29" s="1">
        <v>99.93</v>
      </c>
      <c r="F29" t="s">
        <v>28</v>
      </c>
      <c r="H29" t="s">
        <v>952</v>
      </c>
      <c r="I29">
        <v>1994</v>
      </c>
      <c r="J29" s="22">
        <v>1994</v>
      </c>
    </row>
    <row r="30" spans="1:10" x14ac:dyDescent="0.25">
      <c r="A30" t="s">
        <v>97</v>
      </c>
      <c r="B30" t="s">
        <v>98</v>
      </c>
      <c r="C30" t="s">
        <v>999</v>
      </c>
      <c r="D30">
        <f>35.31+39.62</f>
        <v>74.93</v>
      </c>
      <c r="E30" s="1">
        <v>108.57</v>
      </c>
      <c r="F30" t="s">
        <v>59</v>
      </c>
      <c r="H30" t="s">
        <v>952</v>
      </c>
      <c r="J30" s="22" t="s">
        <v>952</v>
      </c>
    </row>
    <row r="31" ht="45.75" customHeight="1" spans="1:10" x14ac:dyDescent="0.25">
      <c r="A31" t="s">
        <v>100</v>
      </c>
      <c r="B31" t="s">
        <v>101</v>
      </c>
      <c r="D31" t="s">
        <v>374</v>
      </c>
      <c r="E31" s="1">
        <v>28.85</v>
      </c>
      <c r="F31" t="s">
        <v>103</v>
      </c>
      <c r="G31" s="21" t="s">
        <v>1000</v>
      </c>
      <c r="H31" t="s">
        <v>952</v>
      </c>
      <c r="I31" s="5"/>
      <c r="J31" s="22"/>
    </row>
    <row r="32" ht="60.75" customHeight="1" spans="1:10" x14ac:dyDescent="0.25">
      <c r="A32" t="s">
        <v>104</v>
      </c>
      <c r="B32" t="s">
        <v>105</v>
      </c>
      <c r="C32" s="5" t="s">
        <v>1001</v>
      </c>
      <c r="D32">
        <v>46</v>
      </c>
      <c r="E32" s="1">
        <v>101.49</v>
      </c>
      <c r="F32" t="s">
        <v>107</v>
      </c>
      <c r="G32" s="39" t="s">
        <v>1002</v>
      </c>
      <c r="H32" t="s">
        <v>952</v>
      </c>
      <c r="I32" s="5" t="s">
        <v>1003</v>
      </c>
      <c r="J32" s="22">
        <v>1993</v>
      </c>
    </row>
    <row r="33" spans="4:10" x14ac:dyDescent="0.25">
      <c r="D33">
        <v>34</v>
      </c>
      <c r="E33" s="60">
        <v>92.42</v>
      </c>
      <c r="F33" t="s">
        <v>40</v>
      </c>
      <c r="G33" s="10" t="s">
        <v>1004</v>
      </c>
      <c r="H33" t="s">
        <v>981</v>
      </c>
      <c r="I33">
        <v>1993</v>
      </c>
      <c r="J33" s="22">
        <v>1993</v>
      </c>
    </row>
    <row r="34" spans="1:10" x14ac:dyDescent="0.25">
      <c r="A34" t="s">
        <v>714</v>
      </c>
      <c r="B34" t="s">
        <v>715</v>
      </c>
      <c r="D34">
        <v>80</v>
      </c>
      <c r="E34" s="1">
        <v>93.6</v>
      </c>
      <c r="F34" t="s">
        <v>28</v>
      </c>
      <c r="H34" t="s">
        <v>952</v>
      </c>
      <c r="I34" s="5"/>
      <c r="J34" s="22" t="s">
        <v>952</v>
      </c>
    </row>
    <row r="35" spans="1:10" x14ac:dyDescent="0.25">
      <c r="A35" t="s">
        <v>75</v>
      </c>
      <c r="B35" t="s">
        <v>111</v>
      </c>
      <c r="C35" t="s">
        <v>1005</v>
      </c>
      <c r="D35">
        <v>0</v>
      </c>
      <c r="E35" s="1">
        <v>93.6</v>
      </c>
      <c r="F35" t="s">
        <v>94</v>
      </c>
      <c r="H35" t="s">
        <v>952</v>
      </c>
      <c r="J35" s="22"/>
    </row>
    <row r="36" spans="1:10" x14ac:dyDescent="0.25">
      <c r="A36" t="s">
        <v>115</v>
      </c>
      <c r="B36" t="s">
        <v>116</v>
      </c>
      <c r="D36">
        <v>80</v>
      </c>
      <c r="E36" s="1">
        <v>90.09</v>
      </c>
      <c r="F36" t="s">
        <v>28</v>
      </c>
      <c r="H36" t="s">
        <v>952</v>
      </c>
      <c r="J36" s="22" t="s">
        <v>952</v>
      </c>
    </row>
    <row r="37" spans="1:10" x14ac:dyDescent="0.25">
      <c r="A37" t="s">
        <v>118</v>
      </c>
      <c r="B37" t="s">
        <v>119</v>
      </c>
      <c r="C37" t="s">
        <v>1006</v>
      </c>
      <c r="D37">
        <v>0</v>
      </c>
      <c r="E37" s="1">
        <v>20</v>
      </c>
      <c r="F37" t="s">
        <v>107</v>
      </c>
      <c r="H37" t="s">
        <v>952</v>
      </c>
      <c r="J37" s="22"/>
    </row>
    <row r="38" spans="1:10" x14ac:dyDescent="0.25">
      <c r="A38" t="s">
        <v>120</v>
      </c>
      <c r="B38" t="s">
        <v>121</v>
      </c>
      <c r="C38" t="s">
        <v>635</v>
      </c>
      <c r="D38">
        <v>0</v>
      </c>
      <c r="F38" t="s">
        <v>122</v>
      </c>
      <c r="H38" t="s">
        <v>952</v>
      </c>
      <c r="J38" s="22"/>
    </row>
    <row r="39" spans="1:10" x14ac:dyDescent="0.25">
      <c r="A39" t="s">
        <v>290</v>
      </c>
      <c r="B39" t="s">
        <v>291</v>
      </c>
      <c r="C39" t="s">
        <v>578</v>
      </c>
      <c r="D39">
        <v>81</v>
      </c>
      <c r="E39" s="1">
        <v>96.6</v>
      </c>
      <c r="F39" t="s">
        <v>28</v>
      </c>
      <c r="H39" t="s">
        <v>952</v>
      </c>
      <c r="I39">
        <v>1987</v>
      </c>
      <c r="J39" s="22">
        <v>1987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 zoomScale="100" zoomScaleNormal="100">
      <pane ySplit="1" topLeftCell="C27" activePane="bottomLeft" state="frozen"/>
      <selection pane="bottomLeft" activeCell="C27" sqref="C27"/>
    </sheetView>
  </sheetViews>
  <sheetFormatPr defaultRowHeight="15" outlineLevelRow="0" outlineLevelCol="0" x14ac:dyDescent="0"/>
  <cols>
    <col min="1" max="1" width="12.42578125" customWidth="1"/>
    <col min="2" max="2" width="18.7109375" customWidth="1"/>
    <col min="3" max="3" width="12.85546875" customWidth="1"/>
    <col min="4" max="4" width="11" customWidth="1"/>
    <col min="5" max="6" width="13" customWidth="1"/>
    <col min="7" max="7" width="20.7109375" customWidth="1"/>
  </cols>
  <sheetData>
    <row r="1" spans="1:7" s="2" customFormat="1" x14ac:dyDescent="0.25">
      <c r="A1" s="2" t="s">
        <v>0</v>
      </c>
      <c r="B1" s="2" t="s">
        <v>1</v>
      </c>
      <c r="C1" s="2" t="s">
        <v>935</v>
      </c>
      <c r="D1" s="2" t="s">
        <v>936</v>
      </c>
      <c r="E1" s="2" t="s">
        <v>937</v>
      </c>
      <c r="F1" s="2" t="s">
        <v>938</v>
      </c>
      <c r="G1" s="2" t="s">
        <v>939</v>
      </c>
    </row>
    <row r="2" spans="1:7" x14ac:dyDescent="0.25">
      <c r="A2" t="s">
        <v>10</v>
      </c>
      <c r="B2" t="s">
        <v>11</v>
      </c>
      <c r="C2">
        <v>3162</v>
      </c>
      <c r="D2">
        <f>C2/43435.02</f>
        <v>0.07279840092165263</v>
      </c>
      <c r="E2">
        <v>100</v>
      </c>
      <c r="F2" s="50">
        <f>D2*13878.25</f>
        <v>1010.3144075909256</v>
      </c>
      <c r="G2" s="50">
        <f>E2+F2</f>
        <v>1110.3144075909256</v>
      </c>
    </row>
    <row r="3" spans="1:7" x14ac:dyDescent="0.25">
      <c r="A3" t="s">
        <v>726</v>
      </c>
      <c r="B3" t="s">
        <v>727</v>
      </c>
      <c r="C3">
        <v>383</v>
      </c>
      <c r="D3">
        <f t="shared" ref="D3:D31" si="0">C3/43435.02</f>
        <v>0.008817769624602453</v>
      </c>
      <c r="E3">
        <v>100</v>
      </c>
      <c r="F3" s="50">
        <f>D3*13878.25</f>
        <v>122.375211292639</v>
      </c>
      <c r="G3" s="50">
        <f t="shared" ref="G3:G31" si="1">E3+F3</f>
        <v>222.375211292639</v>
      </c>
    </row>
    <row r="4" spans="1:7" x14ac:dyDescent="0.25">
      <c r="A4" s="11" t="s">
        <v>26</v>
      </c>
      <c r="B4" s="11" t="s">
        <v>27</v>
      </c>
      <c r="C4">
        <v>1853</v>
      </c>
      <c r="D4">
        <f t="shared" si="0"/>
        <v>0.0426614284970975</v>
      </c>
      <c r="E4">
        <v>700</v>
      </c>
      <c r="F4" s="50">
        <f>D4*13878.25</f>
        <v>592.0659700398435</v>
      </c>
      <c r="G4" s="50">
        <f t="shared" si="1"/>
        <v>1292.0659700398435</v>
      </c>
    </row>
    <row r="5" spans="1:7" x14ac:dyDescent="0.25">
      <c r="A5" t="s">
        <v>882</v>
      </c>
      <c r="B5" t="s">
        <v>883</v>
      </c>
      <c r="C5">
        <v>36.5</v>
      </c>
      <c r="D5">
        <f t="shared" si="0"/>
        <v>0.000840335747514333</v>
      </c>
      <c r="E5">
        <v>100</v>
      </c>
      <c r="F5" s="50">
        <f>D5*13878.25</f>
        <v>11.662389587940792</v>
      </c>
      <c r="G5" s="50">
        <f t="shared" si="1"/>
        <v>111.6623895879408</v>
      </c>
    </row>
    <row r="6" spans="1:7" x14ac:dyDescent="0.25">
      <c r="A6" t="s">
        <v>856</v>
      </c>
      <c r="B6" t="s">
        <v>857</v>
      </c>
      <c r="C6">
        <v>109.62</v>
      </c>
      <c r="D6">
        <f t="shared" si="0"/>
        <v>0.00252376999020606</v>
      </c>
      <c r="E6">
        <v>100</v>
      </c>
      <c r="F6" s="50">
        <f>D6*13878.25</f>
        <v>35.02551086657725</v>
      </c>
      <c r="G6" s="50">
        <f t="shared" si="1"/>
        <v>135.02551086657724</v>
      </c>
    </row>
    <row r="7" spans="1:7" x14ac:dyDescent="0.25">
      <c r="A7" t="s">
        <v>31</v>
      </c>
      <c r="B7" t="s">
        <v>32</v>
      </c>
      <c r="C7">
        <v>1839.75</v>
      </c>
      <c r="D7">
        <f t="shared" si="0"/>
        <v>0.04235637510930121</v>
      </c>
      <c r="E7">
        <v>100</v>
      </c>
      <c r="F7" s="50">
        <f>D7*13878.25</f>
        <v>587.8323628606595</v>
      </c>
      <c r="G7" s="50">
        <f t="shared" si="1"/>
        <v>687.8323628606595</v>
      </c>
    </row>
    <row r="8" spans="1:7" x14ac:dyDescent="0.25">
      <c r="A8" t="s">
        <v>302</v>
      </c>
      <c r="B8" t="s">
        <v>303</v>
      </c>
      <c r="C8">
        <v>1285.25</v>
      </c>
      <c r="D8">
        <f t="shared" si="0"/>
        <v>0.029590178616240997</v>
      </c>
      <c r="E8">
        <v>300</v>
      </c>
      <c r="F8" s="50">
        <f>D8*13878.25</f>
        <v>410.65989638084665</v>
      </c>
      <c r="G8" s="50">
        <f t="shared" si="1"/>
        <v>710.6598963808467</v>
      </c>
    </row>
    <row r="9" spans="1:7" x14ac:dyDescent="0.25">
      <c r="A9" t="s">
        <v>43</v>
      </c>
      <c r="B9" t="s">
        <v>44</v>
      </c>
      <c r="C9">
        <v>2069</v>
      </c>
      <c r="D9">
        <f t="shared" si="0"/>
        <v>0.04763437429060698</v>
      </c>
      <c r="E9">
        <v>100</v>
      </c>
      <c r="F9" s="50">
        <f>D9*13878.25</f>
        <v>661.0817549986164</v>
      </c>
      <c r="G9" s="50">
        <f t="shared" si="1"/>
        <v>761.0817549986164</v>
      </c>
    </row>
    <row r="10" spans="1:7" s="2" customFormat="1" x14ac:dyDescent="0.25">
      <c r="A10" s="2" t="s">
        <v>54</v>
      </c>
      <c r="B10" s="2" t="s">
        <v>55</v>
      </c>
      <c r="C10" s="2">
        <v>1820</v>
      </c>
      <c r="D10" s="2">
        <f t="shared" si="0"/>
        <v>0.041901672889755784</v>
      </c>
      <c r="E10" s="2">
        <v>100</v>
      </c>
      <c r="F10" s="51">
        <f>D10*13878.25</f>
        <v>581.5218917822532</v>
      </c>
      <c r="G10" s="51">
        <f t="shared" si="1"/>
        <v>681.5218917822532</v>
      </c>
    </row>
    <row r="11" spans="1:7" x14ac:dyDescent="0.25">
      <c r="A11" t="s">
        <v>57</v>
      </c>
      <c r="B11" t="s">
        <v>58</v>
      </c>
      <c r="C11">
        <v>1691.75</v>
      </c>
      <c r="D11">
        <f t="shared" si="0"/>
        <v>0.038948986324859526</v>
      </c>
      <c r="E11">
        <v>100</v>
      </c>
      <c r="F11" s="50">
        <f>D11*13878.25</f>
        <v>540.5437694629817</v>
      </c>
      <c r="G11" s="50">
        <f t="shared" si="1"/>
        <v>640.5437694629817</v>
      </c>
    </row>
    <row r="12" spans="1:7" s="2" customFormat="1" x14ac:dyDescent="0.25">
      <c r="A12" s="2" t="s">
        <v>61</v>
      </c>
      <c r="B12" s="2" t="s">
        <v>62</v>
      </c>
      <c r="C12" s="2">
        <v>1278</v>
      </c>
      <c r="D12" s="2">
        <f t="shared" si="0"/>
        <v>0.02942326261159774</v>
      </c>
      <c r="E12" s="2">
        <v>100</v>
      </c>
      <c r="F12" s="51">
        <f>D12*13878.25</f>
        <v>408.34339433940636</v>
      </c>
      <c r="G12" s="51">
        <f t="shared" si="1"/>
        <v>508.34339433940636</v>
      </c>
    </row>
    <row r="13" spans="1:7" x14ac:dyDescent="0.25">
      <c r="A13" t="s">
        <v>63</v>
      </c>
      <c r="B13" t="s">
        <v>64</v>
      </c>
      <c r="C13">
        <v>1652</v>
      </c>
      <c r="D13">
        <f t="shared" si="0"/>
        <v>0.038033826161470635</v>
      </c>
      <c r="E13">
        <v>100</v>
      </c>
      <c r="F13" s="50">
        <f>D13*13878.25</f>
        <v>527.8429479254298</v>
      </c>
      <c r="G13" s="50">
        <f t="shared" si="1"/>
        <v>627.8429479254298</v>
      </c>
    </row>
    <row r="14" spans="1:7" x14ac:dyDescent="0.25">
      <c r="A14" s="2" t="s">
        <v>67</v>
      </c>
      <c r="B14" s="2" t="s">
        <v>68</v>
      </c>
      <c r="C14">
        <v>1754</v>
      </c>
      <c r="D14">
        <f t="shared" si="0"/>
        <v>0.04038216167507233</v>
      </c>
      <c r="E14">
        <v>1000</v>
      </c>
      <c r="F14" s="50">
        <f>D14*13878.25</f>
        <v>560.4337352670726</v>
      </c>
      <c r="G14" s="50">
        <f t="shared" si="1"/>
        <v>1560.4337352670727</v>
      </c>
    </row>
    <row r="15" spans="1:7" x14ac:dyDescent="0.25">
      <c r="A15" t="s">
        <v>240</v>
      </c>
      <c r="B15" t="s">
        <v>241</v>
      </c>
      <c r="C15">
        <v>1040</v>
      </c>
      <c r="D15">
        <f t="shared" si="0"/>
        <v>0.023943813079860446</v>
      </c>
      <c r="E15">
        <v>100</v>
      </c>
      <c r="F15" s="50">
        <f>D15*13878.25</f>
        <v>332.2982238755732</v>
      </c>
      <c r="G15" s="50">
        <f t="shared" si="1"/>
        <v>432.2982238755732</v>
      </c>
    </row>
    <row r="16" spans="1:7" s="2" customFormat="1" x14ac:dyDescent="0.25">
      <c r="A16" s="2" t="s">
        <v>72</v>
      </c>
      <c r="B16" s="2" t="s">
        <v>73</v>
      </c>
      <c r="C16" s="2">
        <v>1674.5</v>
      </c>
      <c r="D16" s="2">
        <f t="shared" si="0"/>
        <v>0.038551841348294535</v>
      </c>
      <c r="E16" s="2">
        <v>100</v>
      </c>
      <c r="F16" s="51">
        <f>D16*13878.25</f>
        <v>535.0320921919687</v>
      </c>
      <c r="G16" s="51">
        <f t="shared" si="1"/>
        <v>635.0320921919687</v>
      </c>
    </row>
    <row r="17" spans="1:7" x14ac:dyDescent="0.25">
      <c r="A17" s="11" t="s">
        <v>75</v>
      </c>
      <c r="B17" s="11" t="s">
        <v>76</v>
      </c>
      <c r="C17">
        <v>1801</v>
      </c>
      <c r="D17">
        <f t="shared" si="0"/>
        <v>0.04146423784310448</v>
      </c>
      <c r="E17">
        <v>1000</v>
      </c>
      <c r="F17" s="50">
        <f>D17*13878.25</f>
        <v>575.4510588460648</v>
      </c>
      <c r="G17" s="50">
        <f t="shared" si="1"/>
        <v>1575.4510588460648</v>
      </c>
    </row>
    <row r="18" spans="1:7" x14ac:dyDescent="0.25">
      <c r="A18" t="s">
        <v>80</v>
      </c>
      <c r="B18" t="s">
        <v>81</v>
      </c>
      <c r="C18">
        <v>1892.75</v>
      </c>
      <c r="D18">
        <f t="shared" si="0"/>
        <v>0.0435765886604864</v>
      </c>
      <c r="E18">
        <v>300</v>
      </c>
      <c r="F18" s="50">
        <f>D18*13878.25</f>
        <v>604.7667915773955</v>
      </c>
      <c r="G18" s="50">
        <f t="shared" si="1"/>
        <v>904.7667915773955</v>
      </c>
    </row>
    <row r="19" spans="1:7" x14ac:dyDescent="0.25">
      <c r="A19" s="2" t="s">
        <v>84</v>
      </c>
      <c r="B19" s="2" t="s">
        <v>85</v>
      </c>
      <c r="C19">
        <v>1711</v>
      </c>
      <c r="D19">
        <f t="shared" si="0"/>
        <v>0.03939217709580887</v>
      </c>
      <c r="E19">
        <v>1500</v>
      </c>
      <c r="F19" s="50">
        <f>D19*13878.25</f>
        <v>546.6944817799094</v>
      </c>
      <c r="G19" s="50">
        <f t="shared" si="1"/>
        <v>2046.6944817799094</v>
      </c>
    </row>
    <row r="20" spans="1:7" x14ac:dyDescent="0.25">
      <c r="A20" t="s">
        <v>87</v>
      </c>
      <c r="B20" t="s">
        <v>88</v>
      </c>
      <c r="C20">
        <v>1750</v>
      </c>
      <c r="D20">
        <f t="shared" si="0"/>
        <v>0.040290070086303635</v>
      </c>
      <c r="E20">
        <v>500</v>
      </c>
      <c r="F20" s="50">
        <f>D20*13878.25</f>
        <v>559.1556651752434</v>
      </c>
      <c r="G20" s="50">
        <f t="shared" si="1"/>
        <v>1059.1556651752435</v>
      </c>
    </row>
    <row r="21" spans="1:7" x14ac:dyDescent="0.25">
      <c r="A21" t="s">
        <v>92</v>
      </c>
      <c r="B21" t="s">
        <v>93</v>
      </c>
      <c r="C21">
        <v>1355</v>
      </c>
      <c r="D21">
        <f t="shared" si="0"/>
        <v>0.0311960256953951</v>
      </c>
      <c r="E21">
        <v>100</v>
      </c>
      <c r="F21" s="50">
        <f>D21*13878.25</f>
        <v>432.9462436071171</v>
      </c>
      <c r="G21" s="50">
        <f t="shared" si="1"/>
        <v>532.9462436071171</v>
      </c>
    </row>
    <row r="22" spans="1:7" x14ac:dyDescent="0.25">
      <c r="A22" t="s">
        <v>18</v>
      </c>
      <c r="B22" t="s">
        <v>927</v>
      </c>
      <c r="C22">
        <v>1872</v>
      </c>
      <c r="D22">
        <f t="shared" si="0"/>
        <v>0.043098863543748804</v>
      </c>
      <c r="E22">
        <v>100</v>
      </c>
      <c r="F22" s="50">
        <f>D22*13878.25</f>
        <v>598.1368029760318</v>
      </c>
      <c r="G22" s="50">
        <f t="shared" si="1"/>
        <v>698.1368029760318</v>
      </c>
    </row>
    <row r="23" spans="1:7" s="2" customFormat="1" x14ac:dyDescent="0.25">
      <c r="A23" s="2" t="s">
        <v>95</v>
      </c>
      <c r="B23" s="2" t="s">
        <v>96</v>
      </c>
      <c r="C23" s="2">
        <v>1862</v>
      </c>
      <c r="D23" s="2">
        <f t="shared" si="0"/>
        <v>0.04286863457182707</v>
      </c>
      <c r="E23" s="2">
        <v>100</v>
      </c>
      <c r="F23" s="51">
        <f>D23*13878.25</f>
        <v>594.941627746459</v>
      </c>
      <c r="G23" s="51">
        <f t="shared" si="1"/>
        <v>694.941627746459</v>
      </c>
    </row>
    <row r="24" spans="1:7" x14ac:dyDescent="0.25">
      <c r="A24" t="s">
        <v>97</v>
      </c>
      <c r="B24" t="s">
        <v>98</v>
      </c>
      <c r="C24">
        <v>1671.65</v>
      </c>
      <c r="D24">
        <f t="shared" si="0"/>
        <v>0.03848622609129684</v>
      </c>
      <c r="E24">
        <v>1100</v>
      </c>
      <c r="F24" s="50">
        <f>D24*13878.25</f>
        <v>534.1214672515404</v>
      </c>
      <c r="G24" s="50">
        <f t="shared" si="1"/>
        <v>1634.1214672515403</v>
      </c>
    </row>
    <row r="25" spans="1:7" s="2" customFormat="1" x14ac:dyDescent="0.25">
      <c r="A25" s="2" t="s">
        <v>104</v>
      </c>
      <c r="B25" s="2" t="s">
        <v>105</v>
      </c>
      <c r="C25" s="2">
        <v>987</v>
      </c>
      <c r="D25" s="2">
        <f t="shared" si="0"/>
        <v>0.02272359952867525</v>
      </c>
      <c r="E25" s="2">
        <v>100</v>
      </c>
      <c r="F25" s="51">
        <f>D25*13878.25</f>
        <v>315.36379515883726</v>
      </c>
      <c r="G25" s="51">
        <f t="shared" si="1"/>
        <v>415.36379515883726</v>
      </c>
    </row>
    <row r="26" spans="1:7" s="2" customFormat="1" x14ac:dyDescent="0.25">
      <c r="A26" s="2" t="s">
        <v>714</v>
      </c>
      <c r="B26" s="2" t="s">
        <v>715</v>
      </c>
      <c r="C26" s="2">
        <v>530.5</v>
      </c>
      <c r="D26" s="2">
        <f t="shared" si="0"/>
        <v>0.012213646960448046</v>
      </c>
      <c r="E26" s="2">
        <v>100</v>
      </c>
      <c r="F26" s="51">
        <f>D26*13878.25</f>
        <v>169.50404592883808</v>
      </c>
      <c r="G26" s="51">
        <f t="shared" si="1"/>
        <v>269.5040459288381</v>
      </c>
    </row>
    <row r="27" spans="1:7" s="2" customFormat="1" x14ac:dyDescent="0.25">
      <c r="A27" s="2" t="s">
        <v>75</v>
      </c>
      <c r="B27" s="2" t="s">
        <v>111</v>
      </c>
      <c r="C27" s="2">
        <v>2259.5</v>
      </c>
      <c r="D27" s="2">
        <f t="shared" si="0"/>
        <v>0.05202023620571604</v>
      </c>
      <c r="E27" s="2">
        <v>500</v>
      </c>
      <c r="F27" s="51">
        <f>D27*13878.25</f>
        <v>721.9498431219786</v>
      </c>
      <c r="G27" s="51">
        <f t="shared" si="1"/>
        <v>1221.9498431219786</v>
      </c>
    </row>
    <row r="28" spans="1:7" s="2" customFormat="1" x14ac:dyDescent="0.25">
      <c r="A28" s="2" t="s">
        <v>115</v>
      </c>
      <c r="B28" s="2" t="s">
        <v>116</v>
      </c>
      <c r="C28" s="2">
        <v>1888</v>
      </c>
      <c r="D28" s="2">
        <f t="shared" si="0"/>
        <v>0.04346722989882358</v>
      </c>
      <c r="E28" s="2">
        <v>300</v>
      </c>
      <c r="F28" s="51">
        <f>D28*13878.25</f>
        <v>603.2490833433484</v>
      </c>
      <c r="G28" s="51">
        <f t="shared" si="1"/>
        <v>903.2490833433484</v>
      </c>
    </row>
    <row r="29" spans="1:7" x14ac:dyDescent="0.25">
      <c r="A29" t="s">
        <v>118</v>
      </c>
      <c r="B29" t="s">
        <v>119</v>
      </c>
      <c r="C29">
        <v>78.5</v>
      </c>
      <c r="D29">
        <f t="shared" si="0"/>
        <v>0.0018072974295856201</v>
      </c>
      <c r="E29">
        <v>100</v>
      </c>
      <c r="F29" s="50">
        <v>0</v>
      </c>
      <c r="G29" s="50">
        <f t="shared" si="1"/>
        <v>100</v>
      </c>
    </row>
    <row r="30" spans="1:7" x14ac:dyDescent="0.25">
      <c r="A30" t="s">
        <v>120</v>
      </c>
      <c r="B30" t="s">
        <v>121</v>
      </c>
      <c r="C30">
        <v>826.75</v>
      </c>
      <c r="D30">
        <f t="shared" si="0"/>
        <v>0.019034180253629445</v>
      </c>
      <c r="E30">
        <v>100</v>
      </c>
      <c r="F30" s="50">
        <f>D30*13878.25</f>
        <v>264.16111210493284</v>
      </c>
      <c r="G30" s="50">
        <f t="shared" si="1"/>
        <v>364.16111210493284</v>
      </c>
    </row>
    <row r="31" spans="1:7" x14ac:dyDescent="0.25">
      <c r="A31" t="s">
        <v>290</v>
      </c>
      <c r="B31" t="s">
        <v>291</v>
      </c>
      <c r="C31">
        <v>1301</v>
      </c>
      <c r="D31">
        <f t="shared" si="0"/>
        <v>0.02995278924701773</v>
      </c>
      <c r="E31">
        <v>100</v>
      </c>
      <c r="F31" s="50">
        <f>D31*13878.25</f>
        <v>415.6922973674238</v>
      </c>
      <c r="G31" s="50">
        <f t="shared" si="1"/>
        <v>515.6922973674239</v>
      </c>
    </row>
    <row r="34" spans="1:7" x14ac:dyDescent="0.25">
      <c r="A34" s="2" t="s">
        <v>940</v>
      </c>
      <c r="B34" s="52">
        <v>595130</v>
      </c>
      <c r="C34">
        <f>SUM(C2:C31)</f>
        <v>43435.02</v>
      </c>
      <c r="D34">
        <f>SUM(D2:D31)</f>
        <v>1.0000000000000002</v>
      </c>
      <c r="E34" s="1">
        <f>SUM(E2:E31)</f>
        <v>9200</v>
      </c>
      <c r="F34" s="53">
        <f t="shared" ref="F34:G34" si="2">SUM(F2:F31)</f>
        <v>13853.167874447854</v>
      </c>
      <c r="G34" s="43">
        <f t="shared" si="2"/>
        <v>23053.16787444786</v>
      </c>
    </row>
    <row r="35" spans="1:7" x14ac:dyDescent="0.25">
      <c r="A35" t="s">
        <v>941</v>
      </c>
      <c r="B35" t="s">
        <v>942</v>
      </c>
      <c r="C35">
        <f t="shared" ref="C35:F35" si="3">AVERAGE(C2:C31)</f>
        <v>1447.8339999999998</v>
      </c>
      <c r="D35">
        <f t="shared" si="3"/>
        <v>0.03333333333333334</v>
      </c>
      <c r="E35" s="50">
        <f t="shared" si="3"/>
        <v>306.6666666666667</v>
      </c>
      <c r="F35" s="50">
        <f t="shared" si="3"/>
        <v>461.77226248159513</v>
      </c>
      <c r="G35" s="50">
        <f>AVERAGE(G2:G31)</f>
        <v>768.438929148262</v>
      </c>
    </row>
    <row r="36" spans="1:5" x14ac:dyDescent="0.25">
      <c r="A36" t="s">
        <v>943</v>
      </c>
      <c r="B36" s="54">
        <v>0.05</v>
      </c>
      <c r="C36" s="55">
        <v>0.04</v>
      </c>
      <c r="D36" s="54">
        <v>0.03</v>
      </c>
      <c r="E36" s="56">
        <v>0.025</v>
      </c>
    </row>
    <row r="37" spans="2:5" x14ac:dyDescent="0.25">
      <c r="B37" s="57">
        <f>0.05*B34</f>
        <v>29756.5</v>
      </c>
      <c r="C37" s="58">
        <f>0.04*B34</f>
        <v>23805.2</v>
      </c>
      <c r="D37" s="57">
        <f>0.03*B34</f>
        <v>17853.899999999998</v>
      </c>
      <c r="E37" s="59">
        <f>0.025*B34</f>
        <v>14878.25</v>
      </c>
    </row>
    <row r="39" spans="1:1" x14ac:dyDescent="0.25">
      <c r="A39" t="s">
        <v>939</v>
      </c>
    </row>
    <row r="40" spans="1:1" x14ac:dyDescent="0.25">
      <c r="A40">
        <v>231.19298091724144</v>
      </c>
    </row>
    <row r="41" spans="1:1" x14ac:dyDescent="0.25">
      <c r="A41">
        <v>1334.7273985369409</v>
      </c>
    </row>
    <row r="42" spans="1:1" x14ac:dyDescent="0.25">
      <c r="A42">
        <v>112.50272533545512</v>
      </c>
    </row>
    <row r="43" spans="1:1" x14ac:dyDescent="0.25">
      <c r="A43">
        <v>137.5492808567833</v>
      </c>
    </row>
    <row r="44" spans="1:1" x14ac:dyDescent="0.25">
      <c r="A44">
        <v>730.1887379699607</v>
      </c>
    </row>
    <row r="45" spans="1:1" x14ac:dyDescent="0.25">
      <c r="A45">
        <v>540.2500749970876</v>
      </c>
    </row>
    <row r="46" spans="1:1" x14ac:dyDescent="0.25">
      <c r="A46">
        <v>808.7161292892233</v>
      </c>
    </row>
    <row r="47" spans="1:1" x14ac:dyDescent="0.25">
      <c r="A47">
        <v>723.423564672009</v>
      </c>
    </row>
    <row r="48" spans="1:1" x14ac:dyDescent="0.25">
      <c r="A48">
        <v>679.4927557878412</v>
      </c>
    </row>
    <row r="49" spans="1:1" x14ac:dyDescent="0.25">
      <c r="A49">
        <v>537.766656951004</v>
      </c>
    </row>
    <row r="50" spans="1:1" x14ac:dyDescent="0.25">
      <c r="A50">
        <v>665.8767740869005</v>
      </c>
    </row>
    <row r="51" spans="1:1" x14ac:dyDescent="0.25">
      <c r="A51">
        <v>456.24203695543366</v>
      </c>
    </row>
    <row r="52" spans="1:1" x14ac:dyDescent="0.25">
      <c r="A52">
        <v>673.5839335402632</v>
      </c>
    </row>
    <row r="53" spans="1:1" x14ac:dyDescent="0.25">
      <c r="A53">
        <v>748.3433802378818</v>
      </c>
    </row>
    <row r="54" spans="1:1" x14ac:dyDescent="0.25">
      <c r="A54">
        <v>564.1422693025122</v>
      </c>
    </row>
    <row r="55" spans="1:1" x14ac:dyDescent="0.25">
      <c r="A55">
        <v>741.2356665197807</v>
      </c>
    </row>
    <row r="56" spans="1:1" x14ac:dyDescent="0.25">
      <c r="A56">
        <v>737.810262318286</v>
      </c>
    </row>
    <row r="57" spans="1:1" x14ac:dyDescent="0.25">
      <c r="A57">
        <v>672.6076933428373</v>
      </c>
    </row>
    <row r="58" spans="1:1" x14ac:dyDescent="0.25">
      <c r="A58">
        <v>438.08739468751253</v>
      </c>
    </row>
    <row r="59" spans="1:1" x14ac:dyDescent="0.25">
      <c r="A59">
        <v>281.7176928892861</v>
      </c>
    </row>
    <row r="60" spans="1:1" x14ac:dyDescent="0.25">
      <c r="A60">
        <v>746.716313242172</v>
      </c>
    </row>
    <row r="61" spans="1:1" x14ac:dyDescent="0.25">
      <c r="A61">
        <v>126.88942298173225</v>
      </c>
    </row>
    <row r="62" spans="1:1" x14ac:dyDescent="0.25">
      <c r="A62">
        <v>383.1952923585623</v>
      </c>
    </row>
    <row r="63" spans="1:1" x14ac:dyDescent="0.25">
      <c r="A63">
        <v>545.6450866144415</v>
      </c>
    </row>
    <row r="64" spans="1:1" x14ac:dyDescent="0.25">
      <c r="A64" s="2" t="s">
        <v>944</v>
      </c>
    </row>
    <row r="65" spans="1:1" x14ac:dyDescent="0.25">
      <c r="A65">
        <f>AVERAGE(A40:A63)</f>
        <v>567.4126468496313</v>
      </c>
    </row>
  </sheetData>
  <pageMargins left="0.7" right="0.7" top="0.75" bottom="0.75" header="0.3" footer="0.3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 zoomScale="100" zoomScaleNormal="100">
      <pane ySplit="1" topLeftCell="A16" activePane="bottomLeft" state="frozen"/>
      <selection pane="bottomLeft" activeCell="A16" sqref="A16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30.75" customHeight="1" spans="1:10" x14ac:dyDescent="0.25">
      <c r="A2" t="s">
        <v>10</v>
      </c>
      <c r="B2" t="s">
        <v>11</v>
      </c>
      <c r="C2" t="s">
        <v>12</v>
      </c>
      <c r="D2">
        <v>40</v>
      </c>
      <c r="E2" s="1">
        <v>89.7</v>
      </c>
      <c r="F2" t="s">
        <v>28</v>
      </c>
      <c r="G2" s="21" t="s">
        <v>1007</v>
      </c>
      <c r="H2" s="5" t="s">
        <v>1008</v>
      </c>
      <c r="I2" t="s">
        <v>1009</v>
      </c>
      <c r="J2" s="22" t="s">
        <v>1009</v>
      </c>
    </row>
    <row r="3" spans="3:10" x14ac:dyDescent="0.25">
      <c r="C3" t="s">
        <v>1010</v>
      </c>
      <c r="D3">
        <v>72</v>
      </c>
      <c r="E3" s="1">
        <v>105</v>
      </c>
      <c r="F3" t="s">
        <v>28</v>
      </c>
      <c r="H3" s="5" t="s">
        <v>985</v>
      </c>
      <c r="I3">
        <v>1999</v>
      </c>
      <c r="J3" s="22">
        <v>1999</v>
      </c>
    </row>
    <row r="4" spans="1:10" x14ac:dyDescent="0.25">
      <c r="A4" t="s">
        <v>726</v>
      </c>
      <c r="B4" t="s">
        <v>727</v>
      </c>
      <c r="C4" t="s">
        <v>545</v>
      </c>
      <c r="D4">
        <v>76</v>
      </c>
      <c r="E4" s="1">
        <v>95.55</v>
      </c>
      <c r="F4" t="s">
        <v>728</v>
      </c>
      <c r="H4" s="5" t="s">
        <v>985</v>
      </c>
      <c r="J4" s="33" t="s">
        <v>985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H5" s="5" t="s">
        <v>985</v>
      </c>
      <c r="J5" s="22"/>
    </row>
    <row r="6" spans="1:10" x14ac:dyDescent="0.25">
      <c r="A6" t="s">
        <v>26</v>
      </c>
      <c r="B6" t="s">
        <v>27</v>
      </c>
      <c r="C6" t="s">
        <v>545</v>
      </c>
      <c r="D6">
        <v>76</v>
      </c>
      <c r="E6" s="1">
        <v>93.6</v>
      </c>
      <c r="F6" t="s">
        <v>28</v>
      </c>
      <c r="H6" s="5" t="s">
        <v>985</v>
      </c>
      <c r="J6" s="33" t="s">
        <v>985</v>
      </c>
    </row>
    <row r="7" spans="1:10" x14ac:dyDescent="0.25">
      <c r="A7" t="s">
        <v>882</v>
      </c>
      <c r="B7" t="s">
        <v>883</v>
      </c>
      <c r="C7" t="s">
        <v>440</v>
      </c>
      <c r="D7">
        <v>72</v>
      </c>
      <c r="E7" s="1">
        <v>89.7</v>
      </c>
      <c r="F7" t="s">
        <v>48</v>
      </c>
      <c r="H7" s="5" t="s">
        <v>985</v>
      </c>
      <c r="I7" s="5"/>
      <c r="J7" s="33" t="s">
        <v>985</v>
      </c>
    </row>
    <row r="8" spans="1:10" x14ac:dyDescent="0.25">
      <c r="A8" t="s">
        <v>856</v>
      </c>
      <c r="B8" t="s">
        <v>857</v>
      </c>
      <c r="C8" t="s">
        <v>1011</v>
      </c>
      <c r="D8">
        <v>67.22</v>
      </c>
      <c r="E8" s="1">
        <v>96.77</v>
      </c>
      <c r="F8" t="s">
        <v>24</v>
      </c>
      <c r="H8" s="5" t="s">
        <v>985</v>
      </c>
      <c r="J8" s="33" t="s">
        <v>985</v>
      </c>
    </row>
    <row r="9" spans="1:10" x14ac:dyDescent="0.25">
      <c r="A9" t="s">
        <v>31</v>
      </c>
      <c r="B9" t="s">
        <v>32</v>
      </c>
      <c r="C9" t="s">
        <v>1012</v>
      </c>
      <c r="D9">
        <v>63</v>
      </c>
      <c r="E9" s="1">
        <v>95.16</v>
      </c>
      <c r="F9" t="s">
        <v>33</v>
      </c>
      <c r="H9" s="5" t="s">
        <v>45</v>
      </c>
      <c r="I9" s="5" t="s">
        <v>1013</v>
      </c>
      <c r="J9" s="33" t="s">
        <v>1013</v>
      </c>
    </row>
    <row r="10" ht="30.75" customHeight="1" spans="1:10" x14ac:dyDescent="0.25">
      <c r="A10" t="s">
        <v>302</v>
      </c>
      <c r="B10" t="s">
        <v>303</v>
      </c>
      <c r="D10">
        <v>0</v>
      </c>
      <c r="F10" t="s">
        <v>761</v>
      </c>
      <c r="G10" s="21" t="s">
        <v>1014</v>
      </c>
      <c r="H10" s="5" t="s">
        <v>985</v>
      </c>
      <c r="J10" s="22"/>
    </row>
    <row r="11" ht="30.75" customHeight="1" spans="1:10" x14ac:dyDescent="0.25">
      <c r="A11" t="s">
        <v>37</v>
      </c>
      <c r="B11" t="s">
        <v>38</v>
      </c>
      <c r="D11" t="s">
        <v>374</v>
      </c>
      <c r="E11" s="1">
        <v>28.85</v>
      </c>
      <c r="F11" t="s">
        <v>40</v>
      </c>
      <c r="G11" s="21" t="s">
        <v>1015</v>
      </c>
      <c r="H11" s="5" t="s">
        <v>985</v>
      </c>
      <c r="J11" s="22"/>
    </row>
    <row r="12" spans="1:10" x14ac:dyDescent="0.25">
      <c r="A12" t="s">
        <v>43</v>
      </c>
      <c r="B12" t="s">
        <v>44</v>
      </c>
      <c r="D12">
        <v>80</v>
      </c>
      <c r="E12" s="1">
        <v>120.75</v>
      </c>
      <c r="F12" t="s">
        <v>24</v>
      </c>
      <c r="H12" t="s">
        <v>1016</v>
      </c>
      <c r="J12" s="22" t="s">
        <v>1016</v>
      </c>
    </row>
    <row r="13" spans="1:10" x14ac:dyDescent="0.25">
      <c r="A13" t="s">
        <v>54</v>
      </c>
      <c r="B13" t="s">
        <v>55</v>
      </c>
      <c r="C13" t="s">
        <v>1017</v>
      </c>
      <c r="D13">
        <v>76</v>
      </c>
      <c r="E13" s="1">
        <v>96.6</v>
      </c>
      <c r="F13" t="s">
        <v>89</v>
      </c>
      <c r="H13" t="s">
        <v>985</v>
      </c>
      <c r="I13" s="5">
        <v>1990</v>
      </c>
      <c r="J13" s="22">
        <v>1990</v>
      </c>
    </row>
    <row r="14" spans="1:10" x14ac:dyDescent="0.25">
      <c r="A14" t="s">
        <v>57</v>
      </c>
      <c r="B14" t="s">
        <v>58</v>
      </c>
      <c r="C14" t="s">
        <v>1018</v>
      </c>
      <c r="D14">
        <v>56.75</v>
      </c>
      <c r="E14" s="1">
        <v>101.49</v>
      </c>
      <c r="F14" t="s">
        <v>59</v>
      </c>
      <c r="H14" t="s">
        <v>985</v>
      </c>
      <c r="I14" s="5">
        <v>1993</v>
      </c>
      <c r="J14" s="22">
        <v>1993</v>
      </c>
    </row>
    <row r="15" spans="1:10" x14ac:dyDescent="0.25">
      <c r="A15" t="s">
        <v>61</v>
      </c>
      <c r="B15" t="s">
        <v>62</v>
      </c>
      <c r="C15" t="s">
        <v>557</v>
      </c>
      <c r="D15">
        <v>58</v>
      </c>
      <c r="E15" s="1">
        <v>93.6</v>
      </c>
      <c r="F15" t="s">
        <v>28</v>
      </c>
      <c r="H15" t="s">
        <v>45</v>
      </c>
      <c r="I15" s="5"/>
      <c r="J15" s="22" t="s">
        <v>45</v>
      </c>
    </row>
    <row r="16" ht="45.75" customHeight="1" spans="1:10" x14ac:dyDescent="0.25">
      <c r="A16" t="s">
        <v>63</v>
      </c>
      <c r="B16" t="s">
        <v>64</v>
      </c>
      <c r="C16" s="61" t="s">
        <v>1019</v>
      </c>
      <c r="D16">
        <v>68</v>
      </c>
      <c r="E16" s="1">
        <v>95.55</v>
      </c>
      <c r="F16" t="s">
        <v>66</v>
      </c>
      <c r="H16" s="5" t="s">
        <v>985</v>
      </c>
      <c r="J16" s="33" t="s">
        <v>985</v>
      </c>
    </row>
    <row r="17" ht="60.75" customHeight="1" spans="1:10" x14ac:dyDescent="0.25">
      <c r="A17" t="s">
        <v>67</v>
      </c>
      <c r="B17" t="s">
        <v>68</v>
      </c>
      <c r="D17">
        <v>0</v>
      </c>
      <c r="F17" t="s">
        <v>28</v>
      </c>
      <c r="G17" s="62" t="s">
        <v>1020</v>
      </c>
      <c r="H17" s="5" t="s">
        <v>985</v>
      </c>
      <c r="J17" s="22"/>
    </row>
    <row r="18" spans="1:10" x14ac:dyDescent="0.25">
      <c r="A18" t="s">
        <v>240</v>
      </c>
      <c r="B18" t="s">
        <v>241</v>
      </c>
      <c r="C18" t="s">
        <v>440</v>
      </c>
      <c r="D18">
        <v>72</v>
      </c>
      <c r="E18" s="1">
        <v>86.9</v>
      </c>
      <c r="F18" t="s">
        <v>595</v>
      </c>
      <c r="H18" s="5" t="s">
        <v>985</v>
      </c>
      <c r="I18">
        <v>2001</v>
      </c>
      <c r="J18" s="22">
        <v>2001</v>
      </c>
    </row>
    <row r="19" spans="1:10" x14ac:dyDescent="0.25">
      <c r="A19" t="s">
        <v>72</v>
      </c>
      <c r="B19" t="s">
        <v>73</v>
      </c>
      <c r="C19" t="s">
        <v>440</v>
      </c>
      <c r="D19">
        <v>72</v>
      </c>
      <c r="E19" s="1">
        <v>95.55</v>
      </c>
      <c r="F19" t="s">
        <v>28</v>
      </c>
      <c r="H19" s="5" t="s">
        <v>985</v>
      </c>
      <c r="J19" s="33" t="s">
        <v>985</v>
      </c>
    </row>
    <row r="20" spans="1:10" x14ac:dyDescent="0.25">
      <c r="A20" t="s">
        <v>75</v>
      </c>
      <c r="B20" t="s">
        <v>76</v>
      </c>
      <c r="C20" t="s">
        <v>1021</v>
      </c>
      <c r="D20">
        <v>70</v>
      </c>
      <c r="E20" s="1">
        <v>105.81</v>
      </c>
      <c r="F20" t="s">
        <v>78</v>
      </c>
      <c r="H20" s="5" t="s">
        <v>985</v>
      </c>
      <c r="J20" s="33" t="s">
        <v>985</v>
      </c>
    </row>
    <row r="21" ht="30.75" customHeight="1" spans="1:10" x14ac:dyDescent="0.25">
      <c r="A21" t="s">
        <v>80</v>
      </c>
      <c r="B21" t="s">
        <v>81</v>
      </c>
      <c r="C21" s="5" t="s">
        <v>1022</v>
      </c>
      <c r="D21">
        <v>60</v>
      </c>
      <c r="E21" s="1">
        <v>85.8</v>
      </c>
      <c r="F21" t="s">
        <v>13</v>
      </c>
      <c r="H21" s="5" t="s">
        <v>985</v>
      </c>
      <c r="J21" s="33" t="s">
        <v>985</v>
      </c>
    </row>
    <row r="22" spans="1:10" x14ac:dyDescent="0.25">
      <c r="A22" t="s">
        <v>84</v>
      </c>
      <c r="B22" t="s">
        <v>85</v>
      </c>
      <c r="C22" t="s">
        <v>1023</v>
      </c>
      <c r="D22">
        <v>60</v>
      </c>
      <c r="E22" s="1">
        <v>95.95</v>
      </c>
      <c r="F22" t="s">
        <v>13</v>
      </c>
      <c r="H22" s="5" t="s">
        <v>985</v>
      </c>
      <c r="I22" s="5">
        <v>1993</v>
      </c>
      <c r="J22" s="22">
        <v>1993</v>
      </c>
    </row>
    <row r="23" spans="1:10" x14ac:dyDescent="0.25">
      <c r="A23" t="s">
        <v>87</v>
      </c>
      <c r="B23" t="s">
        <v>88</v>
      </c>
      <c r="C23" t="s">
        <v>440</v>
      </c>
      <c r="D23">
        <v>72</v>
      </c>
      <c r="E23" s="1">
        <v>93.6</v>
      </c>
      <c r="F23" t="s">
        <v>89</v>
      </c>
      <c r="H23" t="s">
        <v>45</v>
      </c>
      <c r="I23" t="s">
        <v>1024</v>
      </c>
      <c r="J23" s="22">
        <v>1992</v>
      </c>
    </row>
    <row r="24" spans="1:10" x14ac:dyDescent="0.25">
      <c r="A24" t="s">
        <v>92</v>
      </c>
      <c r="B24" t="s">
        <v>93</v>
      </c>
      <c r="C24" t="s">
        <v>1025</v>
      </c>
      <c r="D24">
        <v>0</v>
      </c>
      <c r="F24" t="s">
        <v>94</v>
      </c>
      <c r="H24" s="5" t="s">
        <v>985</v>
      </c>
      <c r="J24" s="22"/>
    </row>
    <row r="25" spans="1:10" x14ac:dyDescent="0.25">
      <c r="A25" t="s">
        <v>18</v>
      </c>
      <c r="B25" t="s">
        <v>927</v>
      </c>
      <c r="D25">
        <v>0</v>
      </c>
      <c r="F25" t="s">
        <v>20</v>
      </c>
      <c r="H25" s="5" t="s">
        <v>985</v>
      </c>
      <c r="J25" s="22"/>
    </row>
    <row r="26" spans="1:10" x14ac:dyDescent="0.25">
      <c r="A26" t="s">
        <v>95</v>
      </c>
      <c r="B26" t="s">
        <v>96</v>
      </c>
      <c r="C26" t="s">
        <v>812</v>
      </c>
      <c r="D26">
        <v>70</v>
      </c>
      <c r="E26" s="1">
        <v>99.93</v>
      </c>
      <c r="F26" t="s">
        <v>28</v>
      </c>
      <c r="H26" s="5" t="s">
        <v>985</v>
      </c>
      <c r="I26">
        <v>1994</v>
      </c>
      <c r="J26" s="22">
        <v>1994</v>
      </c>
    </row>
    <row r="27" spans="1:10" x14ac:dyDescent="0.25">
      <c r="A27" t="s">
        <v>97</v>
      </c>
      <c r="B27" t="s">
        <v>98</v>
      </c>
      <c r="C27" t="s">
        <v>1026</v>
      </c>
      <c r="D27">
        <f>26.98+28.67</f>
        <v>55.650000000000006</v>
      </c>
      <c r="E27" s="1">
        <v>108.57</v>
      </c>
      <c r="F27" t="s">
        <v>59</v>
      </c>
      <c r="H27" s="5" t="s">
        <v>985</v>
      </c>
      <c r="J27" s="33" t="s">
        <v>985</v>
      </c>
    </row>
    <row r="28" ht="30.75" customHeight="1" spans="1:10" x14ac:dyDescent="0.25">
      <c r="A28" t="s">
        <v>100</v>
      </c>
      <c r="B28" t="s">
        <v>101</v>
      </c>
      <c r="D28" t="s">
        <v>374</v>
      </c>
      <c r="E28" s="1">
        <v>28.85</v>
      </c>
      <c r="F28" t="s">
        <v>103</v>
      </c>
      <c r="G28" s="21" t="s">
        <v>1027</v>
      </c>
      <c r="H28" s="5" t="s">
        <v>985</v>
      </c>
      <c r="I28" s="5"/>
      <c r="J28" s="22"/>
    </row>
    <row r="29" ht="30.75" customHeight="1" spans="1:10" x14ac:dyDescent="0.25">
      <c r="A29" t="s">
        <v>104</v>
      </c>
      <c r="B29" t="s">
        <v>105</v>
      </c>
      <c r="C29" t="s">
        <v>990</v>
      </c>
      <c r="D29">
        <v>64</v>
      </c>
      <c r="E29" s="1">
        <v>101.49</v>
      </c>
      <c r="F29" t="s">
        <v>107</v>
      </c>
      <c r="H29" s="5" t="s">
        <v>985</v>
      </c>
      <c r="I29" s="5" t="s">
        <v>1028</v>
      </c>
      <c r="J29" s="22">
        <v>1993</v>
      </c>
    </row>
    <row r="30" spans="1:10" x14ac:dyDescent="0.25">
      <c r="A30" t="s">
        <v>714</v>
      </c>
      <c r="B30" t="s">
        <v>715</v>
      </c>
      <c r="D30">
        <v>80</v>
      </c>
      <c r="E30" s="1">
        <v>93.6</v>
      </c>
      <c r="F30" t="s">
        <v>28</v>
      </c>
      <c r="H30" s="5" t="s">
        <v>985</v>
      </c>
      <c r="I30" s="5"/>
      <c r="J30" s="33" t="s">
        <v>985</v>
      </c>
    </row>
    <row r="31" spans="1:10" x14ac:dyDescent="0.25">
      <c r="A31" t="s">
        <v>75</v>
      </c>
      <c r="B31" t="s">
        <v>111</v>
      </c>
      <c r="C31" t="s">
        <v>1029</v>
      </c>
      <c r="D31">
        <v>56</v>
      </c>
      <c r="E31" s="1">
        <v>93.6</v>
      </c>
      <c r="F31" t="s">
        <v>94</v>
      </c>
      <c r="H31" s="5" t="s">
        <v>985</v>
      </c>
      <c r="I31" t="s">
        <v>1030</v>
      </c>
      <c r="J31" s="22">
        <v>1998</v>
      </c>
    </row>
    <row r="32" spans="1:10" x14ac:dyDescent="0.25">
      <c r="A32" t="s">
        <v>115</v>
      </c>
      <c r="B32" t="s">
        <v>116</v>
      </c>
      <c r="C32" t="s">
        <v>1031</v>
      </c>
      <c r="D32">
        <v>80</v>
      </c>
      <c r="E32" s="1">
        <v>90.09</v>
      </c>
      <c r="F32" t="s">
        <v>28</v>
      </c>
      <c r="H32" s="5" t="s">
        <v>985</v>
      </c>
      <c r="J32" s="33" t="s">
        <v>985</v>
      </c>
    </row>
    <row r="33" spans="1:10" x14ac:dyDescent="0.25">
      <c r="A33" t="s">
        <v>118</v>
      </c>
      <c r="B33" t="s">
        <v>119</v>
      </c>
      <c r="C33" t="s">
        <v>1032</v>
      </c>
      <c r="D33">
        <v>7</v>
      </c>
      <c r="E33" s="1">
        <v>20</v>
      </c>
      <c r="F33" t="s">
        <v>107</v>
      </c>
      <c r="H33" t="s">
        <v>1033</v>
      </c>
      <c r="J33" s="22"/>
    </row>
    <row r="34" spans="1:10" x14ac:dyDescent="0.25">
      <c r="A34" t="s">
        <v>120</v>
      </c>
      <c r="B34" t="s">
        <v>121</v>
      </c>
      <c r="D34">
        <v>0</v>
      </c>
      <c r="F34" t="s">
        <v>122</v>
      </c>
      <c r="H34" s="5" t="s">
        <v>985</v>
      </c>
      <c r="J34" s="22"/>
    </row>
    <row r="35" spans="1:10" x14ac:dyDescent="0.25">
      <c r="A35" t="s">
        <v>290</v>
      </c>
      <c r="B35" t="s">
        <v>291</v>
      </c>
      <c r="C35" t="s">
        <v>1034</v>
      </c>
      <c r="D35">
        <v>69</v>
      </c>
      <c r="E35" s="1">
        <v>96.6</v>
      </c>
      <c r="F35" t="s">
        <v>28</v>
      </c>
      <c r="H35" s="5" t="s">
        <v>985</v>
      </c>
      <c r="I35" s="5">
        <v>1989</v>
      </c>
      <c r="J35" s="22">
        <v>1989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 zoomScale="100" zoomScaleNormal="100">
      <pane ySplit="1" topLeftCell="E2" activePane="bottomLeft" state="frozen"/>
      <selection pane="bottomLeft" activeCell="E2" sqref="E2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415</v>
      </c>
      <c r="D2">
        <v>40</v>
      </c>
      <c r="E2" s="1">
        <v>105</v>
      </c>
      <c r="F2" t="s">
        <v>28</v>
      </c>
      <c r="H2" t="s">
        <v>1035</v>
      </c>
      <c r="I2">
        <v>2015</v>
      </c>
      <c r="J2" s="22">
        <v>2015</v>
      </c>
    </row>
    <row r="3" spans="3:10" x14ac:dyDescent="0.25">
      <c r="C3" t="s">
        <v>1036</v>
      </c>
      <c r="D3">
        <v>40</v>
      </c>
      <c r="E3" s="1">
        <v>105</v>
      </c>
      <c r="F3" s="31" t="s">
        <v>1037</v>
      </c>
      <c r="H3" t="s">
        <v>1038</v>
      </c>
      <c r="I3">
        <v>2015</v>
      </c>
      <c r="J3" s="22">
        <v>2015</v>
      </c>
    </row>
    <row r="4" spans="1:10" x14ac:dyDescent="0.25">
      <c r="A4" t="s">
        <v>726</v>
      </c>
      <c r="B4" t="s">
        <v>727</v>
      </c>
      <c r="C4" t="s">
        <v>956</v>
      </c>
      <c r="D4">
        <v>75</v>
      </c>
      <c r="E4" s="1">
        <v>95.55</v>
      </c>
      <c r="F4" t="s">
        <v>728</v>
      </c>
      <c r="H4" t="s">
        <v>1016</v>
      </c>
      <c r="J4" s="22" t="s">
        <v>1016</v>
      </c>
    </row>
    <row r="5" spans="1:10" x14ac:dyDescent="0.25">
      <c r="A5" t="s">
        <v>21</v>
      </c>
      <c r="B5" t="s">
        <v>22</v>
      </c>
      <c r="D5" t="s">
        <v>374</v>
      </c>
      <c r="E5" s="1">
        <v>28.85</v>
      </c>
      <c r="F5" t="s">
        <v>13</v>
      </c>
      <c r="G5" s="10" t="s">
        <v>1039</v>
      </c>
      <c r="J5" s="22"/>
    </row>
    <row r="6" spans="1:10" x14ac:dyDescent="0.25">
      <c r="A6" t="s">
        <v>26</v>
      </c>
      <c r="B6" t="s">
        <v>27</v>
      </c>
      <c r="C6" t="s">
        <v>506</v>
      </c>
      <c r="D6">
        <v>72</v>
      </c>
      <c r="E6" s="1">
        <v>93.6</v>
      </c>
      <c r="F6" t="s">
        <v>28</v>
      </c>
      <c r="H6" t="s">
        <v>1016</v>
      </c>
      <c r="J6" s="22" t="s">
        <v>1016</v>
      </c>
    </row>
    <row r="7" spans="1:10" x14ac:dyDescent="0.25">
      <c r="A7" t="s">
        <v>882</v>
      </c>
      <c r="B7" t="s">
        <v>883</v>
      </c>
      <c r="C7" t="s">
        <v>1040</v>
      </c>
      <c r="D7">
        <v>51</v>
      </c>
      <c r="E7" s="1">
        <v>89.7</v>
      </c>
      <c r="F7" t="s">
        <v>48</v>
      </c>
      <c r="G7" s="10" t="s">
        <v>1041</v>
      </c>
      <c r="H7" t="s">
        <v>1016</v>
      </c>
      <c r="I7" s="5"/>
      <c r="J7" s="22" t="s">
        <v>1016</v>
      </c>
    </row>
    <row r="8" spans="4:10" x14ac:dyDescent="0.25">
      <c r="D8">
        <v>21</v>
      </c>
      <c r="E8" s="1">
        <v>89.7</v>
      </c>
      <c r="F8" s="31" t="s">
        <v>40</v>
      </c>
      <c r="G8" s="39">
        <v>1134.06</v>
      </c>
      <c r="H8" t="s">
        <v>1038</v>
      </c>
      <c r="I8" s="5"/>
      <c r="J8" s="22" t="s">
        <v>1038</v>
      </c>
    </row>
    <row r="9" spans="1:10" x14ac:dyDescent="0.25">
      <c r="A9" t="s">
        <v>856</v>
      </c>
      <c r="B9" t="s">
        <v>857</v>
      </c>
      <c r="C9" t="s">
        <v>1042</v>
      </c>
      <c r="D9">
        <v>72.05</v>
      </c>
      <c r="E9" s="1">
        <v>96.77</v>
      </c>
      <c r="F9" t="s">
        <v>24</v>
      </c>
      <c r="H9" t="s">
        <v>1016</v>
      </c>
      <c r="J9" s="22" t="s">
        <v>1016</v>
      </c>
    </row>
    <row r="10" spans="1:10" x14ac:dyDescent="0.25">
      <c r="A10" t="s">
        <v>31</v>
      </c>
      <c r="B10" t="s">
        <v>32</v>
      </c>
      <c r="C10" t="s">
        <v>506</v>
      </c>
      <c r="D10">
        <v>72</v>
      </c>
      <c r="E10" s="1">
        <v>95.16</v>
      </c>
      <c r="F10" t="s">
        <v>33</v>
      </c>
      <c r="H10" s="63" t="s">
        <v>136</v>
      </c>
      <c r="I10" s="5" t="s">
        <v>1043</v>
      </c>
      <c r="J10" s="33" t="s">
        <v>1043</v>
      </c>
    </row>
    <row r="11" spans="1:10" x14ac:dyDescent="0.25">
      <c r="A11" t="s">
        <v>302</v>
      </c>
      <c r="B11" t="s">
        <v>303</v>
      </c>
      <c r="C11" t="s">
        <v>429</v>
      </c>
      <c r="D11">
        <v>0</v>
      </c>
      <c r="F11" t="s">
        <v>761</v>
      </c>
      <c r="J11" s="22"/>
    </row>
    <row r="12" spans="1:10" x14ac:dyDescent="0.25">
      <c r="A12" t="s">
        <v>37</v>
      </c>
      <c r="B12" t="s">
        <v>38</v>
      </c>
      <c r="D12" t="s">
        <v>374</v>
      </c>
      <c r="E12" s="1">
        <v>28.85</v>
      </c>
      <c r="F12" t="s">
        <v>40</v>
      </c>
      <c r="J12" s="22"/>
    </row>
    <row r="13" spans="1:10" x14ac:dyDescent="0.25">
      <c r="A13" t="s">
        <v>43</v>
      </c>
      <c r="B13" t="s">
        <v>44</v>
      </c>
      <c r="D13">
        <v>80</v>
      </c>
      <c r="E13" s="1">
        <v>120.75</v>
      </c>
      <c r="F13" t="s">
        <v>24</v>
      </c>
      <c r="H13" t="s">
        <v>1044</v>
      </c>
      <c r="J13" s="22" t="s">
        <v>1044</v>
      </c>
    </row>
    <row r="14" ht="30.75" customHeight="1" spans="1:10" x14ac:dyDescent="0.25">
      <c r="A14" t="s">
        <v>54</v>
      </c>
      <c r="B14" t="s">
        <v>55</v>
      </c>
      <c r="D14">
        <v>26</v>
      </c>
      <c r="E14" s="1">
        <v>96.6</v>
      </c>
      <c r="F14" t="s">
        <v>89</v>
      </c>
      <c r="H14" t="s">
        <v>1016</v>
      </c>
      <c r="I14" s="5" t="s">
        <v>1045</v>
      </c>
      <c r="J14" s="22" t="s">
        <v>1046</v>
      </c>
    </row>
    <row r="15" ht="30.75" customHeight="1" spans="4:10" x14ac:dyDescent="0.25">
      <c r="D15">
        <v>83</v>
      </c>
      <c r="E15" s="1">
        <v>96.6</v>
      </c>
      <c r="F15" s="31" t="s">
        <v>13</v>
      </c>
      <c r="G15" s="39">
        <v>3073.93</v>
      </c>
      <c r="H15" t="s">
        <v>1016</v>
      </c>
      <c r="I15" s="5" t="s">
        <v>1045</v>
      </c>
      <c r="J15" s="22" t="s">
        <v>1046</v>
      </c>
    </row>
    <row r="16" spans="1:10" x14ac:dyDescent="0.25">
      <c r="A16" t="s">
        <v>57</v>
      </c>
      <c r="B16" t="s">
        <v>58</v>
      </c>
      <c r="D16">
        <v>80</v>
      </c>
      <c r="E16" s="1">
        <v>101.49</v>
      </c>
      <c r="F16" t="s">
        <v>59</v>
      </c>
      <c r="H16" t="s">
        <v>1016</v>
      </c>
      <c r="I16">
        <v>2009</v>
      </c>
      <c r="J16" s="22">
        <v>2009</v>
      </c>
    </row>
    <row r="17" spans="1:10" x14ac:dyDescent="0.25">
      <c r="A17" t="s">
        <v>61</v>
      </c>
      <c r="B17" t="s">
        <v>62</v>
      </c>
      <c r="C17" t="s">
        <v>1047</v>
      </c>
      <c r="D17">
        <v>76</v>
      </c>
      <c r="E17" s="1">
        <v>93.6</v>
      </c>
      <c r="F17" t="s">
        <v>28</v>
      </c>
      <c r="H17" s="5" t="s">
        <v>136</v>
      </c>
      <c r="I17" s="5"/>
      <c r="J17" s="33" t="s">
        <v>1048</v>
      </c>
    </row>
    <row r="18" spans="1:10" x14ac:dyDescent="0.25">
      <c r="A18" t="s">
        <v>63</v>
      </c>
      <c r="B18" t="s">
        <v>64</v>
      </c>
      <c r="C18" t="s">
        <v>1049</v>
      </c>
      <c r="D18">
        <v>77</v>
      </c>
      <c r="E18" s="1">
        <v>95.55</v>
      </c>
      <c r="F18" t="s">
        <v>66</v>
      </c>
      <c r="H18" t="s">
        <v>1016</v>
      </c>
      <c r="J18" s="22" t="s">
        <v>1016</v>
      </c>
    </row>
    <row r="19" spans="1:10" x14ac:dyDescent="0.25">
      <c r="A19" t="s">
        <v>67</v>
      </c>
      <c r="B19" t="s">
        <v>68</v>
      </c>
      <c r="C19" t="s">
        <v>429</v>
      </c>
      <c r="D19">
        <v>0</v>
      </c>
      <c r="F19" t="s">
        <v>28</v>
      </c>
      <c r="G19" s="10" t="s">
        <v>1050</v>
      </c>
      <c r="J19" s="22"/>
    </row>
    <row r="20" spans="1:10" x14ac:dyDescent="0.25">
      <c r="A20" t="s">
        <v>240</v>
      </c>
      <c r="B20" t="s">
        <v>241</v>
      </c>
      <c r="C20" t="s">
        <v>506</v>
      </c>
      <c r="D20">
        <v>72</v>
      </c>
      <c r="E20" s="1">
        <v>86.9</v>
      </c>
      <c r="F20" t="s">
        <v>595</v>
      </c>
      <c r="H20" t="s">
        <v>1016</v>
      </c>
      <c r="I20">
        <v>2011</v>
      </c>
      <c r="J20" s="22">
        <v>2011</v>
      </c>
    </row>
    <row r="21" spans="1:10" x14ac:dyDescent="0.25">
      <c r="A21" t="s">
        <v>72</v>
      </c>
      <c r="B21" t="s">
        <v>73</v>
      </c>
      <c r="C21" t="s">
        <v>1051</v>
      </c>
      <c r="D21">
        <v>71</v>
      </c>
      <c r="E21" s="1">
        <v>95.55</v>
      </c>
      <c r="F21" t="s">
        <v>28</v>
      </c>
      <c r="H21" t="s">
        <v>1016</v>
      </c>
      <c r="J21" s="22" t="s">
        <v>1016</v>
      </c>
    </row>
    <row r="22" spans="1:10" x14ac:dyDescent="0.25">
      <c r="A22" t="s">
        <v>75</v>
      </c>
      <c r="B22" t="s">
        <v>76</v>
      </c>
      <c r="C22" t="s">
        <v>1052</v>
      </c>
      <c r="D22">
        <v>70</v>
      </c>
      <c r="E22" s="1">
        <v>105.81</v>
      </c>
      <c r="F22" t="s">
        <v>78</v>
      </c>
      <c r="G22" s="10" t="s">
        <v>1053</v>
      </c>
      <c r="H22" t="s">
        <v>1016</v>
      </c>
      <c r="J22" s="22" t="s">
        <v>1016</v>
      </c>
    </row>
    <row r="23" spans="1:10" x14ac:dyDescent="0.25">
      <c r="A23" t="s">
        <v>80</v>
      </c>
      <c r="B23" t="s">
        <v>81</v>
      </c>
      <c r="C23" t="s">
        <v>1054</v>
      </c>
      <c r="D23">
        <v>67.5</v>
      </c>
      <c r="E23" s="1">
        <v>85.8</v>
      </c>
      <c r="F23" t="s">
        <v>13</v>
      </c>
      <c r="H23" t="s">
        <v>1016</v>
      </c>
      <c r="J23" s="22" t="s">
        <v>1016</v>
      </c>
    </row>
    <row r="24" spans="1:10" x14ac:dyDescent="0.25">
      <c r="A24" t="s">
        <v>84</v>
      </c>
      <c r="B24" t="s">
        <v>85</v>
      </c>
      <c r="C24" t="s">
        <v>1055</v>
      </c>
      <c r="D24" t="s">
        <v>1056</v>
      </c>
      <c r="E24" s="1">
        <v>95.95</v>
      </c>
      <c r="F24" t="s">
        <v>13</v>
      </c>
      <c r="H24" t="s">
        <v>1016</v>
      </c>
      <c r="I24">
        <v>2009</v>
      </c>
      <c r="J24" s="22">
        <v>2009</v>
      </c>
    </row>
    <row r="25" spans="1:10" x14ac:dyDescent="0.25">
      <c r="A25" t="s">
        <v>87</v>
      </c>
      <c r="B25" t="s">
        <v>88</v>
      </c>
      <c r="C25" t="s">
        <v>506</v>
      </c>
      <c r="D25">
        <v>72</v>
      </c>
      <c r="E25" s="1">
        <v>93.6</v>
      </c>
      <c r="F25" t="s">
        <v>89</v>
      </c>
      <c r="H25" s="5" t="s">
        <v>136</v>
      </c>
      <c r="I25" t="s">
        <v>1057</v>
      </c>
      <c r="J25" s="22">
        <v>2010</v>
      </c>
    </row>
    <row r="26" spans="1:10" x14ac:dyDescent="0.25">
      <c r="A26" t="s">
        <v>18</v>
      </c>
      <c r="B26" t="s">
        <v>927</v>
      </c>
      <c r="C26" t="s">
        <v>429</v>
      </c>
      <c r="D26">
        <v>0</v>
      </c>
      <c r="F26" t="s">
        <v>20</v>
      </c>
      <c r="J26" s="22"/>
    </row>
    <row r="27" spans="1:10" x14ac:dyDescent="0.25">
      <c r="A27" t="s">
        <v>95</v>
      </c>
      <c r="B27" t="s">
        <v>96</v>
      </c>
      <c r="C27" t="s">
        <v>429</v>
      </c>
      <c r="D27">
        <v>0</v>
      </c>
      <c r="E27" s="1">
        <v>99.93</v>
      </c>
      <c r="F27" t="s">
        <v>28</v>
      </c>
      <c r="J27" s="22"/>
    </row>
    <row r="28" spans="1:10" x14ac:dyDescent="0.25">
      <c r="A28" t="s">
        <v>97</v>
      </c>
      <c r="B28" t="s">
        <v>98</v>
      </c>
      <c r="C28" t="s">
        <v>1058</v>
      </c>
      <c r="D28">
        <v>65.23</v>
      </c>
      <c r="E28" s="1">
        <v>108.57</v>
      </c>
      <c r="F28" t="s">
        <v>59</v>
      </c>
      <c r="H28" t="s">
        <v>1016</v>
      </c>
      <c r="J28" s="22" t="s">
        <v>1016</v>
      </c>
    </row>
    <row r="29" spans="1:10" x14ac:dyDescent="0.25">
      <c r="A29" t="s">
        <v>100</v>
      </c>
      <c r="B29" t="s">
        <v>101</v>
      </c>
      <c r="D29" t="s">
        <v>374</v>
      </c>
      <c r="E29" s="1">
        <v>28.85</v>
      </c>
      <c r="F29" t="s">
        <v>103</v>
      </c>
      <c r="H29" s="5"/>
      <c r="I29" s="5"/>
      <c r="J29" s="22"/>
    </row>
    <row r="30" ht="30.75" customHeight="1" spans="1:10" x14ac:dyDescent="0.25">
      <c r="A30" t="s">
        <v>104</v>
      </c>
      <c r="B30" t="s">
        <v>105</v>
      </c>
      <c r="C30" t="s">
        <v>537</v>
      </c>
      <c r="D30">
        <v>64</v>
      </c>
      <c r="E30" s="1">
        <v>101.49</v>
      </c>
      <c r="F30" t="s">
        <v>107</v>
      </c>
      <c r="H30" t="s">
        <v>1016</v>
      </c>
      <c r="I30" s="5" t="s">
        <v>1059</v>
      </c>
      <c r="J30" s="22">
        <v>2009</v>
      </c>
    </row>
    <row r="31" spans="1:10" x14ac:dyDescent="0.25">
      <c r="A31" t="s">
        <v>714</v>
      </c>
      <c r="B31" t="s">
        <v>715</v>
      </c>
      <c r="D31">
        <v>80</v>
      </c>
      <c r="E31" s="1">
        <v>93.6</v>
      </c>
      <c r="F31" t="s">
        <v>28</v>
      </c>
      <c r="H31" t="s">
        <v>1016</v>
      </c>
      <c r="I31" s="5"/>
      <c r="J31" s="22" t="s">
        <v>1016</v>
      </c>
    </row>
    <row r="32" spans="1:10" x14ac:dyDescent="0.25">
      <c r="A32" t="s">
        <v>75</v>
      </c>
      <c r="B32" t="s">
        <v>111</v>
      </c>
      <c r="C32" t="s">
        <v>506</v>
      </c>
      <c r="D32">
        <v>72</v>
      </c>
      <c r="E32" s="1">
        <v>93.6</v>
      </c>
      <c r="F32" t="s">
        <v>94</v>
      </c>
      <c r="H32" t="s">
        <v>1016</v>
      </c>
      <c r="I32" t="s">
        <v>1060</v>
      </c>
      <c r="J32" s="22">
        <v>2012</v>
      </c>
    </row>
    <row r="33" spans="1:10" x14ac:dyDescent="0.25">
      <c r="A33" t="s">
        <v>115</v>
      </c>
      <c r="B33" t="s">
        <v>116</v>
      </c>
      <c r="C33" t="s">
        <v>1061</v>
      </c>
      <c r="D33">
        <v>80</v>
      </c>
      <c r="E33" s="43">
        <v>93.6</v>
      </c>
      <c r="F33" t="s">
        <v>28</v>
      </c>
      <c r="H33" s="5" t="s">
        <v>136</v>
      </c>
      <c r="I33">
        <v>2013</v>
      </c>
      <c r="J33" s="22">
        <v>2013</v>
      </c>
    </row>
    <row r="34" spans="1:10" x14ac:dyDescent="0.25">
      <c r="A34" t="s">
        <v>118</v>
      </c>
      <c r="B34" t="s">
        <v>119</v>
      </c>
      <c r="D34">
        <v>4</v>
      </c>
      <c r="E34" s="1">
        <v>20</v>
      </c>
      <c r="F34" t="s">
        <v>107</v>
      </c>
      <c r="J34" s="22"/>
    </row>
    <row r="35" spans="1:10" x14ac:dyDescent="0.25">
      <c r="A35" t="s">
        <v>120</v>
      </c>
      <c r="B35" t="s">
        <v>121</v>
      </c>
      <c r="C35" t="s">
        <v>429</v>
      </c>
      <c r="D35">
        <v>0</v>
      </c>
      <c r="F35" t="s">
        <v>122</v>
      </c>
      <c r="J35" s="22"/>
    </row>
    <row r="36" spans="1:10" x14ac:dyDescent="0.25">
      <c r="A36" t="s">
        <v>290</v>
      </c>
      <c r="B36" t="s">
        <v>291</v>
      </c>
      <c r="D36">
        <v>51</v>
      </c>
      <c r="E36" s="1">
        <v>96.6</v>
      </c>
      <c r="F36" t="s">
        <v>28</v>
      </c>
      <c r="H36" t="s">
        <v>1016</v>
      </c>
      <c r="I36">
        <v>2003</v>
      </c>
      <c r="J36" s="22">
        <v>2003</v>
      </c>
    </row>
    <row r="37" spans="4:10" x14ac:dyDescent="0.25">
      <c r="D37">
        <v>50</v>
      </c>
      <c r="E37" s="1">
        <v>96.6</v>
      </c>
      <c r="F37" s="31" t="s">
        <v>13</v>
      </c>
      <c r="G37" s="39">
        <v>2813.68</v>
      </c>
      <c r="H37" t="s">
        <v>1016</v>
      </c>
      <c r="I37">
        <v>2003</v>
      </c>
      <c r="J37" s="22">
        <v>2003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 zoomScale="100" zoomScaleNormal="100">
      <pane ySplit="1" topLeftCell="A35" activePane="bottomLeft" state="frozen"/>
      <selection pane="bottomLeft" activeCell="A35" sqref="A35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1062</v>
      </c>
      <c r="D2">
        <v>78</v>
      </c>
      <c r="E2" s="1">
        <v>105</v>
      </c>
      <c r="F2" t="s">
        <v>28</v>
      </c>
      <c r="H2" t="s">
        <v>1044</v>
      </c>
      <c r="I2">
        <v>2015</v>
      </c>
      <c r="J2" s="22">
        <v>2015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G3" s="10" t="s">
        <v>322</v>
      </c>
      <c r="H3" t="s">
        <v>1044</v>
      </c>
      <c r="J3" s="33" t="s">
        <v>1044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H4" s="5" t="s">
        <v>1044</v>
      </c>
      <c r="J4" s="22"/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s="5" t="s">
        <v>1044</v>
      </c>
      <c r="J5" s="33" t="s">
        <v>1044</v>
      </c>
    </row>
    <row r="6" spans="1:10" x14ac:dyDescent="0.25">
      <c r="A6" t="s">
        <v>882</v>
      </c>
      <c r="B6" t="s">
        <v>883</v>
      </c>
      <c r="C6" t="s">
        <v>506</v>
      </c>
      <c r="D6">
        <v>72</v>
      </c>
      <c r="E6" s="1">
        <v>89.7</v>
      </c>
      <c r="F6" t="s">
        <v>48</v>
      </c>
      <c r="H6" s="5" t="s">
        <v>1044</v>
      </c>
      <c r="I6" s="5"/>
      <c r="J6" s="33" t="s">
        <v>1044</v>
      </c>
    </row>
    <row r="7" spans="1:10" x14ac:dyDescent="0.25">
      <c r="A7" t="s">
        <v>856</v>
      </c>
      <c r="B7" t="s">
        <v>857</v>
      </c>
      <c r="C7" t="s">
        <v>1063</v>
      </c>
      <c r="D7">
        <v>66.28</v>
      </c>
      <c r="E7" s="1">
        <v>96.77</v>
      </c>
      <c r="F7" t="s">
        <v>24</v>
      </c>
      <c r="H7" s="5" t="s">
        <v>1044</v>
      </c>
      <c r="J7" s="33" t="s">
        <v>1044</v>
      </c>
    </row>
    <row r="8" spans="1:10" x14ac:dyDescent="0.25">
      <c r="A8" t="s">
        <v>31</v>
      </c>
      <c r="B8" t="s">
        <v>32</v>
      </c>
      <c r="D8">
        <v>80</v>
      </c>
      <c r="E8" s="1">
        <v>95.16</v>
      </c>
      <c r="F8" t="s">
        <v>33</v>
      </c>
      <c r="G8" s="10" t="s">
        <v>1064</v>
      </c>
      <c r="H8" s="5" t="s">
        <v>164</v>
      </c>
      <c r="I8" s="5" t="s">
        <v>1065</v>
      </c>
      <c r="J8" s="33" t="s">
        <v>1065</v>
      </c>
    </row>
    <row r="9" ht="30.75" customHeight="1" spans="1:10" x14ac:dyDescent="0.25">
      <c r="A9" t="s">
        <v>302</v>
      </c>
      <c r="B9" t="s">
        <v>303</v>
      </c>
      <c r="C9" s="11" t="s">
        <v>1066</v>
      </c>
      <c r="D9">
        <v>0</v>
      </c>
      <c r="F9" t="s">
        <v>761</v>
      </c>
      <c r="G9" s="21" t="s">
        <v>1067</v>
      </c>
      <c r="H9" s="5" t="s">
        <v>1044</v>
      </c>
      <c r="J9" s="22"/>
    </row>
    <row r="10" ht="45.75" customHeight="1" spans="1:10" x14ac:dyDescent="0.25">
      <c r="A10" t="s">
        <v>37</v>
      </c>
      <c r="B10" t="s">
        <v>38</v>
      </c>
      <c r="D10" t="s">
        <v>374</v>
      </c>
      <c r="E10" s="1">
        <v>28.85</v>
      </c>
      <c r="F10" t="s">
        <v>40</v>
      </c>
      <c r="G10" s="21" t="s">
        <v>1068</v>
      </c>
      <c r="H10" s="5" t="s">
        <v>1044</v>
      </c>
      <c r="J10" s="22"/>
    </row>
    <row r="11" spans="1:10" x14ac:dyDescent="0.25">
      <c r="A11" t="s">
        <v>43</v>
      </c>
      <c r="B11" t="s">
        <v>44</v>
      </c>
      <c r="D11">
        <v>80</v>
      </c>
      <c r="E11" s="1">
        <v>120.75</v>
      </c>
      <c r="F11" t="s">
        <v>24</v>
      </c>
      <c r="H11" s="5" t="s">
        <v>1069</v>
      </c>
      <c r="J11" s="33" t="s">
        <v>1069</v>
      </c>
    </row>
    <row r="12" spans="1:10" x14ac:dyDescent="0.25">
      <c r="A12" t="s">
        <v>54</v>
      </c>
      <c r="B12" t="s">
        <v>55</v>
      </c>
      <c r="D12">
        <v>60</v>
      </c>
      <c r="E12" s="1">
        <v>96.6</v>
      </c>
      <c r="F12" t="s">
        <v>89</v>
      </c>
      <c r="H12" s="37" t="s">
        <v>1070</v>
      </c>
      <c r="I12" s="5">
        <v>2006</v>
      </c>
      <c r="J12" s="22">
        <v>2006</v>
      </c>
    </row>
    <row r="13" spans="3:10" x14ac:dyDescent="0.25">
      <c r="C13" t="s">
        <v>1071</v>
      </c>
      <c r="D13">
        <v>48</v>
      </c>
      <c r="E13" s="1">
        <v>96.6</v>
      </c>
      <c r="F13" t="s">
        <v>13</v>
      </c>
      <c r="H13" s="37" t="s">
        <v>1070</v>
      </c>
      <c r="I13" s="5">
        <v>2006</v>
      </c>
      <c r="J13" s="22">
        <v>2006</v>
      </c>
    </row>
    <row r="14" spans="1:10" x14ac:dyDescent="0.25">
      <c r="A14" t="s">
        <v>57</v>
      </c>
      <c r="B14" t="s">
        <v>58</v>
      </c>
      <c r="D14">
        <v>80</v>
      </c>
      <c r="E14" s="1">
        <v>101.49</v>
      </c>
      <c r="F14" t="s">
        <v>59</v>
      </c>
      <c r="H14" s="5" t="s">
        <v>1044</v>
      </c>
      <c r="I14">
        <v>2009</v>
      </c>
      <c r="J14" s="22">
        <v>2009</v>
      </c>
    </row>
    <row r="15" spans="1:10" x14ac:dyDescent="0.25">
      <c r="A15" t="s">
        <v>61</v>
      </c>
      <c r="B15" t="s">
        <v>62</v>
      </c>
      <c r="D15">
        <v>80</v>
      </c>
      <c r="E15" s="1">
        <v>93.6</v>
      </c>
      <c r="F15" t="s">
        <v>28</v>
      </c>
      <c r="H15" s="5" t="s">
        <v>164</v>
      </c>
      <c r="I15" s="5"/>
      <c r="J15" s="33" t="s">
        <v>164</v>
      </c>
    </row>
    <row r="16" spans="1:10" x14ac:dyDescent="0.25">
      <c r="A16" t="s">
        <v>63</v>
      </c>
      <c r="B16" t="s">
        <v>64</v>
      </c>
      <c r="C16" t="s">
        <v>449</v>
      </c>
      <c r="D16">
        <v>80</v>
      </c>
      <c r="E16" s="1">
        <v>95.55</v>
      </c>
      <c r="F16" t="s">
        <v>66</v>
      </c>
      <c r="H16" s="5" t="s">
        <v>1044</v>
      </c>
      <c r="J16" s="33" t="s">
        <v>1044</v>
      </c>
    </row>
    <row r="17" spans="1:10" x14ac:dyDescent="0.25">
      <c r="A17" t="s">
        <v>67</v>
      </c>
      <c r="B17" t="s">
        <v>68</v>
      </c>
      <c r="C17" s="11" t="s">
        <v>1066</v>
      </c>
      <c r="D17">
        <v>0</v>
      </c>
      <c r="F17" t="s">
        <v>28</v>
      </c>
      <c r="H17" s="5" t="s">
        <v>1044</v>
      </c>
      <c r="J17" s="22"/>
    </row>
    <row r="18" spans="1:10" x14ac:dyDescent="0.25">
      <c r="A18" t="s">
        <v>240</v>
      </c>
      <c r="B18" t="s">
        <v>241</v>
      </c>
      <c r="D18">
        <v>80</v>
      </c>
      <c r="E18" s="1">
        <v>86.9</v>
      </c>
      <c r="F18" t="s">
        <v>595</v>
      </c>
      <c r="H18" s="5" t="s">
        <v>1044</v>
      </c>
      <c r="I18">
        <v>2011</v>
      </c>
      <c r="J18" s="22">
        <v>2011</v>
      </c>
    </row>
    <row r="19" spans="1:10" x14ac:dyDescent="0.25">
      <c r="A19" t="s">
        <v>72</v>
      </c>
      <c r="B19" t="s">
        <v>73</v>
      </c>
      <c r="D19">
        <v>80</v>
      </c>
      <c r="E19" s="1">
        <v>95.55</v>
      </c>
      <c r="F19" t="s">
        <v>28</v>
      </c>
      <c r="H19" s="5" t="s">
        <v>1044</v>
      </c>
      <c r="J19" s="33" t="s">
        <v>1044</v>
      </c>
    </row>
    <row r="20" spans="1:11" x14ac:dyDescent="0.25">
      <c r="A20" t="s">
        <v>75</v>
      </c>
      <c r="B20" t="s">
        <v>76</v>
      </c>
      <c r="C20" t="s">
        <v>1072</v>
      </c>
      <c r="D20">
        <v>70</v>
      </c>
      <c r="E20" s="1">
        <v>105.81</v>
      </c>
      <c r="F20" t="s">
        <v>78</v>
      </c>
      <c r="H20" s="5" t="s">
        <v>1044</v>
      </c>
      <c r="J20" s="33" t="s">
        <v>1044</v>
      </c>
      <c r="K20" t="s">
        <v>1073</v>
      </c>
    </row>
    <row r="21" spans="1:10" x14ac:dyDescent="0.25">
      <c r="A21" t="s">
        <v>80</v>
      </c>
      <c r="B21" t="s">
        <v>81</v>
      </c>
      <c r="C21" t="s">
        <v>1074</v>
      </c>
      <c r="D21">
        <v>82.5</v>
      </c>
      <c r="E21" s="1">
        <v>85.8</v>
      </c>
      <c r="F21" t="s">
        <v>13</v>
      </c>
      <c r="H21" t="s">
        <v>1075</v>
      </c>
      <c r="J21" s="22" t="s">
        <v>1075</v>
      </c>
    </row>
    <row r="22" ht="30.75" customHeight="1" spans="1:10" x14ac:dyDescent="0.25">
      <c r="A22" t="s">
        <v>84</v>
      </c>
      <c r="B22" t="s">
        <v>85</v>
      </c>
      <c r="C22" t="s">
        <v>436</v>
      </c>
      <c r="D22">
        <v>88</v>
      </c>
      <c r="E22" s="1">
        <v>95.95</v>
      </c>
      <c r="F22" t="s">
        <v>13</v>
      </c>
      <c r="G22" s="21" t="s">
        <v>1076</v>
      </c>
      <c r="H22" s="5" t="s">
        <v>1044</v>
      </c>
      <c r="I22" s="5">
        <v>2009</v>
      </c>
      <c r="J22" s="22">
        <v>2009</v>
      </c>
    </row>
    <row r="23" spans="1:10" x14ac:dyDescent="0.25">
      <c r="A23" t="s">
        <v>87</v>
      </c>
      <c r="B23" t="s">
        <v>88</v>
      </c>
      <c r="D23">
        <v>80</v>
      </c>
      <c r="E23" s="1">
        <v>93.6</v>
      </c>
      <c r="F23" t="s">
        <v>89</v>
      </c>
      <c r="H23" t="s">
        <v>164</v>
      </c>
      <c r="I23" t="s">
        <v>1077</v>
      </c>
      <c r="J23" s="22">
        <v>2010</v>
      </c>
    </row>
    <row r="24" spans="1:10" x14ac:dyDescent="0.25">
      <c r="A24" t="s">
        <v>18</v>
      </c>
      <c r="B24" t="s">
        <v>927</v>
      </c>
      <c r="D24">
        <v>0</v>
      </c>
      <c r="F24" t="s">
        <v>20</v>
      </c>
      <c r="H24" s="5" t="s">
        <v>1044</v>
      </c>
      <c r="J24" s="22"/>
    </row>
    <row r="25" spans="1:10" x14ac:dyDescent="0.25">
      <c r="A25" t="s">
        <v>95</v>
      </c>
      <c r="B25" t="s">
        <v>96</v>
      </c>
      <c r="D25">
        <v>0</v>
      </c>
      <c r="F25" t="s">
        <v>28</v>
      </c>
      <c r="G25" s="10" t="s">
        <v>1078</v>
      </c>
      <c r="H25" s="5" t="s">
        <v>1044</v>
      </c>
      <c r="J25" s="22"/>
    </row>
    <row r="26" spans="1:10" x14ac:dyDescent="0.25">
      <c r="A26" t="s">
        <v>97</v>
      </c>
      <c r="B26" t="s">
        <v>98</v>
      </c>
      <c r="C26" t="s">
        <v>1079</v>
      </c>
      <c r="D26">
        <v>74.46</v>
      </c>
      <c r="E26" s="1">
        <v>108.57</v>
      </c>
      <c r="F26" t="s">
        <v>59</v>
      </c>
      <c r="H26" s="5" t="s">
        <v>1044</v>
      </c>
      <c r="J26" s="33" t="s">
        <v>1044</v>
      </c>
    </row>
    <row r="27" ht="91.5" customHeight="1" spans="1:10" x14ac:dyDescent="0.25">
      <c r="A27" t="s">
        <v>100</v>
      </c>
      <c r="B27" t="s">
        <v>101</v>
      </c>
      <c r="D27" t="s">
        <v>374</v>
      </c>
      <c r="E27" s="1">
        <v>28.85</v>
      </c>
      <c r="F27" t="s">
        <v>103</v>
      </c>
      <c r="G27" s="21" t="s">
        <v>1080</v>
      </c>
      <c r="H27" s="5" t="s">
        <v>1044</v>
      </c>
      <c r="I27" s="5"/>
      <c r="J27" s="22"/>
    </row>
    <row r="28" ht="30.75" customHeight="1" spans="1:10" x14ac:dyDescent="0.25">
      <c r="A28" t="s">
        <v>104</v>
      </c>
      <c r="B28" t="s">
        <v>105</v>
      </c>
      <c r="D28">
        <v>80</v>
      </c>
      <c r="E28" s="1">
        <v>101.49</v>
      </c>
      <c r="F28" t="s">
        <v>107</v>
      </c>
      <c r="H28" s="5" t="s">
        <v>1044</v>
      </c>
      <c r="I28" s="5" t="s">
        <v>1081</v>
      </c>
      <c r="J28" s="22">
        <v>2009</v>
      </c>
    </row>
    <row r="29" spans="1:10" x14ac:dyDescent="0.25">
      <c r="A29" t="s">
        <v>714</v>
      </c>
      <c r="B29" t="s">
        <v>715</v>
      </c>
      <c r="D29">
        <v>80</v>
      </c>
      <c r="E29" s="1">
        <v>93.6</v>
      </c>
      <c r="F29" t="s">
        <v>28</v>
      </c>
      <c r="H29" s="5" t="s">
        <v>1044</v>
      </c>
      <c r="I29" s="5"/>
      <c r="J29" s="33" t="s">
        <v>1044</v>
      </c>
    </row>
    <row r="30" spans="1:10" x14ac:dyDescent="0.25">
      <c r="A30" t="s">
        <v>75</v>
      </c>
      <c r="B30" t="s">
        <v>111</v>
      </c>
      <c r="D30">
        <v>80</v>
      </c>
      <c r="E30" s="1">
        <v>93.6</v>
      </c>
      <c r="F30" t="s">
        <v>94</v>
      </c>
      <c r="H30" t="s">
        <v>164</v>
      </c>
      <c r="I30" t="s">
        <v>1082</v>
      </c>
      <c r="J30" s="22">
        <v>2012</v>
      </c>
    </row>
    <row r="31" spans="1:10" x14ac:dyDescent="0.25">
      <c r="A31" t="s">
        <v>115</v>
      </c>
      <c r="B31" t="s">
        <v>116</v>
      </c>
      <c r="D31">
        <v>80</v>
      </c>
      <c r="E31" s="1">
        <v>93.6</v>
      </c>
      <c r="F31" t="s">
        <v>28</v>
      </c>
      <c r="H31" t="s">
        <v>164</v>
      </c>
      <c r="I31">
        <v>2013</v>
      </c>
      <c r="J31" s="22">
        <v>2013</v>
      </c>
    </row>
    <row r="32" spans="1:10" x14ac:dyDescent="0.25">
      <c r="A32" t="s">
        <v>118</v>
      </c>
      <c r="B32" t="s">
        <v>119</v>
      </c>
      <c r="D32">
        <v>5</v>
      </c>
      <c r="E32" s="1">
        <v>20</v>
      </c>
      <c r="F32" t="s">
        <v>107</v>
      </c>
      <c r="H32" s="5" t="s">
        <v>1044</v>
      </c>
      <c r="J32" s="22"/>
    </row>
    <row r="33" spans="1:10" x14ac:dyDescent="0.25">
      <c r="A33" t="s">
        <v>120</v>
      </c>
      <c r="B33" t="s">
        <v>121</v>
      </c>
      <c r="D33">
        <v>0</v>
      </c>
      <c r="F33" t="s">
        <v>122</v>
      </c>
      <c r="H33" s="5" t="s">
        <v>1044</v>
      </c>
      <c r="J33" s="22"/>
    </row>
    <row r="34" spans="1:10" x14ac:dyDescent="0.25">
      <c r="A34" t="s">
        <v>290</v>
      </c>
      <c r="B34" t="s">
        <v>291</v>
      </c>
      <c r="C34" t="s">
        <v>1083</v>
      </c>
      <c r="D34">
        <v>101</v>
      </c>
      <c r="E34" s="1">
        <v>96.6</v>
      </c>
      <c r="F34" t="s">
        <v>28</v>
      </c>
      <c r="H34" s="37" t="s">
        <v>1070</v>
      </c>
      <c r="I34" s="5">
        <v>2007</v>
      </c>
      <c r="J34" s="22">
        <v>2007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A31" activePane="bottomLeft" state="frozen"/>
      <selection pane="bottomLeft" activeCell="A31" sqref="A31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27.8554687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91.5" customHeight="1" spans="1:10" x14ac:dyDescent="0.25">
      <c r="A2" t="s">
        <v>10</v>
      </c>
      <c r="B2" t="s">
        <v>11</v>
      </c>
      <c r="C2" s="5" t="s">
        <v>1084</v>
      </c>
      <c r="D2">
        <v>80</v>
      </c>
      <c r="E2" s="43">
        <v>105</v>
      </c>
      <c r="F2" t="s">
        <v>28</v>
      </c>
      <c r="H2" t="s">
        <v>1069</v>
      </c>
      <c r="I2" t="s">
        <v>1085</v>
      </c>
      <c r="J2" s="22" t="s">
        <v>1085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H3" s="5" t="s">
        <v>1069</v>
      </c>
      <c r="J3" s="33" t="s">
        <v>1069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G4" s="1" t="s">
        <v>1086</v>
      </c>
      <c r="J4" s="22"/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t="s">
        <v>1069</v>
      </c>
      <c r="J5" s="22" t="s">
        <v>1069</v>
      </c>
    </row>
    <row r="6" spans="1:10" x14ac:dyDescent="0.25">
      <c r="A6" t="s">
        <v>882</v>
      </c>
      <c r="B6" t="s">
        <v>883</v>
      </c>
      <c r="C6" t="s">
        <v>1087</v>
      </c>
      <c r="D6">
        <v>0</v>
      </c>
      <c r="E6" s="1">
        <v>89.7</v>
      </c>
      <c r="F6" t="s">
        <v>48</v>
      </c>
      <c r="H6" s="5"/>
      <c r="I6" s="5"/>
      <c r="J6" s="22"/>
    </row>
    <row r="7" spans="1:10" x14ac:dyDescent="0.25">
      <c r="A7" t="s">
        <v>856</v>
      </c>
      <c r="B7" t="s">
        <v>857</v>
      </c>
      <c r="C7" t="s">
        <v>1088</v>
      </c>
      <c r="D7">
        <f>39.79+40.02</f>
        <v>79.81</v>
      </c>
      <c r="E7" s="1">
        <v>96.77</v>
      </c>
      <c r="F7" t="s">
        <v>24</v>
      </c>
      <c r="G7" s="1" t="s">
        <v>1089</v>
      </c>
      <c r="H7" t="s">
        <v>1069</v>
      </c>
      <c r="J7" s="22" t="s">
        <v>1069</v>
      </c>
    </row>
    <row r="8" spans="1:10" x14ac:dyDescent="0.25">
      <c r="A8" t="s">
        <v>31</v>
      </c>
      <c r="B8" t="s">
        <v>32</v>
      </c>
      <c r="D8">
        <v>80</v>
      </c>
      <c r="E8" s="1">
        <v>95.16</v>
      </c>
      <c r="F8" t="s">
        <v>33</v>
      </c>
      <c r="G8" s="10" t="s">
        <v>1090</v>
      </c>
      <c r="H8" s="5" t="s">
        <v>198</v>
      </c>
      <c r="I8" s="5" t="s">
        <v>1091</v>
      </c>
      <c r="J8" s="33" t="s">
        <v>1091</v>
      </c>
    </row>
    <row r="9" spans="1:10" x14ac:dyDescent="0.25">
      <c r="A9" t="s">
        <v>302</v>
      </c>
      <c r="B9" t="s">
        <v>303</v>
      </c>
      <c r="C9" t="s">
        <v>429</v>
      </c>
      <c r="D9">
        <v>0</v>
      </c>
      <c r="F9" t="s">
        <v>761</v>
      </c>
      <c r="J9" s="22"/>
    </row>
    <row r="10" spans="1:10" x14ac:dyDescent="0.25">
      <c r="A10" t="s">
        <v>37</v>
      </c>
      <c r="B10" t="s">
        <v>38</v>
      </c>
      <c r="D10" t="s">
        <v>374</v>
      </c>
      <c r="E10" s="1">
        <v>28.85</v>
      </c>
      <c r="F10" t="s">
        <v>40</v>
      </c>
      <c r="J10" s="22"/>
    </row>
    <row r="11" spans="1:10" x14ac:dyDescent="0.25">
      <c r="A11" t="s">
        <v>43</v>
      </c>
      <c r="B11" t="s">
        <v>44</v>
      </c>
      <c r="D11">
        <v>80</v>
      </c>
      <c r="E11" s="1">
        <v>120.75</v>
      </c>
      <c r="F11" t="s">
        <v>24</v>
      </c>
      <c r="H11" s="5" t="s">
        <v>1092</v>
      </c>
      <c r="J11" s="33" t="s">
        <v>1092</v>
      </c>
    </row>
    <row r="12" spans="1:10" x14ac:dyDescent="0.25">
      <c r="A12" t="s">
        <v>54</v>
      </c>
      <c r="B12" t="s">
        <v>55</v>
      </c>
      <c r="D12">
        <v>43</v>
      </c>
      <c r="E12" s="1">
        <v>96.6</v>
      </c>
      <c r="F12" t="s">
        <v>89</v>
      </c>
      <c r="H12" s="5" t="s">
        <v>1093</v>
      </c>
      <c r="I12" s="5"/>
      <c r="J12" s="22"/>
    </row>
    <row r="13" spans="3:10" x14ac:dyDescent="0.25">
      <c r="C13" t="s">
        <v>1094</v>
      </c>
      <c r="D13">
        <v>50</v>
      </c>
      <c r="E13" s="1">
        <v>96.6</v>
      </c>
      <c r="F13" t="s">
        <v>13</v>
      </c>
      <c r="G13" s="39">
        <v>2534.88</v>
      </c>
      <c r="H13" s="5" t="s">
        <v>1095</v>
      </c>
      <c r="I13" s="5" t="s">
        <v>1096</v>
      </c>
      <c r="J13" s="33" t="s">
        <v>1096</v>
      </c>
    </row>
    <row r="14" spans="1:10" x14ac:dyDescent="0.25">
      <c r="A14" t="s">
        <v>57</v>
      </c>
      <c r="B14" t="s">
        <v>58</v>
      </c>
      <c r="D14">
        <v>80</v>
      </c>
      <c r="E14" s="1">
        <v>101.49</v>
      </c>
      <c r="F14" t="s">
        <v>59</v>
      </c>
      <c r="H14" s="5" t="s">
        <v>1069</v>
      </c>
      <c r="I14" t="s">
        <v>1097</v>
      </c>
      <c r="J14" s="22" t="s">
        <v>1097</v>
      </c>
    </row>
    <row r="15" spans="1:10" x14ac:dyDescent="0.25">
      <c r="A15" t="s">
        <v>61</v>
      </c>
      <c r="B15" t="s">
        <v>62</v>
      </c>
      <c r="D15">
        <v>80</v>
      </c>
      <c r="E15" s="1">
        <v>93.6</v>
      </c>
      <c r="F15" t="s">
        <v>28</v>
      </c>
      <c r="H15" s="5" t="s">
        <v>1098</v>
      </c>
      <c r="I15" s="5"/>
      <c r="J15" s="33" t="s">
        <v>1098</v>
      </c>
    </row>
    <row r="16" spans="1:10" x14ac:dyDescent="0.25">
      <c r="A16" t="s">
        <v>63</v>
      </c>
      <c r="B16" t="s">
        <v>64</v>
      </c>
      <c r="D16">
        <v>80</v>
      </c>
      <c r="E16" s="1">
        <v>95.55</v>
      </c>
      <c r="F16" t="s">
        <v>66</v>
      </c>
      <c r="H16" s="5" t="s">
        <v>1069</v>
      </c>
      <c r="J16" s="33" t="s">
        <v>1069</v>
      </c>
    </row>
    <row r="17" ht="30.75" customHeight="1" spans="1:10" x14ac:dyDescent="0.25">
      <c r="A17" t="s">
        <v>67</v>
      </c>
      <c r="B17" t="s">
        <v>68</v>
      </c>
      <c r="C17" t="s">
        <v>429</v>
      </c>
      <c r="D17">
        <v>0</v>
      </c>
      <c r="F17" t="s">
        <v>28</v>
      </c>
      <c r="G17" s="21" t="s">
        <v>1099</v>
      </c>
      <c r="J17" s="22"/>
    </row>
    <row r="18" spans="1:10" x14ac:dyDescent="0.25">
      <c r="A18" t="s">
        <v>240</v>
      </c>
      <c r="B18" t="s">
        <v>241</v>
      </c>
      <c r="D18">
        <v>80</v>
      </c>
      <c r="E18" s="1">
        <v>86.9</v>
      </c>
      <c r="F18" t="s">
        <v>595</v>
      </c>
      <c r="H18" s="5" t="s">
        <v>1069</v>
      </c>
      <c r="I18" t="s">
        <v>1100</v>
      </c>
      <c r="J18" s="22" t="s">
        <v>1100</v>
      </c>
    </row>
    <row r="19" spans="1:10" x14ac:dyDescent="0.25">
      <c r="A19" t="s">
        <v>72</v>
      </c>
      <c r="B19" t="s">
        <v>73</v>
      </c>
      <c r="C19" t="s">
        <v>743</v>
      </c>
      <c r="D19">
        <v>77</v>
      </c>
      <c r="E19" s="1">
        <v>95.55</v>
      </c>
      <c r="F19" t="s">
        <v>28</v>
      </c>
      <c r="H19" t="s">
        <v>1069</v>
      </c>
      <c r="J19" s="33" t="s">
        <v>1069</v>
      </c>
    </row>
    <row r="20" spans="1:10" x14ac:dyDescent="0.25">
      <c r="A20" t="s">
        <v>75</v>
      </c>
      <c r="B20" t="s">
        <v>76</v>
      </c>
      <c r="C20" t="s">
        <v>1101</v>
      </c>
      <c r="D20">
        <v>70</v>
      </c>
      <c r="E20" s="1">
        <v>105.81</v>
      </c>
      <c r="F20" t="s">
        <v>78</v>
      </c>
      <c r="H20" t="s">
        <v>1069</v>
      </c>
      <c r="J20" s="33" t="s">
        <v>1069</v>
      </c>
    </row>
    <row r="21" spans="1:10" x14ac:dyDescent="0.25">
      <c r="A21" t="s">
        <v>80</v>
      </c>
      <c r="B21" t="s">
        <v>81</v>
      </c>
      <c r="C21" t="s">
        <v>1102</v>
      </c>
      <c r="D21">
        <v>105</v>
      </c>
      <c r="E21" s="1">
        <v>85.8</v>
      </c>
      <c r="F21" t="s">
        <v>13</v>
      </c>
      <c r="H21" t="s">
        <v>1069</v>
      </c>
      <c r="J21" s="22" t="s">
        <v>1069</v>
      </c>
    </row>
    <row r="22" spans="1:10" x14ac:dyDescent="0.25">
      <c r="A22" t="s">
        <v>84</v>
      </c>
      <c r="B22" t="s">
        <v>85</v>
      </c>
      <c r="D22">
        <v>80</v>
      </c>
      <c r="E22" s="1">
        <v>95.95</v>
      </c>
      <c r="F22" t="s">
        <v>13</v>
      </c>
      <c r="H22" s="5" t="s">
        <v>1069</v>
      </c>
      <c r="I22" t="s">
        <v>1097</v>
      </c>
      <c r="J22" s="22" t="s">
        <v>1097</v>
      </c>
    </row>
    <row r="23" ht="30.75" customHeight="1" spans="1:10" x14ac:dyDescent="0.25">
      <c r="A23" t="s">
        <v>87</v>
      </c>
      <c r="B23" t="s">
        <v>88</v>
      </c>
      <c r="D23">
        <v>80</v>
      </c>
      <c r="E23" s="1">
        <v>93.6</v>
      </c>
      <c r="F23" t="s">
        <v>89</v>
      </c>
      <c r="H23" s="5" t="s">
        <v>198</v>
      </c>
      <c r="I23" s="5" t="s">
        <v>1103</v>
      </c>
      <c r="J23" s="22" t="s">
        <v>1104</v>
      </c>
    </row>
    <row r="24" spans="1:10" x14ac:dyDescent="0.25">
      <c r="A24" t="s">
        <v>18</v>
      </c>
      <c r="B24" t="s">
        <v>927</v>
      </c>
      <c r="C24" t="s">
        <v>1105</v>
      </c>
      <c r="D24">
        <v>25</v>
      </c>
      <c r="E24" s="43">
        <v>79.66</v>
      </c>
      <c r="F24" t="s">
        <v>20</v>
      </c>
      <c r="H24" t="s">
        <v>1106</v>
      </c>
      <c r="J24" s="33" t="s">
        <v>1106</v>
      </c>
    </row>
    <row r="25" ht="91.5" customHeight="1" spans="1:10" x14ac:dyDescent="0.25">
      <c r="A25" t="s">
        <v>95</v>
      </c>
      <c r="B25" t="s">
        <v>96</v>
      </c>
      <c r="C25" s="5" t="s">
        <v>1107</v>
      </c>
      <c r="D25">
        <v>40</v>
      </c>
      <c r="E25" s="43">
        <v>89.7</v>
      </c>
      <c r="F25" s="31" t="s">
        <v>40</v>
      </c>
      <c r="G25" s="39">
        <v>2721.78</v>
      </c>
      <c r="H25" t="s">
        <v>1108</v>
      </c>
      <c r="J25" s="22" t="s">
        <v>1108</v>
      </c>
    </row>
    <row r="26" spans="1:10" x14ac:dyDescent="0.25">
      <c r="A26" t="s">
        <v>97</v>
      </c>
      <c r="B26" t="s">
        <v>98</v>
      </c>
      <c r="C26" t="s">
        <v>1109</v>
      </c>
      <c r="D26">
        <f>30.09+40.18</f>
        <v>70.27</v>
      </c>
      <c r="E26" s="1">
        <v>108.57</v>
      </c>
      <c r="F26" t="s">
        <v>59</v>
      </c>
      <c r="H26" t="s">
        <v>1069</v>
      </c>
      <c r="J26" s="22" t="s">
        <v>1069</v>
      </c>
    </row>
    <row r="27" spans="1:10" x14ac:dyDescent="0.25">
      <c r="A27" t="s">
        <v>100</v>
      </c>
      <c r="B27" t="s">
        <v>101</v>
      </c>
      <c r="D27" t="s">
        <v>374</v>
      </c>
      <c r="E27" s="1">
        <v>28.85</v>
      </c>
      <c r="F27" t="s">
        <v>103</v>
      </c>
      <c r="H27" s="5"/>
      <c r="I27" s="5"/>
      <c r="J27" s="22"/>
    </row>
    <row r="28" ht="30.75" customHeight="1" spans="1:10" x14ac:dyDescent="0.25">
      <c r="A28" t="s">
        <v>104</v>
      </c>
      <c r="B28" t="s">
        <v>105</v>
      </c>
      <c r="C28" t="s">
        <v>545</v>
      </c>
      <c r="D28">
        <v>76</v>
      </c>
      <c r="E28" s="1">
        <v>101.49</v>
      </c>
      <c r="F28" t="s">
        <v>107</v>
      </c>
      <c r="H28" s="5" t="s">
        <v>1069</v>
      </c>
      <c r="I28" s="5" t="s">
        <v>1110</v>
      </c>
      <c r="J28" s="22" t="s">
        <v>1097</v>
      </c>
    </row>
    <row r="29" spans="1:10" x14ac:dyDescent="0.25">
      <c r="A29" t="s">
        <v>714</v>
      </c>
      <c r="B29" t="s">
        <v>715</v>
      </c>
      <c r="D29">
        <v>80</v>
      </c>
      <c r="E29" s="1">
        <v>93.6</v>
      </c>
      <c r="F29" t="s">
        <v>28</v>
      </c>
      <c r="H29" s="5" t="s">
        <v>1069</v>
      </c>
      <c r="I29" s="5"/>
      <c r="J29" s="33" t="s">
        <v>1069</v>
      </c>
    </row>
    <row r="30" spans="1:10" x14ac:dyDescent="0.25">
      <c r="A30" t="s">
        <v>75</v>
      </c>
      <c r="B30" t="s">
        <v>111</v>
      </c>
      <c r="D30">
        <v>80</v>
      </c>
      <c r="E30" s="1">
        <v>93.6</v>
      </c>
      <c r="F30" t="s">
        <v>94</v>
      </c>
      <c r="H30" t="s">
        <v>1069</v>
      </c>
      <c r="I30" t="s">
        <v>1111</v>
      </c>
      <c r="J30" s="22" t="s">
        <v>1112</v>
      </c>
    </row>
    <row r="31" spans="1:10" x14ac:dyDescent="0.25">
      <c r="A31" t="s">
        <v>115</v>
      </c>
      <c r="B31" t="s">
        <v>116</v>
      </c>
      <c r="D31">
        <v>80</v>
      </c>
      <c r="E31" s="1">
        <v>93.6</v>
      </c>
      <c r="F31" t="s">
        <v>28</v>
      </c>
      <c r="H31" t="s">
        <v>1069</v>
      </c>
      <c r="I31" t="s">
        <v>1113</v>
      </c>
      <c r="J31" s="22" t="s">
        <v>1113</v>
      </c>
    </row>
    <row r="32" spans="1:10" x14ac:dyDescent="0.25">
      <c r="A32" t="s">
        <v>118</v>
      </c>
      <c r="B32" t="s">
        <v>119</v>
      </c>
      <c r="D32">
        <v>3</v>
      </c>
      <c r="E32" s="1">
        <v>20</v>
      </c>
      <c r="F32" t="s">
        <v>107</v>
      </c>
      <c r="J32" s="22"/>
    </row>
    <row r="33" spans="1:10" x14ac:dyDescent="0.25">
      <c r="A33" t="s">
        <v>120</v>
      </c>
      <c r="B33" t="s">
        <v>121</v>
      </c>
      <c r="C33" t="s">
        <v>429</v>
      </c>
      <c r="D33">
        <v>0</v>
      </c>
      <c r="F33" t="s">
        <v>122</v>
      </c>
      <c r="J33" s="22"/>
    </row>
    <row r="34" spans="1:10" x14ac:dyDescent="0.25">
      <c r="A34" t="s">
        <v>290</v>
      </c>
      <c r="B34" t="s">
        <v>291</v>
      </c>
      <c r="C34" t="s">
        <v>1114</v>
      </c>
      <c r="D34">
        <v>89</v>
      </c>
      <c r="E34" s="1">
        <v>96.6</v>
      </c>
      <c r="F34" t="s">
        <v>28</v>
      </c>
      <c r="H34" t="s">
        <v>1115</v>
      </c>
      <c r="I34" t="s">
        <v>1116</v>
      </c>
      <c r="J34" s="22" t="s">
        <v>1116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F19" activePane="bottomLeft" state="frozen"/>
      <selection pane="bottomLeft" activeCell="F19" sqref="F19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415</v>
      </c>
      <c r="D2">
        <v>80</v>
      </c>
      <c r="E2" s="1">
        <v>105</v>
      </c>
      <c r="F2" t="s">
        <v>28</v>
      </c>
      <c r="H2" s="5" t="s">
        <v>1092</v>
      </c>
      <c r="I2">
        <v>2030</v>
      </c>
      <c r="J2" s="22">
        <v>2030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H3" s="5" t="s">
        <v>1092</v>
      </c>
      <c r="J3" s="33" t="s">
        <v>1092</v>
      </c>
    </row>
    <row r="4" spans="1:10" x14ac:dyDescent="0.25">
      <c r="A4" t="s">
        <v>21</v>
      </c>
      <c r="B4" t="s">
        <v>22</v>
      </c>
      <c r="C4" t="s">
        <v>1117</v>
      </c>
      <c r="D4" t="s">
        <v>374</v>
      </c>
      <c r="E4" s="1">
        <v>28.85</v>
      </c>
      <c r="F4" t="s">
        <v>13</v>
      </c>
      <c r="J4" s="22"/>
    </row>
    <row r="5" spans="1:10" x14ac:dyDescent="0.25">
      <c r="A5" t="s">
        <v>26</v>
      </c>
      <c r="B5" t="s">
        <v>27</v>
      </c>
      <c r="C5" t="s">
        <v>897</v>
      </c>
      <c r="D5">
        <v>79</v>
      </c>
      <c r="E5" s="1">
        <v>93.6</v>
      </c>
      <c r="F5" t="s">
        <v>28</v>
      </c>
      <c r="H5" s="5" t="s">
        <v>1092</v>
      </c>
      <c r="J5" s="33" t="s">
        <v>1092</v>
      </c>
    </row>
    <row r="6" spans="1:10" x14ac:dyDescent="0.25">
      <c r="A6" t="s">
        <v>856</v>
      </c>
      <c r="B6" t="s">
        <v>857</v>
      </c>
      <c r="C6" t="s">
        <v>1118</v>
      </c>
      <c r="D6">
        <v>80.09</v>
      </c>
      <c r="E6" s="1">
        <v>96.77</v>
      </c>
      <c r="F6" t="s">
        <v>24</v>
      </c>
      <c r="G6" s="1" t="s">
        <v>1089</v>
      </c>
      <c r="H6" s="5" t="s">
        <v>1092</v>
      </c>
      <c r="J6" s="33" t="s">
        <v>1092</v>
      </c>
    </row>
    <row r="7" spans="1:10" x14ac:dyDescent="0.25">
      <c r="A7" t="s">
        <v>31</v>
      </c>
      <c r="B7" t="s">
        <v>32</v>
      </c>
      <c r="D7">
        <v>80</v>
      </c>
      <c r="E7" s="1">
        <v>95.16</v>
      </c>
      <c r="F7" t="s">
        <v>33</v>
      </c>
      <c r="H7" s="5" t="s">
        <v>235</v>
      </c>
      <c r="I7" s="5" t="s">
        <v>1119</v>
      </c>
      <c r="J7" s="33" t="s">
        <v>1119</v>
      </c>
    </row>
    <row r="8" spans="1:10" x14ac:dyDescent="0.25">
      <c r="A8" t="s">
        <v>302</v>
      </c>
      <c r="B8" t="s">
        <v>303</v>
      </c>
      <c r="C8" t="s">
        <v>1120</v>
      </c>
      <c r="D8">
        <v>80</v>
      </c>
      <c r="E8" s="43">
        <v>98.93</v>
      </c>
      <c r="F8" t="s">
        <v>761</v>
      </c>
      <c r="H8" t="s">
        <v>1092</v>
      </c>
      <c r="I8">
        <v>2017</v>
      </c>
      <c r="J8" s="22">
        <v>2017</v>
      </c>
    </row>
    <row r="9" spans="1:10" x14ac:dyDescent="0.25">
      <c r="A9" t="s">
        <v>37</v>
      </c>
      <c r="B9" t="s">
        <v>38</v>
      </c>
      <c r="D9" t="s">
        <v>374</v>
      </c>
      <c r="E9" s="1">
        <v>28.85</v>
      </c>
      <c r="F9" t="s">
        <v>40</v>
      </c>
      <c r="J9" s="22"/>
    </row>
    <row r="10" spans="1:10" x14ac:dyDescent="0.25">
      <c r="A10" t="s">
        <v>43</v>
      </c>
      <c r="B10" t="s">
        <v>44</v>
      </c>
      <c r="C10" t="s">
        <v>1121</v>
      </c>
      <c r="D10">
        <v>53</v>
      </c>
      <c r="E10" s="1">
        <v>120.75</v>
      </c>
      <c r="F10" t="s">
        <v>24</v>
      </c>
      <c r="H10" t="s">
        <v>1122</v>
      </c>
      <c r="J10" s="22" t="s">
        <v>1122</v>
      </c>
    </row>
    <row r="11" spans="4:10" x14ac:dyDescent="0.25">
      <c r="D11">
        <v>51</v>
      </c>
      <c r="E11" s="1">
        <v>120.75</v>
      </c>
      <c r="F11" t="s">
        <v>1123</v>
      </c>
      <c r="H11" t="s">
        <v>1124</v>
      </c>
      <c r="J11" s="22" t="s">
        <v>1124</v>
      </c>
    </row>
    <row r="12" spans="1:10" x14ac:dyDescent="0.25">
      <c r="A12" t="s">
        <v>54</v>
      </c>
      <c r="B12" t="s">
        <v>55</v>
      </c>
      <c r="C12" t="s">
        <v>1125</v>
      </c>
      <c r="D12">
        <v>83</v>
      </c>
      <c r="E12" s="1">
        <v>96.6</v>
      </c>
      <c r="F12" t="s">
        <v>89</v>
      </c>
      <c r="H12" t="s">
        <v>1126</v>
      </c>
      <c r="I12" s="5" t="s">
        <v>1127</v>
      </c>
      <c r="J12" s="33" t="s">
        <v>1127</v>
      </c>
    </row>
    <row r="13" spans="3:10" x14ac:dyDescent="0.25">
      <c r="C13" t="s">
        <v>1128</v>
      </c>
      <c r="D13">
        <v>5</v>
      </c>
      <c r="E13" s="64">
        <v>89.7</v>
      </c>
      <c r="F13" t="s">
        <v>40</v>
      </c>
      <c r="H13" t="s">
        <v>1129</v>
      </c>
      <c r="I13" s="5"/>
      <c r="J13" s="22" t="s">
        <v>1129</v>
      </c>
    </row>
    <row r="14" spans="1:10" x14ac:dyDescent="0.25">
      <c r="A14" t="s">
        <v>57</v>
      </c>
      <c r="B14" t="s">
        <v>58</v>
      </c>
      <c r="C14" t="s">
        <v>743</v>
      </c>
      <c r="D14">
        <v>77</v>
      </c>
      <c r="E14" s="1">
        <v>101.49</v>
      </c>
      <c r="F14" t="s">
        <v>59</v>
      </c>
      <c r="H14" t="s">
        <v>1092</v>
      </c>
      <c r="I14">
        <v>2027</v>
      </c>
      <c r="J14" s="22">
        <v>2027</v>
      </c>
    </row>
    <row r="15" spans="1:10" x14ac:dyDescent="0.25">
      <c r="A15" t="s">
        <v>61</v>
      </c>
      <c r="B15" t="s">
        <v>62</v>
      </c>
      <c r="D15">
        <v>80</v>
      </c>
      <c r="E15" s="1">
        <v>93.6</v>
      </c>
      <c r="F15" t="s">
        <v>28</v>
      </c>
      <c r="H15" t="s">
        <v>235</v>
      </c>
      <c r="I15" s="5"/>
      <c r="J15" s="22" t="s">
        <v>235</v>
      </c>
    </row>
    <row r="16" spans="1:10" x14ac:dyDescent="0.25">
      <c r="A16" t="s">
        <v>63</v>
      </c>
      <c r="B16" t="s">
        <v>64</v>
      </c>
      <c r="D16">
        <v>80</v>
      </c>
      <c r="E16" s="1">
        <v>95.55</v>
      </c>
      <c r="F16" t="s">
        <v>66</v>
      </c>
      <c r="H16" t="s">
        <v>1092</v>
      </c>
      <c r="J16" s="33" t="s">
        <v>1092</v>
      </c>
    </row>
    <row r="17" spans="1:10" x14ac:dyDescent="0.25">
      <c r="A17" t="s">
        <v>67</v>
      </c>
      <c r="B17" t="s">
        <v>68</v>
      </c>
      <c r="C17" t="s">
        <v>1130</v>
      </c>
      <c r="D17">
        <v>25.25</v>
      </c>
      <c r="E17" s="43">
        <v>85.8</v>
      </c>
      <c r="F17" t="s">
        <v>28</v>
      </c>
      <c r="H17" t="s">
        <v>1129</v>
      </c>
      <c r="J17" s="22" t="s">
        <v>1129</v>
      </c>
    </row>
    <row r="18" spans="1:10" x14ac:dyDescent="0.25">
      <c r="A18" t="s">
        <v>240</v>
      </c>
      <c r="B18" t="s">
        <v>241</v>
      </c>
      <c r="D18">
        <v>80</v>
      </c>
      <c r="E18" s="1">
        <v>86.9</v>
      </c>
      <c r="F18" t="s">
        <v>595</v>
      </c>
      <c r="H18" t="s">
        <v>1092</v>
      </c>
      <c r="I18">
        <v>2029</v>
      </c>
      <c r="J18" s="22">
        <v>2029</v>
      </c>
    </row>
    <row r="19" spans="1:10" x14ac:dyDescent="0.25">
      <c r="A19" t="s">
        <v>72</v>
      </c>
      <c r="B19" t="s">
        <v>73</v>
      </c>
      <c r="C19" t="s">
        <v>1131</v>
      </c>
      <c r="D19">
        <v>64</v>
      </c>
      <c r="E19" s="1">
        <v>95.55</v>
      </c>
      <c r="F19" t="s">
        <v>28</v>
      </c>
      <c r="G19" s="39">
        <v>890.71</v>
      </c>
      <c r="H19" t="s">
        <v>1092</v>
      </c>
      <c r="J19" s="22" t="s">
        <v>1092</v>
      </c>
    </row>
    <row r="20" spans="1:10" x14ac:dyDescent="0.25">
      <c r="A20" t="s">
        <v>75</v>
      </c>
      <c r="B20" t="s">
        <v>76</v>
      </c>
      <c r="C20" t="s">
        <v>1132</v>
      </c>
      <c r="D20">
        <v>70</v>
      </c>
      <c r="E20" s="1">
        <v>105.81</v>
      </c>
      <c r="F20" t="s">
        <v>78</v>
      </c>
      <c r="H20" t="s">
        <v>1092</v>
      </c>
      <c r="J20" s="22" t="s">
        <v>1092</v>
      </c>
    </row>
    <row r="21" spans="1:10" x14ac:dyDescent="0.25">
      <c r="A21" t="s">
        <v>80</v>
      </c>
      <c r="B21" t="s">
        <v>81</v>
      </c>
      <c r="C21" t="s">
        <v>1102</v>
      </c>
      <c r="D21">
        <v>105</v>
      </c>
      <c r="E21" s="1">
        <v>85.8</v>
      </c>
      <c r="F21" t="s">
        <v>13</v>
      </c>
      <c r="H21" s="5" t="s">
        <v>1092</v>
      </c>
      <c r="J21" s="22" t="s">
        <v>1092</v>
      </c>
    </row>
    <row r="22" spans="1:10" x14ac:dyDescent="0.25">
      <c r="A22" t="s">
        <v>84</v>
      </c>
      <c r="B22" t="s">
        <v>85</v>
      </c>
      <c r="D22">
        <v>80</v>
      </c>
      <c r="E22" s="1">
        <v>95.95</v>
      </c>
      <c r="F22" t="s">
        <v>13</v>
      </c>
      <c r="H22" s="5" t="s">
        <v>1092</v>
      </c>
      <c r="I22">
        <v>2027</v>
      </c>
      <c r="J22" s="22">
        <v>2027</v>
      </c>
    </row>
    <row r="23" spans="1:10" x14ac:dyDescent="0.25">
      <c r="A23" t="s">
        <v>87</v>
      </c>
      <c r="B23" t="s">
        <v>88</v>
      </c>
      <c r="D23">
        <v>80</v>
      </c>
      <c r="E23" s="1">
        <v>93.6</v>
      </c>
      <c r="F23" t="s">
        <v>89</v>
      </c>
      <c r="H23" t="s">
        <v>235</v>
      </c>
      <c r="I23" t="s">
        <v>1133</v>
      </c>
      <c r="J23" s="22">
        <v>2028</v>
      </c>
    </row>
    <row r="24" spans="1:10" x14ac:dyDescent="0.25">
      <c r="A24" t="s">
        <v>18</v>
      </c>
      <c r="B24" t="s">
        <v>927</v>
      </c>
      <c r="C24" t="s">
        <v>1134</v>
      </c>
      <c r="D24">
        <v>40</v>
      </c>
      <c r="E24" s="1">
        <v>79.66</v>
      </c>
      <c r="F24" t="s">
        <v>20</v>
      </c>
      <c r="H24" t="s">
        <v>1129</v>
      </c>
      <c r="J24" s="22" t="s">
        <v>1129</v>
      </c>
    </row>
    <row r="25" spans="1:10" x14ac:dyDescent="0.25">
      <c r="A25" t="s">
        <v>95</v>
      </c>
      <c r="B25" t="s">
        <v>96</v>
      </c>
      <c r="D25">
        <v>80</v>
      </c>
      <c r="E25" s="1">
        <v>89.7</v>
      </c>
      <c r="F25" t="s">
        <v>28</v>
      </c>
      <c r="H25" t="s">
        <v>1092</v>
      </c>
      <c r="J25" s="22" t="s">
        <v>1092</v>
      </c>
    </row>
    <row r="26" spans="1:10" x14ac:dyDescent="0.25">
      <c r="A26" t="s">
        <v>97</v>
      </c>
      <c r="B26" t="s">
        <v>98</v>
      </c>
      <c r="C26" t="s">
        <v>1135</v>
      </c>
      <c r="D26">
        <v>49.21</v>
      </c>
      <c r="E26" s="1">
        <v>108.57</v>
      </c>
      <c r="F26" t="s">
        <v>59</v>
      </c>
      <c r="H26" s="5" t="s">
        <v>1092</v>
      </c>
      <c r="J26" s="33" t="s">
        <v>1092</v>
      </c>
    </row>
    <row r="27" spans="1:10" x14ac:dyDescent="0.25">
      <c r="A27" t="s">
        <v>100</v>
      </c>
      <c r="B27" t="s">
        <v>101</v>
      </c>
      <c r="D27" t="s">
        <v>374</v>
      </c>
      <c r="E27" s="1">
        <v>28.85</v>
      </c>
      <c r="F27" t="s">
        <v>103</v>
      </c>
      <c r="H27" s="5"/>
      <c r="I27" s="5"/>
      <c r="J27" s="22"/>
    </row>
    <row r="28" ht="30.75" customHeight="1" spans="1:10" x14ac:dyDescent="0.25">
      <c r="A28" t="s">
        <v>104</v>
      </c>
      <c r="B28" t="s">
        <v>105</v>
      </c>
      <c r="C28" t="s">
        <v>1136</v>
      </c>
      <c r="D28">
        <v>78</v>
      </c>
      <c r="E28" s="1">
        <v>101.49</v>
      </c>
      <c r="F28" t="s">
        <v>107</v>
      </c>
      <c r="H28" s="5" t="s">
        <v>1092</v>
      </c>
      <c r="I28" s="5" t="s">
        <v>1137</v>
      </c>
      <c r="J28" s="22">
        <v>2027</v>
      </c>
    </row>
    <row r="29" spans="1:10" x14ac:dyDescent="0.25">
      <c r="A29" t="s">
        <v>714</v>
      </c>
      <c r="B29" t="s">
        <v>715</v>
      </c>
      <c r="C29" t="s">
        <v>1138</v>
      </c>
      <c r="D29">
        <v>68.5</v>
      </c>
      <c r="E29" s="1">
        <v>93.6</v>
      </c>
      <c r="F29" t="s">
        <v>28</v>
      </c>
      <c r="H29" t="s">
        <v>1092</v>
      </c>
      <c r="I29" s="5"/>
      <c r="J29" s="22" t="s">
        <v>1092</v>
      </c>
    </row>
    <row r="30" spans="1:10" x14ac:dyDescent="0.25">
      <c r="A30" t="s">
        <v>75</v>
      </c>
      <c r="B30" t="s">
        <v>111</v>
      </c>
      <c r="C30" t="s">
        <v>1139</v>
      </c>
      <c r="D30" s="65">
        <v>21</v>
      </c>
      <c r="E30" s="1">
        <v>93.6</v>
      </c>
      <c r="F30" t="s">
        <v>94</v>
      </c>
      <c r="H30" t="s">
        <v>1092</v>
      </c>
      <c r="I30" t="s">
        <v>1140</v>
      </c>
      <c r="J30" s="22">
        <v>2034</v>
      </c>
    </row>
    <row r="31" spans="1:10" x14ac:dyDescent="0.25">
      <c r="A31" t="s">
        <v>115</v>
      </c>
      <c r="B31" t="s">
        <v>116</v>
      </c>
      <c r="D31" s="65">
        <v>80</v>
      </c>
      <c r="E31" s="1">
        <v>93.6</v>
      </c>
      <c r="F31" t="s">
        <v>28</v>
      </c>
      <c r="H31" t="s">
        <v>1092</v>
      </c>
      <c r="I31">
        <v>2035</v>
      </c>
      <c r="J31" s="22">
        <v>2035</v>
      </c>
    </row>
    <row r="32" spans="1:10" x14ac:dyDescent="0.25">
      <c r="A32" t="s">
        <v>118</v>
      </c>
      <c r="B32" t="s">
        <v>119</v>
      </c>
      <c r="C32" t="s">
        <v>1141</v>
      </c>
      <c r="D32">
        <v>0</v>
      </c>
      <c r="E32" s="1">
        <v>20</v>
      </c>
      <c r="F32" t="s">
        <v>107</v>
      </c>
      <c r="H32" t="s">
        <v>1092</v>
      </c>
      <c r="J32" s="22"/>
    </row>
    <row r="33" spans="1:10" x14ac:dyDescent="0.25">
      <c r="A33" t="s">
        <v>120</v>
      </c>
      <c r="B33" t="s">
        <v>121</v>
      </c>
      <c r="C33" t="s">
        <v>1142</v>
      </c>
      <c r="D33">
        <v>59.5</v>
      </c>
      <c r="E33" s="1">
        <v>85.8</v>
      </c>
      <c r="F33" t="s">
        <v>122</v>
      </c>
      <c r="H33" t="s">
        <v>1092</v>
      </c>
      <c r="J33" s="22" t="s">
        <v>1092</v>
      </c>
    </row>
    <row r="34" spans="1:10" x14ac:dyDescent="0.25">
      <c r="A34" t="s">
        <v>290</v>
      </c>
      <c r="B34" t="s">
        <v>291</v>
      </c>
      <c r="C34" t="s">
        <v>1143</v>
      </c>
      <c r="D34">
        <v>82</v>
      </c>
      <c r="E34" s="1">
        <v>96.6</v>
      </c>
      <c r="F34" t="s">
        <v>28</v>
      </c>
      <c r="H34" t="s">
        <v>1126</v>
      </c>
      <c r="I34" t="s">
        <v>1144</v>
      </c>
      <c r="J34" s="22" t="s">
        <v>1144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 zoomScale="100" zoomScaleNormal="100">
      <pane ySplit="1" topLeftCell="A21" activePane="bottomLeft" state="frozen"/>
      <selection pane="bottomLeft" activeCell="A21" sqref="A21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customWidth="1"/>
    <col min="8" max="8" width="22.5703125" customWidth="1"/>
    <col min="9" max="9" width="12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16</v>
      </c>
      <c r="E2" s="1">
        <v>89.7</v>
      </c>
      <c r="F2" t="s">
        <v>13</v>
      </c>
      <c r="H2" t="s">
        <v>154</v>
      </c>
      <c r="I2" t="s">
        <v>155</v>
      </c>
      <c r="J2" s="4" t="s">
        <v>155</v>
      </c>
    </row>
    <row r="3" spans="1:10" x14ac:dyDescent="0.25">
      <c r="A3" t="s">
        <v>10</v>
      </c>
      <c r="B3" t="s">
        <v>11</v>
      </c>
      <c r="C3" t="s">
        <v>12</v>
      </c>
      <c r="D3">
        <v>24</v>
      </c>
      <c r="E3" s="1">
        <v>89.7</v>
      </c>
      <c r="F3" t="s">
        <v>51</v>
      </c>
      <c r="H3" t="s">
        <v>154</v>
      </c>
      <c r="I3" t="s">
        <v>155</v>
      </c>
      <c r="J3" s="4" t="s">
        <v>155</v>
      </c>
    </row>
    <row r="4" spans="1:10" x14ac:dyDescent="0.25">
      <c r="A4" t="s">
        <v>10</v>
      </c>
      <c r="B4" t="s">
        <v>11</v>
      </c>
      <c r="C4" t="s">
        <v>16</v>
      </c>
      <c r="D4">
        <v>5</v>
      </c>
      <c r="E4" s="1">
        <v>100.77</v>
      </c>
      <c r="F4" t="s">
        <v>13</v>
      </c>
      <c r="H4" t="s">
        <v>156</v>
      </c>
      <c r="I4">
        <v>1758</v>
      </c>
      <c r="J4" s="4">
        <v>1758</v>
      </c>
    </row>
    <row r="5" spans="1:10" x14ac:dyDescent="0.25">
      <c r="A5" t="s">
        <v>18</v>
      </c>
      <c r="B5" t="s">
        <v>19</v>
      </c>
      <c r="D5">
        <v>70</v>
      </c>
      <c r="E5" s="1">
        <v>93.01</v>
      </c>
      <c r="F5" t="s">
        <v>20</v>
      </c>
      <c r="H5" t="s">
        <v>136</v>
      </c>
      <c r="I5">
        <v>1758</v>
      </c>
      <c r="J5" s="4">
        <v>1758</v>
      </c>
    </row>
    <row r="6" spans="1:10" x14ac:dyDescent="0.25">
      <c r="A6" t="s">
        <v>21</v>
      </c>
      <c r="B6" t="s">
        <v>22</v>
      </c>
      <c r="C6" t="s">
        <v>157</v>
      </c>
      <c r="D6">
        <v>80</v>
      </c>
      <c r="E6" s="1">
        <v>28.85</v>
      </c>
      <c r="F6" t="s">
        <v>24</v>
      </c>
      <c r="H6" t="s">
        <v>158</v>
      </c>
      <c r="I6">
        <v>1767</v>
      </c>
      <c r="J6" s="4">
        <v>1767</v>
      </c>
    </row>
    <row r="7" spans="1:10" x14ac:dyDescent="0.25">
      <c r="A7" t="s">
        <v>26</v>
      </c>
      <c r="B7" t="s">
        <v>27</v>
      </c>
      <c r="D7">
        <v>75</v>
      </c>
      <c r="E7" s="1">
        <v>93.6</v>
      </c>
      <c r="F7" t="s">
        <v>28</v>
      </c>
      <c r="H7" t="s">
        <v>136</v>
      </c>
      <c r="J7" s="4" t="s">
        <v>136</v>
      </c>
    </row>
    <row r="8" spans="1:10" x14ac:dyDescent="0.25">
      <c r="A8" t="s">
        <v>31</v>
      </c>
      <c r="B8" t="s">
        <v>32</v>
      </c>
      <c r="D8">
        <v>80</v>
      </c>
      <c r="E8" s="1">
        <v>95.16</v>
      </c>
      <c r="F8" t="s">
        <v>33</v>
      </c>
      <c r="H8" t="s">
        <v>159</v>
      </c>
      <c r="I8" t="s">
        <v>160</v>
      </c>
      <c r="J8" s="4" t="s">
        <v>160</v>
      </c>
    </row>
    <row r="9" ht="45.75" customHeight="1" spans="1:10" x14ac:dyDescent="0.25">
      <c r="A9" t="s">
        <v>37</v>
      </c>
      <c r="B9" t="s">
        <v>38</v>
      </c>
      <c r="C9" t="s">
        <v>161</v>
      </c>
      <c r="D9">
        <v>80</v>
      </c>
      <c r="E9" s="1">
        <v>28.85</v>
      </c>
      <c r="F9" t="s">
        <v>40</v>
      </c>
      <c r="G9" s="13" t="s">
        <v>162</v>
      </c>
      <c r="H9" t="s">
        <v>136</v>
      </c>
      <c r="I9" t="s">
        <v>163</v>
      </c>
      <c r="J9" s="4" t="s">
        <v>163</v>
      </c>
    </row>
    <row r="10" spans="1:10" x14ac:dyDescent="0.25">
      <c r="A10" t="s">
        <v>43</v>
      </c>
      <c r="B10" t="s">
        <v>44</v>
      </c>
      <c r="D10">
        <v>80</v>
      </c>
      <c r="E10" s="1">
        <v>120.75</v>
      </c>
      <c r="F10" t="s">
        <v>24</v>
      </c>
      <c r="H10" t="s">
        <v>164</v>
      </c>
      <c r="J10" s="4" t="s">
        <v>164</v>
      </c>
    </row>
    <row r="11" ht="30.75" customHeight="1" spans="1:10" x14ac:dyDescent="0.25">
      <c r="A11" t="s">
        <v>46</v>
      </c>
      <c r="B11" t="s">
        <v>47</v>
      </c>
      <c r="C11" s="5" t="s">
        <v>165</v>
      </c>
      <c r="D11">
        <v>76</v>
      </c>
      <c r="E11" s="1">
        <v>89.7</v>
      </c>
      <c r="F11" t="s">
        <v>48</v>
      </c>
      <c r="H11" s="14" t="s">
        <v>136</v>
      </c>
      <c r="I11" t="s">
        <v>166</v>
      </c>
      <c r="J11" s="4" t="s">
        <v>166</v>
      </c>
    </row>
    <row r="12" spans="1:10" x14ac:dyDescent="0.25">
      <c r="A12" t="s">
        <v>54</v>
      </c>
      <c r="B12" t="s">
        <v>55</v>
      </c>
      <c r="C12" t="s">
        <v>167</v>
      </c>
      <c r="D12">
        <v>48</v>
      </c>
      <c r="E12" s="1">
        <v>96.6</v>
      </c>
      <c r="F12" t="s">
        <v>40</v>
      </c>
      <c r="G12" s="11" t="s">
        <v>168</v>
      </c>
      <c r="H12" t="s">
        <v>169</v>
      </c>
      <c r="I12">
        <v>1766</v>
      </c>
      <c r="J12" s="4">
        <v>1766</v>
      </c>
    </row>
    <row r="13" spans="1:10" x14ac:dyDescent="0.25">
      <c r="A13" t="s">
        <v>57</v>
      </c>
      <c r="B13" t="s">
        <v>58</v>
      </c>
      <c r="D13">
        <v>72.5</v>
      </c>
      <c r="E13" s="1">
        <v>97.5</v>
      </c>
      <c r="F13" t="s">
        <v>59</v>
      </c>
      <c r="H13" t="s">
        <v>159</v>
      </c>
      <c r="I13" t="s">
        <v>170</v>
      </c>
      <c r="J13" s="4" t="s">
        <v>170</v>
      </c>
    </row>
    <row r="14" spans="1:10" x14ac:dyDescent="0.25">
      <c r="A14" t="s">
        <v>61</v>
      </c>
      <c r="B14" t="s">
        <v>62</v>
      </c>
      <c r="D14">
        <v>71</v>
      </c>
      <c r="E14" s="1">
        <v>100.77</v>
      </c>
      <c r="F14" t="s">
        <v>28</v>
      </c>
      <c r="H14" s="14" t="s">
        <v>136</v>
      </c>
      <c r="I14">
        <v>1758</v>
      </c>
      <c r="J14" s="4">
        <v>1758</v>
      </c>
    </row>
    <row r="15" spans="1:10" x14ac:dyDescent="0.25">
      <c r="A15" t="s">
        <v>63</v>
      </c>
      <c r="B15" t="s">
        <v>64</v>
      </c>
      <c r="D15">
        <v>80</v>
      </c>
      <c r="E15" s="1">
        <v>97.5</v>
      </c>
      <c r="F15" t="s">
        <v>66</v>
      </c>
      <c r="H15" t="s">
        <v>159</v>
      </c>
      <c r="I15" t="s">
        <v>170</v>
      </c>
      <c r="J15" s="4" t="s">
        <v>170</v>
      </c>
    </row>
    <row r="16" spans="1:10" x14ac:dyDescent="0.25">
      <c r="A16" t="s">
        <v>67</v>
      </c>
      <c r="B16" t="s">
        <v>68</v>
      </c>
      <c r="D16">
        <v>76</v>
      </c>
      <c r="E16" s="1">
        <v>100.77</v>
      </c>
      <c r="F16" t="s">
        <v>28</v>
      </c>
      <c r="H16" s="14" t="s">
        <v>136</v>
      </c>
      <c r="I16">
        <v>1758</v>
      </c>
      <c r="J16" s="4">
        <v>1758</v>
      </c>
    </row>
    <row r="17" spans="1:10" x14ac:dyDescent="0.25">
      <c r="A17" t="s">
        <v>69</v>
      </c>
      <c r="B17" t="s">
        <v>70</v>
      </c>
      <c r="D17">
        <v>40</v>
      </c>
      <c r="E17" s="1">
        <v>100.77</v>
      </c>
      <c r="F17" t="s">
        <v>59</v>
      </c>
      <c r="H17" t="s">
        <v>171</v>
      </c>
      <c r="I17">
        <v>1758</v>
      </c>
      <c r="J17" s="4">
        <v>1758</v>
      </c>
    </row>
    <row r="18" spans="1:10" x14ac:dyDescent="0.25">
      <c r="A18" t="s">
        <v>72</v>
      </c>
      <c r="B18" t="s">
        <v>73</v>
      </c>
      <c r="D18">
        <v>65.25</v>
      </c>
      <c r="E18" s="1">
        <v>85.8</v>
      </c>
      <c r="F18" t="s">
        <v>28</v>
      </c>
      <c r="H18" t="s">
        <v>172</v>
      </c>
      <c r="I18">
        <v>58</v>
      </c>
      <c r="J18" s="4">
        <v>58</v>
      </c>
    </row>
    <row r="19" spans="1:10" x14ac:dyDescent="0.25">
      <c r="A19" t="s">
        <v>75</v>
      </c>
      <c r="B19" t="s">
        <v>76</v>
      </c>
      <c r="C19" t="s">
        <v>173</v>
      </c>
      <c r="D19">
        <v>70</v>
      </c>
      <c r="E19" s="1">
        <v>105.81</v>
      </c>
      <c r="F19" t="s">
        <v>78</v>
      </c>
      <c r="H19" s="14" t="s">
        <v>136</v>
      </c>
      <c r="J19" s="9" t="s">
        <v>136</v>
      </c>
    </row>
    <row r="20" spans="1:10" x14ac:dyDescent="0.25">
      <c r="A20" t="s">
        <v>80</v>
      </c>
      <c r="B20" t="s">
        <v>81</v>
      </c>
      <c r="C20" t="s">
        <v>174</v>
      </c>
      <c r="D20">
        <v>0</v>
      </c>
      <c r="E20" s="1">
        <v>93.6</v>
      </c>
      <c r="F20" t="s">
        <v>13</v>
      </c>
      <c r="J20" s="4"/>
    </row>
    <row r="21" spans="1:10" x14ac:dyDescent="0.25">
      <c r="A21" t="s">
        <v>80</v>
      </c>
      <c r="B21" t="s">
        <v>81</v>
      </c>
      <c r="C21" t="s">
        <v>83</v>
      </c>
      <c r="D21">
        <v>79</v>
      </c>
      <c r="E21" s="1">
        <v>100</v>
      </c>
      <c r="F21" t="s">
        <v>13</v>
      </c>
      <c r="H21" t="s">
        <v>136</v>
      </c>
      <c r="I21">
        <v>1757</v>
      </c>
      <c r="J21" s="4">
        <v>1757</v>
      </c>
    </row>
    <row r="22" spans="1:10" x14ac:dyDescent="0.25">
      <c r="A22" t="s">
        <v>84</v>
      </c>
      <c r="B22" t="s">
        <v>85</v>
      </c>
      <c r="C22" t="s">
        <v>175</v>
      </c>
      <c r="D22">
        <v>67</v>
      </c>
      <c r="E22" s="1">
        <v>94.23</v>
      </c>
      <c r="F22" t="s">
        <v>13</v>
      </c>
      <c r="H22" t="s">
        <v>136</v>
      </c>
      <c r="I22">
        <v>1768</v>
      </c>
      <c r="J22" s="4">
        <v>1768</v>
      </c>
    </row>
    <row r="23" ht="30.75" customHeight="1" spans="1:10" x14ac:dyDescent="0.25">
      <c r="A23" t="s">
        <v>87</v>
      </c>
      <c r="B23" t="s">
        <v>88</v>
      </c>
      <c r="D23">
        <v>72</v>
      </c>
      <c r="E23" s="1">
        <v>75.91</v>
      </c>
      <c r="F23" t="s">
        <v>89</v>
      </c>
      <c r="H23" s="5" t="s">
        <v>176</v>
      </c>
      <c r="I23" t="s">
        <v>177</v>
      </c>
      <c r="J23" s="4" t="s">
        <v>177</v>
      </c>
    </row>
    <row r="24" ht="91.5" customHeight="1" spans="1:10" x14ac:dyDescent="0.25">
      <c r="A24" t="s">
        <v>178</v>
      </c>
      <c r="B24" t="s">
        <v>93</v>
      </c>
      <c r="C24" t="s">
        <v>179</v>
      </c>
      <c r="D24">
        <v>65</v>
      </c>
      <c r="E24" s="1">
        <v>85.8</v>
      </c>
      <c r="F24" t="s">
        <v>94</v>
      </c>
      <c r="G24" s="15" t="s">
        <v>180</v>
      </c>
      <c r="H24" t="s">
        <v>136</v>
      </c>
      <c r="J24" s="4" t="s">
        <v>136</v>
      </c>
    </row>
    <row r="25" spans="1:10" x14ac:dyDescent="0.25">
      <c r="A25" t="s">
        <v>95</v>
      </c>
      <c r="B25" t="s">
        <v>96</v>
      </c>
      <c r="D25">
        <v>80</v>
      </c>
      <c r="E25" s="1">
        <v>99.93</v>
      </c>
      <c r="F25" t="s">
        <v>28</v>
      </c>
      <c r="H25" t="s">
        <v>136</v>
      </c>
      <c r="I25">
        <v>1765</v>
      </c>
      <c r="J25" s="4">
        <v>1765</v>
      </c>
    </row>
    <row r="26" spans="1:10" x14ac:dyDescent="0.25">
      <c r="A26" t="s">
        <v>97</v>
      </c>
      <c r="B26" t="s">
        <v>98</v>
      </c>
      <c r="D26">
        <v>72.08</v>
      </c>
      <c r="E26" s="1">
        <v>103.92</v>
      </c>
      <c r="F26" t="s">
        <v>59</v>
      </c>
      <c r="H26" t="s">
        <v>136</v>
      </c>
      <c r="J26" s="4" t="s">
        <v>136</v>
      </c>
    </row>
    <row r="27" ht="30.75" customHeight="1" spans="1:10" x14ac:dyDescent="0.25">
      <c r="A27" t="s">
        <v>100</v>
      </c>
      <c r="B27" t="s">
        <v>101</v>
      </c>
      <c r="D27">
        <v>80</v>
      </c>
      <c r="E27" s="1">
        <v>28.85</v>
      </c>
      <c r="F27" t="s">
        <v>103</v>
      </c>
      <c r="G27" s="13" t="s">
        <v>181</v>
      </c>
      <c r="J27" s="4"/>
    </row>
    <row r="28" ht="30.75" customHeight="1" spans="1:10" x14ac:dyDescent="0.25">
      <c r="A28" t="s">
        <v>104</v>
      </c>
      <c r="B28" t="s">
        <v>105</v>
      </c>
      <c r="C28" s="5" t="s">
        <v>182</v>
      </c>
      <c r="D28">
        <v>75</v>
      </c>
      <c r="E28" s="1">
        <v>93.6</v>
      </c>
      <c r="F28" t="s">
        <v>107</v>
      </c>
      <c r="H28" t="s">
        <v>136</v>
      </c>
      <c r="I28" t="s">
        <v>183</v>
      </c>
      <c r="J28" s="4" t="s">
        <v>183</v>
      </c>
    </row>
    <row r="29" spans="1:10" x14ac:dyDescent="0.25">
      <c r="A29" t="s">
        <v>75</v>
      </c>
      <c r="B29" t="s">
        <v>111</v>
      </c>
      <c r="C29" t="s">
        <v>184</v>
      </c>
      <c r="D29">
        <v>72</v>
      </c>
      <c r="E29" s="1">
        <v>93.6</v>
      </c>
      <c r="F29" t="s">
        <v>94</v>
      </c>
      <c r="H29" t="s">
        <v>136</v>
      </c>
      <c r="I29" t="s">
        <v>185</v>
      </c>
      <c r="J29" s="4" t="s">
        <v>185</v>
      </c>
    </row>
    <row r="30" spans="1:10" x14ac:dyDescent="0.25">
      <c r="A30" t="s">
        <v>115</v>
      </c>
      <c r="B30" t="s">
        <v>116</v>
      </c>
      <c r="D30">
        <v>80</v>
      </c>
      <c r="E30" s="1">
        <v>90.09</v>
      </c>
      <c r="F30" t="s">
        <v>28</v>
      </c>
      <c r="H30" t="s">
        <v>45</v>
      </c>
      <c r="J30" s="4" t="s">
        <v>45</v>
      </c>
    </row>
    <row r="31" spans="1:10" x14ac:dyDescent="0.25">
      <c r="A31" t="s">
        <v>118</v>
      </c>
      <c r="B31" t="s">
        <v>119</v>
      </c>
      <c r="D31">
        <v>8.5</v>
      </c>
      <c r="E31" s="1">
        <v>15</v>
      </c>
      <c r="F31" t="s">
        <v>107</v>
      </c>
      <c r="H31" t="s">
        <v>186</v>
      </c>
      <c r="J31" s="4"/>
    </row>
    <row r="32" ht="30.75" customHeight="1" spans="1:10" x14ac:dyDescent="0.25">
      <c r="A32" t="s">
        <v>120</v>
      </c>
      <c r="B32" t="s">
        <v>121</v>
      </c>
      <c r="C32" t="s">
        <v>187</v>
      </c>
      <c r="D32">
        <v>70.75</v>
      </c>
      <c r="E32" s="1">
        <v>93.6</v>
      </c>
      <c r="F32" t="s">
        <v>122</v>
      </c>
      <c r="H32" t="s">
        <v>136</v>
      </c>
      <c r="I32" s="5" t="s">
        <v>188</v>
      </c>
      <c r="J32" s="4" t="s">
        <v>188</v>
      </c>
    </row>
  </sheetData>
  <autoFilter ref="A1:J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E37" activePane="bottomLeft" state="frozen"/>
      <selection pane="bottomLeft" activeCell="E37" sqref="E37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45.75" customHeight="1" spans="1:10" x14ac:dyDescent="0.25">
      <c r="A2" t="s">
        <v>10</v>
      </c>
      <c r="B2" t="s">
        <v>11</v>
      </c>
      <c r="C2" t="s">
        <v>415</v>
      </c>
      <c r="D2">
        <v>80</v>
      </c>
      <c r="E2" s="1">
        <v>105</v>
      </c>
      <c r="F2" t="s">
        <v>28</v>
      </c>
      <c r="G2" s="66" t="s">
        <v>1145</v>
      </c>
      <c r="H2" s="5" t="s">
        <v>1146</v>
      </c>
      <c r="I2">
        <v>2030</v>
      </c>
      <c r="J2" s="22">
        <v>2030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H3" t="s">
        <v>1122</v>
      </c>
      <c r="J3" s="22" t="s">
        <v>1122</v>
      </c>
    </row>
    <row r="4" ht="60.75" customHeight="1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G4" s="21" t="s">
        <v>1147</v>
      </c>
      <c r="J4" s="22"/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s="5" t="s">
        <v>1122</v>
      </c>
      <c r="J5" s="33" t="s">
        <v>1122</v>
      </c>
    </row>
    <row r="6" spans="1:10" x14ac:dyDescent="0.25">
      <c r="A6" t="s">
        <v>856</v>
      </c>
      <c r="B6" t="s">
        <v>857</v>
      </c>
      <c r="C6" t="s">
        <v>1148</v>
      </c>
      <c r="D6">
        <f>24+47</f>
        <v>71</v>
      </c>
      <c r="E6" s="1">
        <v>96.77</v>
      </c>
      <c r="F6" t="s">
        <v>24</v>
      </c>
      <c r="G6" s="1" t="s">
        <v>1089</v>
      </c>
      <c r="H6" t="s">
        <v>1122</v>
      </c>
      <c r="J6" s="33" t="s">
        <v>1122</v>
      </c>
    </row>
    <row r="7" spans="1:10" x14ac:dyDescent="0.25">
      <c r="A7" t="s">
        <v>31</v>
      </c>
      <c r="B7" t="s">
        <v>32</v>
      </c>
      <c r="D7">
        <v>80</v>
      </c>
      <c r="E7" s="1">
        <v>95.16</v>
      </c>
      <c r="F7" t="s">
        <v>33</v>
      </c>
      <c r="H7" s="5" t="s">
        <v>1149</v>
      </c>
      <c r="I7" s="5" t="s">
        <v>1150</v>
      </c>
      <c r="J7" s="33" t="s">
        <v>1150</v>
      </c>
    </row>
    <row r="8" spans="1:10" x14ac:dyDescent="0.25">
      <c r="A8" t="s">
        <v>302</v>
      </c>
      <c r="B8" t="s">
        <v>303</v>
      </c>
      <c r="C8" t="s">
        <v>1151</v>
      </c>
      <c r="D8">
        <v>56</v>
      </c>
      <c r="E8" s="1">
        <v>98.93</v>
      </c>
      <c r="F8" t="s">
        <v>761</v>
      </c>
      <c r="H8" t="s">
        <v>1122</v>
      </c>
      <c r="I8" t="s">
        <v>1152</v>
      </c>
      <c r="J8" s="22" t="s">
        <v>1152</v>
      </c>
    </row>
    <row r="9" spans="1:10" x14ac:dyDescent="0.25">
      <c r="A9" t="s">
        <v>37</v>
      </c>
      <c r="B9" t="s">
        <v>38</v>
      </c>
      <c r="D9" t="s">
        <v>374</v>
      </c>
      <c r="E9" s="1">
        <v>28.85</v>
      </c>
      <c r="F9" t="s">
        <v>40</v>
      </c>
      <c r="G9" s="10" t="s">
        <v>1153</v>
      </c>
      <c r="J9" s="22"/>
    </row>
    <row r="10" spans="1:10" x14ac:dyDescent="0.25">
      <c r="A10" t="s">
        <v>43</v>
      </c>
      <c r="B10" t="s">
        <v>44</v>
      </c>
      <c r="D10">
        <v>80</v>
      </c>
      <c r="E10" s="1">
        <v>120.75</v>
      </c>
      <c r="F10" t="s">
        <v>24</v>
      </c>
      <c r="H10" t="s">
        <v>1154</v>
      </c>
      <c r="J10" s="22" t="s">
        <v>1154</v>
      </c>
    </row>
    <row r="11" spans="1:10" x14ac:dyDescent="0.25">
      <c r="A11" t="s">
        <v>54</v>
      </c>
      <c r="B11" t="s">
        <v>55</v>
      </c>
      <c r="C11" t="s">
        <v>1155</v>
      </c>
      <c r="D11">
        <v>35</v>
      </c>
      <c r="E11" s="1">
        <v>96.6</v>
      </c>
      <c r="F11" t="s">
        <v>89</v>
      </c>
      <c r="H11" t="s">
        <v>1156</v>
      </c>
      <c r="I11" s="5" t="s">
        <v>1157</v>
      </c>
      <c r="J11" s="33" t="s">
        <v>1157</v>
      </c>
    </row>
    <row r="12" ht="45.75" customHeight="1" spans="3:10" x14ac:dyDescent="0.25">
      <c r="C12" s="5" t="s">
        <v>1158</v>
      </c>
      <c r="D12">
        <v>48</v>
      </c>
      <c r="E12" s="43">
        <v>89.7</v>
      </c>
      <c r="F12" t="s">
        <v>89</v>
      </c>
      <c r="H12" t="s">
        <v>1122</v>
      </c>
      <c r="I12" s="5"/>
      <c r="J12" s="33" t="s">
        <v>1122</v>
      </c>
    </row>
    <row r="13" spans="1:10" x14ac:dyDescent="0.25">
      <c r="A13" t="s">
        <v>57</v>
      </c>
      <c r="B13" t="s">
        <v>58</v>
      </c>
      <c r="D13">
        <v>80</v>
      </c>
      <c r="E13" s="1">
        <v>101.49</v>
      </c>
      <c r="F13" t="s">
        <v>59</v>
      </c>
      <c r="H13" t="s">
        <v>1122</v>
      </c>
      <c r="I13" t="s">
        <v>1159</v>
      </c>
      <c r="J13" s="33" t="s">
        <v>1159</v>
      </c>
    </row>
    <row r="14" spans="1:10" x14ac:dyDescent="0.25">
      <c r="A14" t="s">
        <v>61</v>
      </c>
      <c r="B14" t="s">
        <v>62</v>
      </c>
      <c r="D14">
        <v>80</v>
      </c>
      <c r="E14" s="1">
        <v>93.6</v>
      </c>
      <c r="F14" t="s">
        <v>28</v>
      </c>
      <c r="H14" t="s">
        <v>1149</v>
      </c>
      <c r="I14" s="5"/>
      <c r="J14" s="22" t="s">
        <v>1149</v>
      </c>
    </row>
    <row r="15" spans="1:10" x14ac:dyDescent="0.25">
      <c r="A15" t="s">
        <v>63</v>
      </c>
      <c r="B15" t="s">
        <v>64</v>
      </c>
      <c r="D15">
        <v>80</v>
      </c>
      <c r="E15" s="1">
        <v>95.55</v>
      </c>
      <c r="F15" t="s">
        <v>66</v>
      </c>
      <c r="H15" t="s">
        <v>1122</v>
      </c>
      <c r="J15" s="33" t="s">
        <v>1122</v>
      </c>
    </row>
    <row r="16" spans="1:10" x14ac:dyDescent="0.25">
      <c r="A16" t="s">
        <v>67</v>
      </c>
      <c r="B16" t="s">
        <v>68</v>
      </c>
      <c r="C16" t="s">
        <v>1160</v>
      </c>
      <c r="D16">
        <v>82.25</v>
      </c>
      <c r="E16" s="1">
        <v>85.8</v>
      </c>
      <c r="F16" t="s">
        <v>28</v>
      </c>
      <c r="G16" s="10" t="s">
        <v>1161</v>
      </c>
      <c r="H16" t="s">
        <v>1122</v>
      </c>
      <c r="J16" s="33" t="s">
        <v>1122</v>
      </c>
    </row>
    <row r="17" spans="1:10" x14ac:dyDescent="0.25">
      <c r="A17" t="s">
        <v>240</v>
      </c>
      <c r="B17" t="s">
        <v>241</v>
      </c>
      <c r="C17" t="s">
        <v>1162</v>
      </c>
      <c r="D17" s="6" t="s">
        <v>1163</v>
      </c>
      <c r="E17" s="1">
        <v>86.9</v>
      </c>
      <c r="F17" t="s">
        <v>595</v>
      </c>
      <c r="H17" t="s">
        <v>1122</v>
      </c>
      <c r="I17" t="s">
        <v>1164</v>
      </c>
      <c r="J17" s="22" t="s">
        <v>1164</v>
      </c>
    </row>
    <row r="18" spans="1:10" x14ac:dyDescent="0.25">
      <c r="A18" t="s">
        <v>72</v>
      </c>
      <c r="B18" t="s">
        <v>73</v>
      </c>
      <c r="C18" t="s">
        <v>1136</v>
      </c>
      <c r="D18">
        <v>78</v>
      </c>
      <c r="E18" s="1">
        <v>95.55</v>
      </c>
      <c r="F18" t="s">
        <v>28</v>
      </c>
      <c r="H18" t="s">
        <v>1122</v>
      </c>
      <c r="J18" s="22" t="s">
        <v>1122</v>
      </c>
    </row>
    <row r="19" spans="1:10" x14ac:dyDescent="0.25">
      <c r="A19" t="s">
        <v>75</v>
      </c>
      <c r="B19" t="s">
        <v>76</v>
      </c>
      <c r="C19" t="s">
        <v>1165</v>
      </c>
      <c r="D19">
        <v>70</v>
      </c>
      <c r="E19" s="1">
        <v>105.81</v>
      </c>
      <c r="F19" t="s">
        <v>78</v>
      </c>
      <c r="G19" s="1">
        <v>3718.71</v>
      </c>
      <c r="H19" t="s">
        <v>1122</v>
      </c>
      <c r="J19" s="22" t="s">
        <v>1122</v>
      </c>
    </row>
    <row r="20" spans="1:10" x14ac:dyDescent="0.25">
      <c r="A20" t="s">
        <v>80</v>
      </c>
      <c r="B20" t="s">
        <v>81</v>
      </c>
      <c r="C20" t="s">
        <v>1102</v>
      </c>
      <c r="D20">
        <v>105</v>
      </c>
      <c r="E20" s="1">
        <v>85.8</v>
      </c>
      <c r="F20" t="s">
        <v>13</v>
      </c>
      <c r="H20" t="s">
        <v>1122</v>
      </c>
      <c r="J20" s="22" t="s">
        <v>1122</v>
      </c>
    </row>
    <row r="21" spans="1:10" x14ac:dyDescent="0.25">
      <c r="A21" t="s">
        <v>84</v>
      </c>
      <c r="B21" t="s">
        <v>85</v>
      </c>
      <c r="C21" t="s">
        <v>1166</v>
      </c>
      <c r="D21">
        <v>82</v>
      </c>
      <c r="E21" s="1">
        <v>95.95</v>
      </c>
      <c r="F21" t="s">
        <v>13</v>
      </c>
      <c r="H21" t="s">
        <v>1122</v>
      </c>
      <c r="I21" s="5" t="s">
        <v>1159</v>
      </c>
      <c r="J21" s="33" t="s">
        <v>1159</v>
      </c>
    </row>
    <row r="22" spans="1:10" x14ac:dyDescent="0.25">
      <c r="A22" t="s">
        <v>87</v>
      </c>
      <c r="B22" t="s">
        <v>88</v>
      </c>
      <c r="D22">
        <v>80</v>
      </c>
      <c r="E22" s="1">
        <v>93.6</v>
      </c>
      <c r="F22" t="s">
        <v>89</v>
      </c>
      <c r="H22" t="s">
        <v>1122</v>
      </c>
      <c r="I22" t="s">
        <v>1167</v>
      </c>
      <c r="J22" s="22" t="s">
        <v>1168</v>
      </c>
    </row>
    <row r="23" ht="45.75" customHeight="1" spans="1:10" x14ac:dyDescent="0.25">
      <c r="A23" t="s">
        <v>18</v>
      </c>
      <c r="B23" t="s">
        <v>927</v>
      </c>
      <c r="C23" s="5" t="s">
        <v>1169</v>
      </c>
      <c r="D23">
        <v>80.5</v>
      </c>
      <c r="E23" s="1">
        <v>79.66</v>
      </c>
      <c r="F23" t="s">
        <v>20</v>
      </c>
      <c r="H23" t="s">
        <v>1122</v>
      </c>
      <c r="J23" s="33" t="s">
        <v>1122</v>
      </c>
    </row>
    <row r="24" spans="1:10" x14ac:dyDescent="0.25">
      <c r="A24" t="s">
        <v>95</v>
      </c>
      <c r="B24" t="s">
        <v>96</v>
      </c>
      <c r="D24">
        <v>80</v>
      </c>
      <c r="E24" s="1">
        <v>89.7</v>
      </c>
      <c r="F24" t="s">
        <v>28</v>
      </c>
      <c r="H24" t="s">
        <v>1122</v>
      </c>
      <c r="J24" s="22" t="s">
        <v>1122</v>
      </c>
    </row>
    <row r="25" spans="1:10" x14ac:dyDescent="0.25">
      <c r="A25" t="s">
        <v>97</v>
      </c>
      <c r="B25" t="s">
        <v>98</v>
      </c>
      <c r="C25" t="s">
        <v>1170</v>
      </c>
      <c r="D25">
        <f>18.35+42.59</f>
        <v>60.940000000000005</v>
      </c>
      <c r="E25" s="1">
        <v>108.57</v>
      </c>
      <c r="F25" t="s">
        <v>59</v>
      </c>
      <c r="H25" t="s">
        <v>1122</v>
      </c>
      <c r="J25" s="22" t="s">
        <v>1122</v>
      </c>
    </row>
    <row r="26" spans="1:10" x14ac:dyDescent="0.25">
      <c r="A26" t="s">
        <v>100</v>
      </c>
      <c r="B26" t="s">
        <v>101</v>
      </c>
      <c r="D26" t="s">
        <v>374</v>
      </c>
      <c r="E26" s="1">
        <v>28.85</v>
      </c>
      <c r="F26" t="s">
        <v>103</v>
      </c>
      <c r="G26" s="10" t="s">
        <v>1171</v>
      </c>
      <c r="H26" s="5"/>
      <c r="I26" s="5"/>
      <c r="J26" s="22"/>
    </row>
    <row r="27" spans="1:10" x14ac:dyDescent="0.25">
      <c r="A27" t="s">
        <v>104</v>
      </c>
      <c r="B27" t="s">
        <v>105</v>
      </c>
      <c r="C27" s="31" t="s">
        <v>1172</v>
      </c>
      <c r="D27">
        <v>40</v>
      </c>
      <c r="E27" s="1">
        <v>101.49</v>
      </c>
      <c r="F27" t="s">
        <v>107</v>
      </c>
      <c r="H27" t="s">
        <v>1173</v>
      </c>
      <c r="I27" s="5" t="s">
        <v>1174</v>
      </c>
      <c r="J27" s="22">
        <v>2027</v>
      </c>
    </row>
    <row r="28" spans="4:10" x14ac:dyDescent="0.25">
      <c r="D28">
        <v>40</v>
      </c>
      <c r="E28" s="1">
        <v>107.38</v>
      </c>
      <c r="F28" t="s">
        <v>40</v>
      </c>
      <c r="G28" s="10">
        <v>1611.13</v>
      </c>
      <c r="H28" t="s">
        <v>1124</v>
      </c>
      <c r="I28" s="5" t="s">
        <v>1175</v>
      </c>
      <c r="J28" s="22">
        <v>2041</v>
      </c>
    </row>
    <row r="29" spans="1:10" x14ac:dyDescent="0.25">
      <c r="A29" t="s">
        <v>714</v>
      </c>
      <c r="B29" t="s">
        <v>715</v>
      </c>
      <c r="D29">
        <v>80</v>
      </c>
      <c r="E29" s="1">
        <v>93.6</v>
      </c>
      <c r="F29" t="s">
        <v>28</v>
      </c>
      <c r="G29" s="10" t="s">
        <v>139</v>
      </c>
      <c r="H29" t="s">
        <v>1122</v>
      </c>
      <c r="I29" s="5"/>
      <c r="J29" s="33" t="s">
        <v>1122</v>
      </c>
    </row>
    <row r="30" spans="1:10" x14ac:dyDescent="0.25">
      <c r="A30" t="s">
        <v>75</v>
      </c>
      <c r="B30" t="s">
        <v>111</v>
      </c>
      <c r="D30">
        <v>80</v>
      </c>
      <c r="E30" s="1">
        <v>93.6</v>
      </c>
      <c r="F30" t="s">
        <v>94</v>
      </c>
      <c r="H30" t="s">
        <v>1122</v>
      </c>
      <c r="I30" t="s">
        <v>1176</v>
      </c>
      <c r="J30" s="22" t="s">
        <v>1177</v>
      </c>
    </row>
    <row r="31" spans="1:10" x14ac:dyDescent="0.25">
      <c r="A31" t="s">
        <v>115</v>
      </c>
      <c r="B31" t="s">
        <v>116</v>
      </c>
      <c r="D31">
        <v>80</v>
      </c>
      <c r="E31" s="1">
        <v>93.6</v>
      </c>
      <c r="F31" t="s">
        <v>28</v>
      </c>
      <c r="H31" t="s">
        <v>1122</v>
      </c>
      <c r="I31" t="s">
        <v>1178</v>
      </c>
      <c r="J31" s="22" t="s">
        <v>1178</v>
      </c>
    </row>
    <row r="32" spans="1:10" x14ac:dyDescent="0.25">
      <c r="A32" t="s">
        <v>118</v>
      </c>
      <c r="B32" t="s">
        <v>119</v>
      </c>
      <c r="C32" t="s">
        <v>1179</v>
      </c>
      <c r="D32">
        <v>5</v>
      </c>
      <c r="E32" s="1">
        <v>20</v>
      </c>
      <c r="F32" t="s">
        <v>107</v>
      </c>
      <c r="H32" t="s">
        <v>1180</v>
      </c>
      <c r="J32" s="22"/>
    </row>
    <row r="33" spans="1:10" x14ac:dyDescent="0.25">
      <c r="A33" t="s">
        <v>120</v>
      </c>
      <c r="B33" t="s">
        <v>121</v>
      </c>
      <c r="C33" t="s">
        <v>1181</v>
      </c>
      <c r="D33">
        <v>68.5</v>
      </c>
      <c r="E33" s="1">
        <v>85.8</v>
      </c>
      <c r="F33" t="s">
        <v>122</v>
      </c>
      <c r="H33" t="s">
        <v>1122</v>
      </c>
      <c r="J33" s="22" t="s">
        <v>1122</v>
      </c>
    </row>
    <row r="34" spans="1:10" x14ac:dyDescent="0.25">
      <c r="A34" t="s">
        <v>290</v>
      </c>
      <c r="B34" t="s">
        <v>291</v>
      </c>
      <c r="C34" t="s">
        <v>1182</v>
      </c>
      <c r="D34">
        <v>34</v>
      </c>
      <c r="E34" s="1">
        <v>96.6</v>
      </c>
      <c r="F34" t="s">
        <v>28</v>
      </c>
      <c r="H34" t="s">
        <v>1156</v>
      </c>
      <c r="I34" t="s">
        <v>1183</v>
      </c>
      <c r="J34" s="22" t="s">
        <v>1183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 zoomScale="100" zoomScaleNormal="100">
      <pane ySplit="1" topLeftCell="E16" activePane="bottomLeft" state="frozen"/>
      <selection pane="bottomLeft" activeCell="E16" sqref="E16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8.425781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415</v>
      </c>
      <c r="D2">
        <v>80</v>
      </c>
      <c r="E2" s="1">
        <v>105</v>
      </c>
      <c r="F2" t="s">
        <v>28</v>
      </c>
      <c r="H2" t="s">
        <v>1154</v>
      </c>
      <c r="I2">
        <v>2054</v>
      </c>
      <c r="J2" s="22">
        <v>2054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H3" t="s">
        <v>1154</v>
      </c>
      <c r="J3" s="22" t="s">
        <v>1154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H4" t="s">
        <v>1154</v>
      </c>
      <c r="J4" s="22"/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t="s">
        <v>1154</v>
      </c>
      <c r="J5" s="22" t="s">
        <v>1154</v>
      </c>
    </row>
    <row r="6" spans="1:10" x14ac:dyDescent="0.25">
      <c r="A6" t="s">
        <v>856</v>
      </c>
      <c r="B6" t="s">
        <v>857</v>
      </c>
      <c r="C6" t="s">
        <v>1184</v>
      </c>
      <c r="D6">
        <f>35.59+39.27</f>
        <v>74.86000000000001</v>
      </c>
      <c r="E6" s="1">
        <v>96.77</v>
      </c>
      <c r="F6" t="s">
        <v>24</v>
      </c>
      <c r="G6" s="1" t="s">
        <v>1185</v>
      </c>
      <c r="H6" t="s">
        <v>1154</v>
      </c>
      <c r="J6" s="22" t="s">
        <v>1154</v>
      </c>
    </row>
    <row r="7" spans="1:10" x14ac:dyDescent="0.25">
      <c r="A7" t="s">
        <v>31</v>
      </c>
      <c r="B7" t="s">
        <v>32</v>
      </c>
      <c r="D7">
        <v>80</v>
      </c>
      <c r="E7" s="1">
        <v>95.16</v>
      </c>
      <c r="F7" t="s">
        <v>33</v>
      </c>
      <c r="G7" s="10" t="s">
        <v>1186</v>
      </c>
      <c r="H7" s="5" t="s">
        <v>1187</v>
      </c>
      <c r="I7" s="5" t="s">
        <v>1188</v>
      </c>
      <c r="J7" s="33" t="s">
        <v>1188</v>
      </c>
    </row>
    <row r="8" spans="1:10" x14ac:dyDescent="0.25">
      <c r="A8" t="s">
        <v>302</v>
      </c>
      <c r="B8" t="s">
        <v>303</v>
      </c>
      <c r="D8">
        <v>80</v>
      </c>
      <c r="E8" s="1">
        <v>98.93</v>
      </c>
      <c r="F8" t="s">
        <v>761</v>
      </c>
      <c r="H8" t="s">
        <v>1154</v>
      </c>
      <c r="I8">
        <v>2044</v>
      </c>
      <c r="J8" s="22">
        <v>2044</v>
      </c>
    </row>
    <row r="9" spans="1:10" x14ac:dyDescent="0.25">
      <c r="A9" t="s">
        <v>37</v>
      </c>
      <c r="B9" t="s">
        <v>38</v>
      </c>
      <c r="D9" t="s">
        <v>374</v>
      </c>
      <c r="E9" s="1">
        <v>28.85</v>
      </c>
      <c r="F9" t="s">
        <v>40</v>
      </c>
      <c r="J9" s="22"/>
    </row>
    <row r="10" spans="1:10" x14ac:dyDescent="0.25">
      <c r="A10" t="s">
        <v>43</v>
      </c>
      <c r="B10" t="s">
        <v>44</v>
      </c>
      <c r="D10">
        <v>80</v>
      </c>
      <c r="E10" s="1">
        <v>120.75</v>
      </c>
      <c r="F10" t="s">
        <v>24</v>
      </c>
      <c r="H10" t="s">
        <v>1189</v>
      </c>
      <c r="J10" s="22" t="s">
        <v>1189</v>
      </c>
    </row>
    <row r="11" spans="1:10" x14ac:dyDescent="0.25">
      <c r="A11" t="s">
        <v>54</v>
      </c>
      <c r="B11" t="s">
        <v>55</v>
      </c>
      <c r="C11" t="s">
        <v>1128</v>
      </c>
      <c r="D11">
        <v>40</v>
      </c>
      <c r="E11" s="1">
        <v>89.7</v>
      </c>
      <c r="F11" t="s">
        <v>89</v>
      </c>
      <c r="H11" s="5" t="s">
        <v>1190</v>
      </c>
      <c r="I11" s="5"/>
      <c r="J11" s="33" t="s">
        <v>1190</v>
      </c>
    </row>
    <row r="12" spans="3:10" x14ac:dyDescent="0.25">
      <c r="C12" t="s">
        <v>1191</v>
      </c>
      <c r="D12">
        <v>40</v>
      </c>
      <c r="E12" s="43">
        <v>90.42</v>
      </c>
      <c r="F12" s="31" t="s">
        <v>40</v>
      </c>
      <c r="G12" s="10">
        <v>1242.88</v>
      </c>
      <c r="H12" s="5" t="s">
        <v>1192</v>
      </c>
      <c r="I12" s="5"/>
      <c r="J12" s="33" t="s">
        <v>1192</v>
      </c>
    </row>
    <row r="13" spans="3:10" x14ac:dyDescent="0.25">
      <c r="C13" t="s">
        <v>1193</v>
      </c>
      <c r="D13">
        <v>1</v>
      </c>
      <c r="E13" s="1">
        <v>96.6</v>
      </c>
      <c r="H13" s="5" t="s">
        <v>1194</v>
      </c>
      <c r="I13" s="5">
        <v>2036</v>
      </c>
      <c r="J13" s="33">
        <v>2036</v>
      </c>
    </row>
    <row r="14" spans="1:10" x14ac:dyDescent="0.25">
      <c r="A14" t="s">
        <v>57</v>
      </c>
      <c r="B14" t="s">
        <v>58</v>
      </c>
      <c r="C14" t="s">
        <v>743</v>
      </c>
      <c r="D14">
        <v>77</v>
      </c>
      <c r="E14" s="1">
        <v>101.49</v>
      </c>
      <c r="F14" t="s">
        <v>59</v>
      </c>
      <c r="H14" t="s">
        <v>1154</v>
      </c>
      <c r="I14">
        <v>2041</v>
      </c>
      <c r="J14" s="22">
        <v>2041</v>
      </c>
    </row>
    <row r="15" spans="1:10" x14ac:dyDescent="0.25">
      <c r="A15" t="s">
        <v>61</v>
      </c>
      <c r="B15" t="s">
        <v>62</v>
      </c>
      <c r="D15">
        <v>80</v>
      </c>
      <c r="E15" s="1">
        <v>93.6</v>
      </c>
      <c r="F15" t="s">
        <v>28</v>
      </c>
      <c r="H15" t="s">
        <v>1187</v>
      </c>
      <c r="I15" s="5"/>
      <c r="J15" s="22" t="s">
        <v>1187</v>
      </c>
    </row>
    <row r="16" spans="1:10" x14ac:dyDescent="0.25">
      <c r="A16" t="s">
        <v>63</v>
      </c>
      <c r="B16" t="s">
        <v>64</v>
      </c>
      <c r="D16">
        <v>80</v>
      </c>
      <c r="E16" s="1">
        <v>95.55</v>
      </c>
      <c r="F16" t="s">
        <v>66</v>
      </c>
      <c r="H16" t="s">
        <v>1154</v>
      </c>
      <c r="J16" s="22" t="s">
        <v>1154</v>
      </c>
    </row>
    <row r="17" spans="1:10" x14ac:dyDescent="0.25">
      <c r="A17" t="s">
        <v>67</v>
      </c>
      <c r="B17" t="s">
        <v>68</v>
      </c>
      <c r="C17" t="s">
        <v>1195</v>
      </c>
      <c r="D17">
        <v>82.25</v>
      </c>
      <c r="E17" s="1">
        <v>85.8</v>
      </c>
      <c r="F17" t="s">
        <v>28</v>
      </c>
      <c r="H17" t="s">
        <v>1154</v>
      </c>
      <c r="J17" s="22" t="s">
        <v>1154</v>
      </c>
    </row>
    <row r="18" spans="1:10" x14ac:dyDescent="0.25">
      <c r="A18" t="s">
        <v>240</v>
      </c>
      <c r="B18" t="s">
        <v>241</v>
      </c>
      <c r="D18">
        <v>80</v>
      </c>
      <c r="E18" s="1">
        <v>86.9</v>
      </c>
      <c r="F18" t="s">
        <v>595</v>
      </c>
      <c r="H18" t="s">
        <v>1154</v>
      </c>
      <c r="I18">
        <v>2043</v>
      </c>
      <c r="J18" s="22">
        <v>2043</v>
      </c>
    </row>
    <row r="19" spans="1:10" x14ac:dyDescent="0.25">
      <c r="A19" t="s">
        <v>72</v>
      </c>
      <c r="B19" t="s">
        <v>73</v>
      </c>
      <c r="D19">
        <v>80</v>
      </c>
      <c r="E19" s="1">
        <v>95.55</v>
      </c>
      <c r="F19" t="s">
        <v>28</v>
      </c>
      <c r="H19" t="s">
        <v>1154</v>
      </c>
      <c r="J19" s="22" t="s">
        <v>1154</v>
      </c>
    </row>
    <row r="20" ht="45.75" customHeight="1" spans="1:10" x14ac:dyDescent="0.25">
      <c r="A20" t="s">
        <v>75</v>
      </c>
      <c r="B20" t="s">
        <v>76</v>
      </c>
      <c r="C20" s="5" t="s">
        <v>1196</v>
      </c>
      <c r="D20">
        <v>70</v>
      </c>
      <c r="E20" s="1">
        <v>105.81</v>
      </c>
      <c r="F20" t="s">
        <v>78</v>
      </c>
      <c r="H20" t="s">
        <v>1192</v>
      </c>
      <c r="J20" s="22" t="s">
        <v>1192</v>
      </c>
    </row>
    <row r="21" spans="1:10" x14ac:dyDescent="0.25">
      <c r="A21" t="s">
        <v>80</v>
      </c>
      <c r="B21" t="s">
        <v>81</v>
      </c>
      <c r="C21" t="s">
        <v>1197</v>
      </c>
      <c r="D21">
        <v>82.5</v>
      </c>
      <c r="E21" s="1">
        <v>85.8</v>
      </c>
      <c r="F21" t="s">
        <v>13</v>
      </c>
      <c r="H21" t="s">
        <v>1154</v>
      </c>
      <c r="J21" s="22" t="s">
        <v>1154</v>
      </c>
    </row>
    <row r="22" spans="1:10" x14ac:dyDescent="0.25">
      <c r="A22" t="s">
        <v>84</v>
      </c>
      <c r="B22" t="s">
        <v>85</v>
      </c>
      <c r="C22" t="s">
        <v>840</v>
      </c>
      <c r="D22">
        <v>84</v>
      </c>
      <c r="E22" s="1">
        <v>95.95</v>
      </c>
      <c r="F22" t="s">
        <v>13</v>
      </c>
      <c r="H22" t="s">
        <v>1154</v>
      </c>
      <c r="I22">
        <v>2041</v>
      </c>
      <c r="J22" s="22">
        <v>2041</v>
      </c>
    </row>
    <row r="23" spans="1:10" x14ac:dyDescent="0.25">
      <c r="A23" t="s">
        <v>87</v>
      </c>
      <c r="B23" t="s">
        <v>88</v>
      </c>
      <c r="D23">
        <v>80</v>
      </c>
      <c r="E23" s="1">
        <v>93.6</v>
      </c>
      <c r="F23" t="s">
        <v>89</v>
      </c>
      <c r="H23" t="s">
        <v>1187</v>
      </c>
      <c r="I23" t="s">
        <v>1198</v>
      </c>
      <c r="J23" s="22">
        <v>2042</v>
      </c>
    </row>
    <row r="24" ht="30.75" customHeight="1" spans="1:10" x14ac:dyDescent="0.25">
      <c r="A24" t="s">
        <v>18</v>
      </c>
      <c r="B24" t="s">
        <v>927</v>
      </c>
      <c r="C24" s="5" t="s">
        <v>1199</v>
      </c>
      <c r="D24">
        <v>81.5</v>
      </c>
      <c r="E24" s="1">
        <v>79.66</v>
      </c>
      <c r="F24" t="s">
        <v>20</v>
      </c>
      <c r="H24" t="s">
        <v>1154</v>
      </c>
      <c r="J24" s="22" t="s">
        <v>1154</v>
      </c>
    </row>
    <row r="25" spans="1:10" x14ac:dyDescent="0.25">
      <c r="A25" t="s">
        <v>95</v>
      </c>
      <c r="B25" t="s">
        <v>96</v>
      </c>
      <c r="D25">
        <v>40</v>
      </c>
      <c r="E25" s="1">
        <v>89.7</v>
      </c>
      <c r="F25" s="31" t="s">
        <v>40</v>
      </c>
      <c r="G25" s="39">
        <v>2794.33</v>
      </c>
      <c r="H25" t="s">
        <v>1192</v>
      </c>
      <c r="J25" s="22" t="s">
        <v>1192</v>
      </c>
    </row>
    <row r="26" spans="4:10" x14ac:dyDescent="0.25">
      <c r="D26">
        <v>40</v>
      </c>
      <c r="E26" s="1">
        <v>89.7</v>
      </c>
      <c r="F26" s="31" t="s">
        <v>28</v>
      </c>
      <c r="H26" t="s">
        <v>1200</v>
      </c>
      <c r="J26" s="22" t="s">
        <v>1200</v>
      </c>
    </row>
    <row r="27" spans="1:10" x14ac:dyDescent="0.25">
      <c r="A27" t="s">
        <v>97</v>
      </c>
      <c r="B27" t="s">
        <v>98</v>
      </c>
      <c r="C27" t="s">
        <v>1201</v>
      </c>
      <c r="D27">
        <f>41.09+45.36</f>
        <v>86.45</v>
      </c>
      <c r="E27" s="1">
        <v>108.57</v>
      </c>
      <c r="F27" t="s">
        <v>59</v>
      </c>
      <c r="H27" t="s">
        <v>1154</v>
      </c>
      <c r="J27" s="22" t="s">
        <v>1154</v>
      </c>
    </row>
    <row r="28" spans="1:10" x14ac:dyDescent="0.25">
      <c r="A28" t="s">
        <v>100</v>
      </c>
      <c r="B28" t="s">
        <v>101</v>
      </c>
      <c r="D28" t="s">
        <v>374</v>
      </c>
      <c r="E28" s="1">
        <v>28.85</v>
      </c>
      <c r="F28" t="s">
        <v>103</v>
      </c>
      <c r="H28" t="s">
        <v>1154</v>
      </c>
      <c r="I28" s="5"/>
      <c r="J28" s="22"/>
    </row>
    <row r="29" ht="30.75" customHeight="1" spans="1:10" x14ac:dyDescent="0.25">
      <c r="A29" t="s">
        <v>104</v>
      </c>
      <c r="B29" t="s">
        <v>105</v>
      </c>
      <c r="C29" t="s">
        <v>784</v>
      </c>
      <c r="D29">
        <v>78.5</v>
      </c>
      <c r="E29" s="1">
        <v>101.49</v>
      </c>
      <c r="F29" t="s">
        <v>107</v>
      </c>
      <c r="H29" t="s">
        <v>1154</v>
      </c>
      <c r="I29" s="5" t="s">
        <v>1202</v>
      </c>
      <c r="J29" s="22">
        <v>2041</v>
      </c>
    </row>
    <row r="30" spans="1:10" x14ac:dyDescent="0.25">
      <c r="A30" t="s">
        <v>714</v>
      </c>
      <c r="B30" t="s">
        <v>715</v>
      </c>
      <c r="D30">
        <v>80</v>
      </c>
      <c r="E30" s="1">
        <v>93.6</v>
      </c>
      <c r="F30" t="s">
        <v>28</v>
      </c>
      <c r="H30" t="s">
        <v>1154</v>
      </c>
      <c r="I30" s="5"/>
      <c r="J30" s="22" t="s">
        <v>1154</v>
      </c>
    </row>
    <row r="31" spans="1:10" x14ac:dyDescent="0.25">
      <c r="A31" t="s">
        <v>75</v>
      </c>
      <c r="B31" t="s">
        <v>111</v>
      </c>
      <c r="D31">
        <v>80</v>
      </c>
      <c r="E31" s="1">
        <v>93.6</v>
      </c>
      <c r="F31" t="s">
        <v>94</v>
      </c>
      <c r="G31" s="10" t="s">
        <v>1203</v>
      </c>
      <c r="H31" t="s">
        <v>1154</v>
      </c>
      <c r="I31" t="s">
        <v>1204</v>
      </c>
      <c r="J31" s="22">
        <v>2050</v>
      </c>
    </row>
    <row r="32" spans="1:10" x14ac:dyDescent="0.25">
      <c r="A32" t="s">
        <v>115</v>
      </c>
      <c r="B32" t="s">
        <v>116</v>
      </c>
      <c r="D32">
        <v>80</v>
      </c>
      <c r="E32" s="1">
        <v>93.6</v>
      </c>
      <c r="F32" t="s">
        <v>28</v>
      </c>
      <c r="H32" t="s">
        <v>1154</v>
      </c>
      <c r="I32">
        <v>2049</v>
      </c>
      <c r="J32" s="22">
        <v>2049</v>
      </c>
    </row>
    <row r="33" spans="1:10" x14ac:dyDescent="0.25">
      <c r="A33" t="s">
        <v>118</v>
      </c>
      <c r="B33" t="s">
        <v>119</v>
      </c>
      <c r="D33">
        <v>3.5</v>
      </c>
      <c r="E33" s="1">
        <v>20</v>
      </c>
      <c r="F33" t="s">
        <v>107</v>
      </c>
      <c r="H33" t="s">
        <v>1154</v>
      </c>
      <c r="J33" s="22"/>
    </row>
    <row r="34" ht="45.75" customHeight="1" spans="1:10" x14ac:dyDescent="0.25">
      <c r="A34" t="s">
        <v>120</v>
      </c>
      <c r="B34" t="s">
        <v>121</v>
      </c>
      <c r="C34" s="5" t="s">
        <v>1205</v>
      </c>
      <c r="D34">
        <v>71</v>
      </c>
      <c r="E34" s="67">
        <v>85.8</v>
      </c>
      <c r="F34" t="s">
        <v>122</v>
      </c>
      <c r="H34" t="s">
        <v>1154</v>
      </c>
      <c r="J34" s="22" t="s">
        <v>1154</v>
      </c>
    </row>
    <row r="35" spans="1:10" x14ac:dyDescent="0.25">
      <c r="A35" t="s">
        <v>290</v>
      </c>
      <c r="B35" t="s">
        <v>291</v>
      </c>
      <c r="C35" s="31">
        <v>1099</v>
      </c>
      <c r="D35">
        <v>10</v>
      </c>
      <c r="E35" s="1">
        <v>96.6</v>
      </c>
      <c r="F35" t="s">
        <v>28</v>
      </c>
      <c r="H35" s="5" t="s">
        <v>1194</v>
      </c>
      <c r="I35" s="5">
        <v>2037</v>
      </c>
      <c r="J35" s="22">
        <v>2037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 zoomScale="100" zoomScaleNormal="100">
      <pane ySplit="1" topLeftCell="A59" activePane="bottomLeft" state="frozen"/>
      <selection pane="bottomLeft" activeCell="A59" sqref="A59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1206</v>
      </c>
      <c r="D2">
        <v>91</v>
      </c>
      <c r="E2" s="1">
        <v>105</v>
      </c>
      <c r="F2" t="s">
        <v>28</v>
      </c>
      <c r="H2" t="s">
        <v>1189</v>
      </c>
      <c r="I2" t="s">
        <v>1207</v>
      </c>
      <c r="J2" s="22" t="s">
        <v>1207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H3" t="s">
        <v>1189</v>
      </c>
      <c r="J3" s="22" t="s">
        <v>1189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H4" t="s">
        <v>1189</v>
      </c>
      <c r="J4" s="22"/>
    </row>
    <row r="5" spans="1:10" x14ac:dyDescent="0.25">
      <c r="A5" t="s">
        <v>1208</v>
      </c>
      <c r="B5" t="s">
        <v>27</v>
      </c>
      <c r="D5">
        <v>80</v>
      </c>
      <c r="E5" s="1">
        <v>93.6</v>
      </c>
      <c r="F5" t="s">
        <v>28</v>
      </c>
      <c r="H5" t="s">
        <v>1189</v>
      </c>
      <c r="J5" s="22" t="s">
        <v>1189</v>
      </c>
    </row>
    <row r="6" spans="1:10" x14ac:dyDescent="0.25">
      <c r="A6" t="s">
        <v>856</v>
      </c>
      <c r="B6" t="s">
        <v>857</v>
      </c>
      <c r="C6" t="s">
        <v>1209</v>
      </c>
      <c r="D6">
        <f>27.93+39.99</f>
        <v>67.92</v>
      </c>
      <c r="E6" s="1">
        <v>96.77</v>
      </c>
      <c r="F6" t="s">
        <v>24</v>
      </c>
      <c r="G6" s="62" t="s">
        <v>1210</v>
      </c>
      <c r="H6" t="s">
        <v>1189</v>
      </c>
      <c r="J6" s="22" t="s">
        <v>1189</v>
      </c>
    </row>
    <row r="7" spans="1:10" x14ac:dyDescent="0.25">
      <c r="A7" t="s">
        <v>31</v>
      </c>
      <c r="B7" t="s">
        <v>32</v>
      </c>
      <c r="C7" t="s">
        <v>82</v>
      </c>
      <c r="D7">
        <v>40</v>
      </c>
      <c r="E7" s="1">
        <v>95.16</v>
      </c>
      <c r="F7" t="s">
        <v>33</v>
      </c>
      <c r="H7" s="5" t="s">
        <v>1211</v>
      </c>
      <c r="I7" s="5">
        <v>2040</v>
      </c>
      <c r="J7" s="22">
        <v>2040</v>
      </c>
    </row>
    <row r="8" spans="3:10" x14ac:dyDescent="0.25">
      <c r="C8" t="s">
        <v>1212</v>
      </c>
      <c r="D8">
        <v>40</v>
      </c>
      <c r="E8" s="43">
        <v>93.6</v>
      </c>
      <c r="F8" t="s">
        <v>33</v>
      </c>
      <c r="H8" s="5" t="s">
        <v>1213</v>
      </c>
      <c r="I8" s="5">
        <v>2047</v>
      </c>
      <c r="J8" s="22">
        <v>2047</v>
      </c>
    </row>
    <row r="9" spans="1:10" x14ac:dyDescent="0.25">
      <c r="A9" t="s">
        <v>302</v>
      </c>
      <c r="B9" t="s">
        <v>303</v>
      </c>
      <c r="D9">
        <v>80</v>
      </c>
      <c r="E9" s="1">
        <v>98.93</v>
      </c>
      <c r="F9" t="s">
        <v>761</v>
      </c>
      <c r="H9" t="s">
        <v>1189</v>
      </c>
      <c r="I9" t="s">
        <v>1214</v>
      </c>
      <c r="J9" s="22" t="s">
        <v>1214</v>
      </c>
    </row>
    <row r="10" spans="1:10" x14ac:dyDescent="0.25">
      <c r="A10" t="s">
        <v>37</v>
      </c>
      <c r="B10" t="s">
        <v>38</v>
      </c>
      <c r="D10" t="s">
        <v>374</v>
      </c>
      <c r="E10" s="1">
        <v>28.85</v>
      </c>
      <c r="F10" t="s">
        <v>40</v>
      </c>
      <c r="H10" t="s">
        <v>1189</v>
      </c>
      <c r="J10" s="22"/>
    </row>
    <row r="11" spans="1:10" x14ac:dyDescent="0.25">
      <c r="A11" t="s">
        <v>43</v>
      </c>
      <c r="B11" t="s">
        <v>44</v>
      </c>
      <c r="D11">
        <v>80</v>
      </c>
      <c r="E11" s="1">
        <v>120.75</v>
      </c>
      <c r="F11" t="s">
        <v>24</v>
      </c>
      <c r="H11" t="s">
        <v>1215</v>
      </c>
      <c r="J11" s="22" t="s">
        <v>1215</v>
      </c>
    </row>
    <row r="12" spans="1:10" x14ac:dyDescent="0.25">
      <c r="A12" t="s">
        <v>54</v>
      </c>
      <c r="B12" t="s">
        <v>55</v>
      </c>
      <c r="C12" t="s">
        <v>1216</v>
      </c>
      <c r="D12">
        <v>80</v>
      </c>
      <c r="E12" s="1">
        <v>89.7</v>
      </c>
      <c r="F12" t="s">
        <v>89</v>
      </c>
      <c r="H12" t="s">
        <v>1189</v>
      </c>
      <c r="I12" s="5"/>
      <c r="J12" s="22" t="s">
        <v>1189</v>
      </c>
    </row>
    <row r="13" spans="3:10" x14ac:dyDescent="0.25">
      <c r="C13" t="s">
        <v>1217</v>
      </c>
      <c r="D13">
        <v>4</v>
      </c>
      <c r="E13" s="1">
        <v>96.6</v>
      </c>
      <c r="F13" t="s">
        <v>89</v>
      </c>
      <c r="H13" s="5" t="s">
        <v>1218</v>
      </c>
      <c r="I13" s="5" t="s">
        <v>1219</v>
      </c>
      <c r="J13" s="33" t="s">
        <v>1219</v>
      </c>
    </row>
    <row r="14" spans="1:10" x14ac:dyDescent="0.25">
      <c r="A14" t="s">
        <v>57</v>
      </c>
      <c r="B14" t="s">
        <v>58</v>
      </c>
      <c r="D14">
        <v>80</v>
      </c>
      <c r="E14" s="1">
        <v>101.49</v>
      </c>
      <c r="F14" t="s">
        <v>59</v>
      </c>
      <c r="H14" t="s">
        <v>1189</v>
      </c>
      <c r="I14" s="5" t="s">
        <v>1220</v>
      </c>
      <c r="J14" s="33" t="s">
        <v>1220</v>
      </c>
    </row>
    <row r="15" spans="1:10" x14ac:dyDescent="0.25">
      <c r="A15" t="s">
        <v>61</v>
      </c>
      <c r="B15" t="s">
        <v>62</v>
      </c>
      <c r="D15">
        <v>80</v>
      </c>
      <c r="E15" s="1">
        <v>93.6</v>
      </c>
      <c r="F15" t="s">
        <v>28</v>
      </c>
      <c r="H15" s="5" t="s">
        <v>1221</v>
      </c>
      <c r="I15" s="5"/>
      <c r="J15" s="33" t="s">
        <v>1221</v>
      </c>
    </row>
    <row r="16" spans="1:10" x14ac:dyDescent="0.25">
      <c r="A16" t="s">
        <v>63</v>
      </c>
      <c r="B16" t="s">
        <v>64</v>
      </c>
      <c r="D16">
        <v>80</v>
      </c>
      <c r="E16" s="1">
        <v>95.55</v>
      </c>
      <c r="F16" t="s">
        <v>66</v>
      </c>
      <c r="H16" t="s">
        <v>1189</v>
      </c>
      <c r="J16" s="22" t="s">
        <v>1189</v>
      </c>
    </row>
    <row r="17" spans="1:10" x14ac:dyDescent="0.25">
      <c r="A17" t="s">
        <v>67</v>
      </c>
      <c r="B17" t="s">
        <v>68</v>
      </c>
      <c r="C17" t="s">
        <v>1222</v>
      </c>
      <c r="D17">
        <v>80.67</v>
      </c>
      <c r="E17" s="1">
        <v>85.8</v>
      </c>
      <c r="F17" t="s">
        <v>28</v>
      </c>
      <c r="H17" t="s">
        <v>1189</v>
      </c>
      <c r="J17" s="22" t="s">
        <v>1189</v>
      </c>
    </row>
    <row r="18" spans="1:10" x14ac:dyDescent="0.25">
      <c r="A18" t="s">
        <v>240</v>
      </c>
      <c r="B18" t="s">
        <v>241</v>
      </c>
      <c r="D18">
        <v>80</v>
      </c>
      <c r="E18" s="1">
        <v>86.9</v>
      </c>
      <c r="F18" t="s">
        <v>595</v>
      </c>
      <c r="H18" s="5" t="s">
        <v>1221</v>
      </c>
      <c r="I18" t="s">
        <v>1223</v>
      </c>
      <c r="J18" s="22" t="s">
        <v>1223</v>
      </c>
    </row>
    <row r="19" spans="1:10" x14ac:dyDescent="0.25">
      <c r="A19" t="s">
        <v>1224</v>
      </c>
      <c r="B19" t="s">
        <v>73</v>
      </c>
      <c r="C19" t="s">
        <v>1225</v>
      </c>
      <c r="D19">
        <v>38.5</v>
      </c>
      <c r="E19" s="1">
        <v>95.55</v>
      </c>
      <c r="F19" t="s">
        <v>28</v>
      </c>
      <c r="H19" t="s">
        <v>1189</v>
      </c>
      <c r="J19" s="22" t="s">
        <v>1189</v>
      </c>
    </row>
    <row r="20" spans="1:10" x14ac:dyDescent="0.25">
      <c r="A20" t="s">
        <v>75</v>
      </c>
      <c r="B20" t="s">
        <v>76</v>
      </c>
      <c r="C20" t="s">
        <v>1226</v>
      </c>
      <c r="D20">
        <v>69</v>
      </c>
      <c r="E20" s="1">
        <v>105.81</v>
      </c>
      <c r="F20" t="s">
        <v>78</v>
      </c>
      <c r="H20" t="s">
        <v>1189</v>
      </c>
      <c r="J20" s="22"/>
    </row>
    <row r="21" spans="1:10" x14ac:dyDescent="0.25">
      <c r="A21" t="s">
        <v>80</v>
      </c>
      <c r="B21" t="s">
        <v>81</v>
      </c>
      <c r="C21" t="s">
        <v>1227</v>
      </c>
      <c r="D21">
        <v>75</v>
      </c>
      <c r="E21" s="1">
        <v>85.8</v>
      </c>
      <c r="F21" t="s">
        <v>13</v>
      </c>
      <c r="H21" t="s">
        <v>1189</v>
      </c>
      <c r="J21" s="22" t="s">
        <v>1189</v>
      </c>
    </row>
    <row r="22" spans="1:10" x14ac:dyDescent="0.25">
      <c r="A22" t="s">
        <v>84</v>
      </c>
      <c r="B22" t="s">
        <v>85</v>
      </c>
      <c r="C22" t="s">
        <v>1228</v>
      </c>
      <c r="D22">
        <v>78</v>
      </c>
      <c r="E22" s="1">
        <v>95.95</v>
      </c>
      <c r="F22" t="s">
        <v>13</v>
      </c>
      <c r="H22" t="s">
        <v>1189</v>
      </c>
      <c r="I22" s="5" t="s">
        <v>1220</v>
      </c>
      <c r="J22" s="33" t="s">
        <v>1220</v>
      </c>
    </row>
    <row r="23" spans="1:10" x14ac:dyDescent="0.25">
      <c r="A23" t="s">
        <v>1229</v>
      </c>
      <c r="B23" t="s">
        <v>88</v>
      </c>
      <c r="D23">
        <v>80</v>
      </c>
      <c r="E23" s="1">
        <v>93.6</v>
      </c>
      <c r="F23" t="s">
        <v>89</v>
      </c>
      <c r="H23" s="5" t="s">
        <v>1221</v>
      </c>
      <c r="I23" t="s">
        <v>1230</v>
      </c>
      <c r="J23" s="22" t="s">
        <v>1231</v>
      </c>
    </row>
    <row r="24" spans="1:10" x14ac:dyDescent="0.25">
      <c r="A24" t="s">
        <v>18</v>
      </c>
      <c r="B24" t="s">
        <v>927</v>
      </c>
      <c r="C24" t="s">
        <v>1232</v>
      </c>
      <c r="D24" s="6" t="s">
        <v>1233</v>
      </c>
      <c r="E24" s="1">
        <v>79.66</v>
      </c>
      <c r="F24" t="s">
        <v>20</v>
      </c>
      <c r="H24" t="s">
        <v>1189</v>
      </c>
      <c r="J24" s="22" t="s">
        <v>1189</v>
      </c>
    </row>
    <row r="25" spans="1:10" x14ac:dyDescent="0.25">
      <c r="A25" t="s">
        <v>95</v>
      </c>
      <c r="B25" t="s">
        <v>96</v>
      </c>
      <c r="D25">
        <v>80</v>
      </c>
      <c r="E25" s="1">
        <v>89.7</v>
      </c>
      <c r="F25" t="s">
        <v>28</v>
      </c>
      <c r="H25" t="s">
        <v>1189</v>
      </c>
      <c r="J25" s="22" t="s">
        <v>1189</v>
      </c>
    </row>
    <row r="26" spans="1:10" x14ac:dyDescent="0.25">
      <c r="A26" t="s">
        <v>97</v>
      </c>
      <c r="B26" t="s">
        <v>98</v>
      </c>
      <c r="C26" t="s">
        <v>1234</v>
      </c>
      <c r="D26">
        <f>34.63+42.47</f>
        <v>77.1</v>
      </c>
      <c r="E26" s="1">
        <v>108.57</v>
      </c>
      <c r="F26" t="s">
        <v>59</v>
      </c>
      <c r="H26" t="s">
        <v>1189</v>
      </c>
      <c r="J26" s="22" t="s">
        <v>1189</v>
      </c>
    </row>
    <row r="27" spans="1:10" x14ac:dyDescent="0.25">
      <c r="A27" t="s">
        <v>100</v>
      </c>
      <c r="B27" t="s">
        <v>101</v>
      </c>
      <c r="D27" t="s">
        <v>374</v>
      </c>
      <c r="E27" s="1">
        <v>28.85</v>
      </c>
      <c r="F27" t="s">
        <v>103</v>
      </c>
      <c r="H27" t="s">
        <v>1189</v>
      </c>
      <c r="I27" s="5"/>
      <c r="J27" s="22"/>
    </row>
    <row r="28" ht="30.75" customHeight="1" spans="1:10" x14ac:dyDescent="0.25">
      <c r="A28" t="s">
        <v>46</v>
      </c>
      <c r="B28" t="s">
        <v>105</v>
      </c>
      <c r="D28">
        <v>80</v>
      </c>
      <c r="E28" s="1">
        <v>101.49</v>
      </c>
      <c r="F28" t="s">
        <v>107</v>
      </c>
      <c r="H28" t="s">
        <v>1189</v>
      </c>
      <c r="I28" s="5" t="s">
        <v>1235</v>
      </c>
      <c r="J28" s="33" t="s">
        <v>1220</v>
      </c>
    </row>
    <row r="29" ht="30.75" customHeight="1" spans="1:10" x14ac:dyDescent="0.25">
      <c r="A29" t="s">
        <v>714</v>
      </c>
      <c r="B29" t="s">
        <v>715</v>
      </c>
      <c r="D29">
        <v>80</v>
      </c>
      <c r="E29" s="1">
        <v>93.6</v>
      </c>
      <c r="F29" t="s">
        <v>28</v>
      </c>
      <c r="G29" s="21" t="s">
        <v>1236</v>
      </c>
      <c r="H29" t="s">
        <v>1189</v>
      </c>
      <c r="I29" s="5"/>
      <c r="J29" s="22" t="s">
        <v>1189</v>
      </c>
    </row>
    <row r="30" spans="1:10" x14ac:dyDescent="0.25">
      <c r="A30" t="s">
        <v>75</v>
      </c>
      <c r="B30" t="s">
        <v>111</v>
      </c>
      <c r="D30">
        <v>80</v>
      </c>
      <c r="E30" s="1">
        <v>93.6</v>
      </c>
      <c r="F30" t="s">
        <v>94</v>
      </c>
      <c r="H30" t="s">
        <v>1189</v>
      </c>
      <c r="I30" t="s">
        <v>1237</v>
      </c>
      <c r="J30" s="22" t="s">
        <v>1237</v>
      </c>
    </row>
    <row r="31" spans="1:10" x14ac:dyDescent="0.25">
      <c r="A31" t="s">
        <v>115</v>
      </c>
      <c r="B31" t="s">
        <v>116</v>
      </c>
      <c r="D31">
        <v>80</v>
      </c>
      <c r="E31" s="1">
        <v>93.6</v>
      </c>
      <c r="F31" t="s">
        <v>28</v>
      </c>
      <c r="H31" t="s">
        <v>1189</v>
      </c>
      <c r="I31" t="s">
        <v>1238</v>
      </c>
      <c r="J31" s="22" t="s">
        <v>1238</v>
      </c>
    </row>
    <row r="32" spans="1:10" x14ac:dyDescent="0.25">
      <c r="A32" t="s">
        <v>118</v>
      </c>
      <c r="B32" t="s">
        <v>119</v>
      </c>
      <c r="D32">
        <v>3.5</v>
      </c>
      <c r="E32" s="1">
        <v>20</v>
      </c>
      <c r="F32" t="s">
        <v>107</v>
      </c>
      <c r="H32" t="s">
        <v>1189</v>
      </c>
      <c r="J32" s="22"/>
    </row>
    <row r="33" spans="1:10" x14ac:dyDescent="0.25">
      <c r="A33" t="s">
        <v>120</v>
      </c>
      <c r="B33" t="s">
        <v>121</v>
      </c>
      <c r="C33" t="s">
        <v>1239</v>
      </c>
      <c r="D33">
        <v>65.5</v>
      </c>
      <c r="E33" s="1">
        <v>85.8</v>
      </c>
      <c r="F33" t="s">
        <v>122</v>
      </c>
      <c r="H33" t="s">
        <v>1189</v>
      </c>
      <c r="J33" s="22" t="s">
        <v>1189</v>
      </c>
    </row>
    <row r="34" spans="1:10" x14ac:dyDescent="0.25">
      <c r="A34" t="s">
        <v>290</v>
      </c>
      <c r="B34" t="s">
        <v>291</v>
      </c>
      <c r="C34" t="s">
        <v>1240</v>
      </c>
      <c r="D34">
        <v>36.5</v>
      </c>
      <c r="E34" s="1">
        <v>96.6</v>
      </c>
      <c r="F34" t="s">
        <v>28</v>
      </c>
      <c r="H34" t="s">
        <v>1241</v>
      </c>
      <c r="I34" t="s">
        <v>1242</v>
      </c>
      <c r="J34" s="22" t="s">
        <v>1242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pane ySplit="1" topLeftCell="A36" activePane="bottomLeft" state="frozen"/>
      <selection pane="bottomLeft" activeCell="A36" sqref="A36"/>
    </sheetView>
  </sheetViews>
  <sheetFormatPr defaultRowHeight="15" outlineLevelRow="0" outlineLevelCol="0" x14ac:dyDescent="0"/>
  <cols>
    <col min="2" max="2" width="18.7109375" customWidth="1"/>
    <col min="3" max="3" width="24.140625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1243</v>
      </c>
      <c r="D2">
        <v>126</v>
      </c>
      <c r="E2" s="1">
        <v>105</v>
      </c>
      <c r="F2" t="s">
        <v>28</v>
      </c>
      <c r="H2" t="s">
        <v>1215</v>
      </c>
      <c r="I2">
        <v>2065</v>
      </c>
      <c r="J2" s="22">
        <v>2065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H3" t="s">
        <v>1215</v>
      </c>
      <c r="J3" s="22" t="s">
        <v>1215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G4" s="10" t="s">
        <v>1244</v>
      </c>
      <c r="J4" s="22"/>
    </row>
    <row r="5" spans="1:10" x14ac:dyDescent="0.25">
      <c r="A5" t="s">
        <v>1208</v>
      </c>
      <c r="B5" t="s">
        <v>27</v>
      </c>
      <c r="D5">
        <v>80</v>
      </c>
      <c r="E5" s="1">
        <v>93.6</v>
      </c>
      <c r="F5" t="s">
        <v>28</v>
      </c>
      <c r="H5" t="s">
        <v>1215</v>
      </c>
      <c r="J5" s="22" t="s">
        <v>1215</v>
      </c>
    </row>
    <row r="6" ht="106.5" customHeight="1" spans="1:10" x14ac:dyDescent="0.25">
      <c r="A6" t="s">
        <v>856</v>
      </c>
      <c r="B6" t="s">
        <v>857</v>
      </c>
      <c r="C6" t="s">
        <v>1245</v>
      </c>
      <c r="D6">
        <v>81.73</v>
      </c>
      <c r="E6" s="1">
        <v>96.77</v>
      </c>
      <c r="F6" t="s">
        <v>24</v>
      </c>
      <c r="G6" s="16" t="s">
        <v>1246</v>
      </c>
      <c r="H6" t="s">
        <v>1215</v>
      </c>
      <c r="J6" s="22" t="s">
        <v>1215</v>
      </c>
    </row>
    <row r="7" ht="45.75" customHeight="1" spans="1:10" x14ac:dyDescent="0.25">
      <c r="A7" t="s">
        <v>31</v>
      </c>
      <c r="B7" t="s">
        <v>32</v>
      </c>
      <c r="C7" t="s">
        <v>1247</v>
      </c>
      <c r="D7">
        <v>93.5</v>
      </c>
      <c r="E7" s="43">
        <v>93.6</v>
      </c>
      <c r="F7" t="s">
        <v>33</v>
      </c>
      <c r="G7" s="21" t="s">
        <v>1248</v>
      </c>
      <c r="H7" s="37" t="s">
        <v>1249</v>
      </c>
      <c r="I7" s="5" t="s">
        <v>1250</v>
      </c>
      <c r="J7" s="33" t="s">
        <v>1250</v>
      </c>
    </row>
    <row r="8" spans="1:10" x14ac:dyDescent="0.25">
      <c r="A8" t="s">
        <v>302</v>
      </c>
      <c r="B8" t="s">
        <v>303</v>
      </c>
      <c r="C8" t="s">
        <v>990</v>
      </c>
      <c r="D8">
        <v>64</v>
      </c>
      <c r="E8" s="1">
        <v>98.93</v>
      </c>
      <c r="F8" t="s">
        <v>761</v>
      </c>
      <c r="G8" s="10" t="s">
        <v>139</v>
      </c>
      <c r="H8" t="s">
        <v>1215</v>
      </c>
      <c r="I8">
        <v>2064</v>
      </c>
      <c r="J8" s="22">
        <v>2064</v>
      </c>
    </row>
    <row r="9" spans="1:10" x14ac:dyDescent="0.25">
      <c r="A9" t="s">
        <v>37</v>
      </c>
      <c r="B9" t="s">
        <v>38</v>
      </c>
      <c r="D9" t="s">
        <v>374</v>
      </c>
      <c r="E9" s="1">
        <v>28.85</v>
      </c>
      <c r="F9" t="s">
        <v>40</v>
      </c>
      <c r="G9" s="10">
        <v>44.23</v>
      </c>
      <c r="J9" s="22"/>
    </row>
    <row r="10" spans="1:10" x14ac:dyDescent="0.25">
      <c r="A10" t="s">
        <v>43</v>
      </c>
      <c r="B10" t="s">
        <v>44</v>
      </c>
      <c r="D10">
        <v>80</v>
      </c>
      <c r="E10" s="1">
        <v>120.75</v>
      </c>
      <c r="F10" t="s">
        <v>24</v>
      </c>
      <c r="H10" t="s">
        <v>1251</v>
      </c>
      <c r="J10" s="22" t="s">
        <v>1251</v>
      </c>
    </row>
    <row r="11" spans="1:10" x14ac:dyDescent="0.25">
      <c r="A11" t="s">
        <v>1252</v>
      </c>
      <c r="B11" t="s">
        <v>55</v>
      </c>
      <c r="C11" t="s">
        <v>429</v>
      </c>
      <c r="D11">
        <v>0</v>
      </c>
      <c r="J11" s="22"/>
    </row>
    <row r="12" spans="1:10" x14ac:dyDescent="0.25">
      <c r="A12" t="s">
        <v>54</v>
      </c>
      <c r="B12" t="s">
        <v>55</v>
      </c>
      <c r="C12" t="s">
        <v>1128</v>
      </c>
      <c r="D12">
        <v>40</v>
      </c>
      <c r="E12" s="1">
        <v>89.7</v>
      </c>
      <c r="F12" t="s">
        <v>89</v>
      </c>
      <c r="G12" s="10" t="s">
        <v>517</v>
      </c>
      <c r="H12" t="s">
        <v>1253</v>
      </c>
      <c r="I12" s="5"/>
      <c r="J12" s="22" t="s">
        <v>1253</v>
      </c>
    </row>
    <row r="13" spans="4:10" x14ac:dyDescent="0.25">
      <c r="D13">
        <v>40</v>
      </c>
      <c r="E13" s="43">
        <v>84.4</v>
      </c>
      <c r="F13" s="31" t="s">
        <v>40</v>
      </c>
      <c r="G13" s="10">
        <v>1551.75</v>
      </c>
      <c r="H13" s="5" t="s">
        <v>1254</v>
      </c>
      <c r="I13" s="5"/>
      <c r="J13" s="33" t="s">
        <v>1254</v>
      </c>
    </row>
    <row r="14" spans="3:10" x14ac:dyDescent="0.25">
      <c r="C14" t="s">
        <v>1255</v>
      </c>
      <c r="D14">
        <v>2</v>
      </c>
      <c r="E14" s="1">
        <v>96.6</v>
      </c>
      <c r="F14" t="s">
        <v>89</v>
      </c>
      <c r="G14" s="10"/>
      <c r="H14" s="5" t="s">
        <v>1256</v>
      </c>
      <c r="I14" s="5">
        <v>2057</v>
      </c>
      <c r="J14" s="33">
        <v>2057</v>
      </c>
    </row>
    <row r="15" spans="1:10" x14ac:dyDescent="0.25">
      <c r="A15" t="s">
        <v>57</v>
      </c>
      <c r="B15" t="s">
        <v>58</v>
      </c>
      <c r="D15">
        <v>40</v>
      </c>
      <c r="E15" s="1">
        <v>101.49</v>
      </c>
      <c r="F15" t="s">
        <v>59</v>
      </c>
      <c r="H15" t="s">
        <v>1253</v>
      </c>
      <c r="I15" s="5">
        <v>2061</v>
      </c>
      <c r="J15" s="22">
        <v>2061</v>
      </c>
    </row>
    <row r="16" spans="4:10" x14ac:dyDescent="0.25">
      <c r="D16">
        <v>40</v>
      </c>
      <c r="E16" s="43">
        <v>90.41</v>
      </c>
      <c r="F16" s="31" t="s">
        <v>40</v>
      </c>
      <c r="G16" s="10">
        <v>2580.68</v>
      </c>
      <c r="H16" t="s">
        <v>1254</v>
      </c>
      <c r="I16" s="5">
        <v>2061</v>
      </c>
      <c r="J16" s="22">
        <v>2061</v>
      </c>
    </row>
    <row r="17" spans="1:10" x14ac:dyDescent="0.25">
      <c r="A17" t="s">
        <v>61</v>
      </c>
      <c r="B17" t="s">
        <v>62</v>
      </c>
      <c r="D17">
        <v>80</v>
      </c>
      <c r="E17" s="1">
        <v>93.6</v>
      </c>
      <c r="F17" t="s">
        <v>28</v>
      </c>
      <c r="H17" t="s">
        <v>1215</v>
      </c>
      <c r="I17" s="5"/>
      <c r="J17" s="22" t="s">
        <v>1249</v>
      </c>
    </row>
    <row r="18" spans="1:10" x14ac:dyDescent="0.25">
      <c r="A18" t="s">
        <v>63</v>
      </c>
      <c r="B18" t="s">
        <v>64</v>
      </c>
      <c r="D18">
        <v>80</v>
      </c>
      <c r="E18" s="1">
        <v>95.55</v>
      </c>
      <c r="F18" t="s">
        <v>66</v>
      </c>
      <c r="H18" t="s">
        <v>1215</v>
      </c>
      <c r="J18" s="22" t="s">
        <v>1215</v>
      </c>
    </row>
    <row r="19" spans="1:10" x14ac:dyDescent="0.25">
      <c r="A19" t="s">
        <v>67</v>
      </c>
      <c r="B19" t="s">
        <v>68</v>
      </c>
      <c r="C19" t="s">
        <v>1257</v>
      </c>
      <c r="D19">
        <v>76.67</v>
      </c>
      <c r="E19" s="1">
        <v>85.8</v>
      </c>
      <c r="F19" t="s">
        <v>28</v>
      </c>
      <c r="H19" t="s">
        <v>1254</v>
      </c>
      <c r="J19" s="22" t="s">
        <v>1215</v>
      </c>
    </row>
    <row r="20" spans="1:10" x14ac:dyDescent="0.25">
      <c r="A20" t="s">
        <v>240</v>
      </c>
      <c r="B20" t="s">
        <v>241</v>
      </c>
      <c r="D20">
        <v>80</v>
      </c>
      <c r="E20" s="1">
        <v>86.9</v>
      </c>
      <c r="F20" t="s">
        <v>595</v>
      </c>
      <c r="H20" t="s">
        <v>1215</v>
      </c>
      <c r="I20">
        <v>2062</v>
      </c>
      <c r="J20" s="22">
        <v>2062</v>
      </c>
    </row>
    <row r="21" spans="1:10" x14ac:dyDescent="0.25">
      <c r="A21" t="s">
        <v>1224</v>
      </c>
      <c r="B21" t="s">
        <v>73</v>
      </c>
      <c r="C21" t="s">
        <v>546</v>
      </c>
      <c r="D21">
        <v>76.5</v>
      </c>
      <c r="E21" s="1">
        <v>95.55</v>
      </c>
      <c r="F21" t="s">
        <v>28</v>
      </c>
      <c r="H21" t="s">
        <v>1215</v>
      </c>
      <c r="J21" s="22" t="s">
        <v>1215</v>
      </c>
    </row>
    <row r="22" ht="76.5" customHeight="1" spans="1:10" x14ac:dyDescent="0.25">
      <c r="A22" t="s">
        <v>75</v>
      </c>
      <c r="B22" t="s">
        <v>76</v>
      </c>
      <c r="C22" t="s">
        <v>1258</v>
      </c>
      <c r="D22">
        <v>69</v>
      </c>
      <c r="E22" s="1">
        <v>105.81</v>
      </c>
      <c r="F22" t="s">
        <v>78</v>
      </c>
      <c r="G22" s="35" t="s">
        <v>1259</v>
      </c>
      <c r="H22" t="s">
        <v>1215</v>
      </c>
      <c r="J22" s="22"/>
    </row>
    <row r="23" spans="1:10" x14ac:dyDescent="0.25">
      <c r="A23" t="s">
        <v>80</v>
      </c>
      <c r="B23" t="s">
        <v>81</v>
      </c>
      <c r="C23" t="s">
        <v>1260</v>
      </c>
      <c r="D23">
        <v>82.5</v>
      </c>
      <c r="E23" s="1">
        <v>85.8</v>
      </c>
      <c r="F23" t="s">
        <v>13</v>
      </c>
      <c r="H23" t="s">
        <v>1215</v>
      </c>
      <c r="J23" s="22" t="s">
        <v>1215</v>
      </c>
    </row>
    <row r="24" spans="1:10" x14ac:dyDescent="0.25">
      <c r="A24" t="s">
        <v>84</v>
      </c>
      <c r="B24" t="s">
        <v>85</v>
      </c>
      <c r="D24">
        <v>5</v>
      </c>
      <c r="E24" s="1">
        <v>95.95</v>
      </c>
      <c r="F24" t="s">
        <v>13</v>
      </c>
      <c r="G24" s="10" t="s">
        <v>1261</v>
      </c>
      <c r="H24" s="5" t="s">
        <v>1254</v>
      </c>
      <c r="I24" s="5">
        <v>2061</v>
      </c>
      <c r="J24" s="22">
        <v>2061</v>
      </c>
    </row>
    <row r="25" spans="4:10" x14ac:dyDescent="0.25">
      <c r="D25">
        <v>33</v>
      </c>
      <c r="E25" s="43">
        <v>95.87</v>
      </c>
      <c r="F25" s="31" t="s">
        <v>40</v>
      </c>
      <c r="G25" s="10">
        <v>1693.16</v>
      </c>
      <c r="H25" s="5" t="s">
        <v>1254</v>
      </c>
      <c r="I25" s="5">
        <v>2061</v>
      </c>
      <c r="J25" s="22">
        <v>2061</v>
      </c>
    </row>
    <row r="26" spans="4:10" x14ac:dyDescent="0.25">
      <c r="D26">
        <v>40</v>
      </c>
      <c r="E26" s="1">
        <v>95.95</v>
      </c>
      <c r="F26" t="s">
        <v>13</v>
      </c>
      <c r="G26" s="10" t="s">
        <v>517</v>
      </c>
      <c r="H26" s="5" t="s">
        <v>1253</v>
      </c>
      <c r="I26" s="5">
        <v>2061</v>
      </c>
      <c r="J26" s="22">
        <v>2061</v>
      </c>
    </row>
    <row r="27" spans="1:10" x14ac:dyDescent="0.25">
      <c r="A27" t="s">
        <v>1229</v>
      </c>
      <c r="B27" t="s">
        <v>88</v>
      </c>
      <c r="C27" s="31" t="s">
        <v>1262</v>
      </c>
      <c r="D27">
        <v>80</v>
      </c>
      <c r="E27" s="1">
        <v>93.6</v>
      </c>
      <c r="F27" t="s">
        <v>89</v>
      </c>
      <c r="G27" s="10" t="s">
        <v>517</v>
      </c>
      <c r="H27" s="37" t="s">
        <v>1249</v>
      </c>
      <c r="I27" t="s">
        <v>1263</v>
      </c>
      <c r="J27" s="22">
        <v>2063</v>
      </c>
    </row>
    <row r="28" spans="1:10" x14ac:dyDescent="0.25">
      <c r="A28" t="s">
        <v>18</v>
      </c>
      <c r="B28" t="s">
        <v>927</v>
      </c>
      <c r="C28" t="s">
        <v>1264</v>
      </c>
      <c r="D28">
        <v>86</v>
      </c>
      <c r="E28" s="1">
        <v>79.66</v>
      </c>
      <c r="F28" t="s">
        <v>20</v>
      </c>
      <c r="G28" s="3" t="s">
        <v>1265</v>
      </c>
      <c r="H28" t="s">
        <v>1215</v>
      </c>
      <c r="J28" s="22" t="s">
        <v>1215</v>
      </c>
    </row>
    <row r="29" spans="1:10" x14ac:dyDescent="0.25">
      <c r="A29" t="s">
        <v>95</v>
      </c>
      <c r="B29" t="s">
        <v>96</v>
      </c>
      <c r="D29">
        <v>80</v>
      </c>
      <c r="E29" s="1">
        <v>89.7</v>
      </c>
      <c r="F29" t="s">
        <v>28</v>
      </c>
      <c r="H29" t="s">
        <v>1215</v>
      </c>
      <c r="J29" s="22" t="s">
        <v>1215</v>
      </c>
    </row>
    <row r="30" spans="1:10" x14ac:dyDescent="0.25">
      <c r="A30" t="s">
        <v>97</v>
      </c>
      <c r="B30" t="s">
        <v>98</v>
      </c>
      <c r="C30" t="s">
        <v>1266</v>
      </c>
      <c r="D30">
        <f>29.3+44.02</f>
        <v>73.32000000000001</v>
      </c>
      <c r="E30" s="1">
        <v>108.57</v>
      </c>
      <c r="F30" t="s">
        <v>59</v>
      </c>
      <c r="H30" t="s">
        <v>1215</v>
      </c>
      <c r="J30" s="22" t="s">
        <v>1215</v>
      </c>
    </row>
    <row r="31" spans="1:10" x14ac:dyDescent="0.25">
      <c r="A31" t="s">
        <v>100</v>
      </c>
      <c r="B31" t="s">
        <v>101</v>
      </c>
      <c r="D31" t="s">
        <v>374</v>
      </c>
      <c r="E31" s="1">
        <v>28.85</v>
      </c>
      <c r="F31" t="s">
        <v>103</v>
      </c>
      <c r="G31" s="10">
        <v>1114.29</v>
      </c>
      <c r="H31" s="5"/>
      <c r="I31" s="5"/>
      <c r="J31" s="22"/>
    </row>
    <row r="32" spans="1:10" x14ac:dyDescent="0.25">
      <c r="A32" t="s">
        <v>46</v>
      </c>
      <c r="B32" t="s">
        <v>105</v>
      </c>
      <c r="D32">
        <v>40</v>
      </c>
      <c r="E32" s="1">
        <v>101.49</v>
      </c>
      <c r="F32" t="s">
        <v>107</v>
      </c>
      <c r="H32" t="s">
        <v>1253</v>
      </c>
      <c r="I32" s="5" t="s">
        <v>1267</v>
      </c>
      <c r="J32" s="22">
        <v>2061</v>
      </c>
    </row>
    <row r="33" spans="4:10" x14ac:dyDescent="0.25">
      <c r="D33">
        <v>40</v>
      </c>
      <c r="E33" s="43">
        <v>104.07</v>
      </c>
      <c r="F33" s="31" t="s">
        <v>40</v>
      </c>
      <c r="G33" s="10">
        <v>1800.06</v>
      </c>
      <c r="H33" t="s">
        <v>1254</v>
      </c>
      <c r="I33" s="5" t="s">
        <v>1268</v>
      </c>
      <c r="J33" s="22">
        <v>2061</v>
      </c>
    </row>
    <row r="34" ht="45.75" customHeight="1" spans="1:10" x14ac:dyDescent="0.25">
      <c r="A34" t="s">
        <v>714</v>
      </c>
      <c r="B34" t="s">
        <v>715</v>
      </c>
      <c r="C34" t="s">
        <v>1269</v>
      </c>
      <c r="D34">
        <v>40</v>
      </c>
      <c r="E34" s="1">
        <v>93.6</v>
      </c>
      <c r="F34" t="s">
        <v>28</v>
      </c>
      <c r="G34" s="21" t="s">
        <v>1270</v>
      </c>
      <c r="H34" t="s">
        <v>1215</v>
      </c>
      <c r="I34" s="5"/>
      <c r="J34" s="22" t="s">
        <v>1254</v>
      </c>
    </row>
    <row r="35" spans="1:10" x14ac:dyDescent="0.25">
      <c r="A35" t="s">
        <v>75</v>
      </c>
      <c r="B35" t="s">
        <v>111</v>
      </c>
      <c r="D35">
        <v>80</v>
      </c>
      <c r="E35" s="1">
        <v>93.6</v>
      </c>
      <c r="F35" t="s">
        <v>94</v>
      </c>
      <c r="H35" t="s">
        <v>1215</v>
      </c>
      <c r="I35" t="s">
        <v>1271</v>
      </c>
      <c r="J35" s="22">
        <v>2067</v>
      </c>
    </row>
    <row r="36" spans="1:10" x14ac:dyDescent="0.25">
      <c r="A36" t="s">
        <v>115</v>
      </c>
      <c r="B36" t="s">
        <v>116</v>
      </c>
      <c r="D36">
        <v>80</v>
      </c>
      <c r="E36" s="1">
        <v>93.6</v>
      </c>
      <c r="F36" t="s">
        <v>28</v>
      </c>
      <c r="H36" t="s">
        <v>1215</v>
      </c>
      <c r="J36" s="22">
        <v>2066</v>
      </c>
    </row>
    <row r="37" spans="1:10" x14ac:dyDescent="0.25">
      <c r="A37" t="s">
        <v>118</v>
      </c>
      <c r="B37" t="s">
        <v>119</v>
      </c>
      <c r="D37">
        <v>2.5</v>
      </c>
      <c r="E37" s="1">
        <v>20</v>
      </c>
      <c r="F37" t="s">
        <v>107</v>
      </c>
      <c r="J37" s="22"/>
    </row>
    <row r="38" spans="1:10" x14ac:dyDescent="0.25">
      <c r="A38" t="s">
        <v>120</v>
      </c>
      <c r="B38" t="s">
        <v>121</v>
      </c>
      <c r="C38" t="s">
        <v>1272</v>
      </c>
      <c r="D38">
        <v>68.5</v>
      </c>
      <c r="E38" s="1">
        <v>85.8</v>
      </c>
      <c r="F38" t="s">
        <v>122</v>
      </c>
      <c r="H38" t="s">
        <v>1215</v>
      </c>
      <c r="J38" s="22" t="s">
        <v>1215</v>
      </c>
    </row>
    <row r="39" spans="1:10" x14ac:dyDescent="0.25">
      <c r="A39" t="s">
        <v>290</v>
      </c>
      <c r="B39" t="s">
        <v>291</v>
      </c>
      <c r="D39">
        <v>14</v>
      </c>
      <c r="E39" s="1">
        <v>96.6</v>
      </c>
      <c r="F39" t="s">
        <v>28</v>
      </c>
      <c r="H39" t="s">
        <v>1273</v>
      </c>
      <c r="I39">
        <v>2058</v>
      </c>
      <c r="J39" s="22">
        <v>2058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 zoomScale="100" zoomScaleNormal="100">
      <pane ySplit="1" topLeftCell="A52" activePane="bottomLeft" state="frozen"/>
      <selection pane="bottomLeft" activeCell="A52" sqref="A52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415</v>
      </c>
      <c r="D2">
        <v>80</v>
      </c>
      <c r="E2" s="1">
        <v>105</v>
      </c>
      <c r="F2" t="s">
        <v>28</v>
      </c>
      <c r="H2" t="s">
        <v>1251</v>
      </c>
      <c r="I2" t="s">
        <v>1274</v>
      </c>
      <c r="J2" s="22" t="s">
        <v>1274</v>
      </c>
    </row>
    <row r="3" spans="1:10" x14ac:dyDescent="0.25">
      <c r="A3" t="s">
        <v>726</v>
      </c>
      <c r="B3" t="s">
        <v>727</v>
      </c>
      <c r="C3" t="s">
        <v>812</v>
      </c>
      <c r="D3">
        <v>70</v>
      </c>
      <c r="E3" s="1">
        <v>95.55</v>
      </c>
      <c r="F3" t="s">
        <v>728</v>
      </c>
      <c r="H3" t="s">
        <v>1251</v>
      </c>
      <c r="J3" s="22" t="s">
        <v>1251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J4" s="22"/>
    </row>
    <row r="5" spans="1:10" x14ac:dyDescent="0.25">
      <c r="A5" t="s">
        <v>1208</v>
      </c>
      <c r="B5" t="s">
        <v>27</v>
      </c>
      <c r="D5">
        <v>80</v>
      </c>
      <c r="E5" s="1">
        <v>93.6</v>
      </c>
      <c r="F5" t="s">
        <v>28</v>
      </c>
      <c r="H5" t="s">
        <v>1251</v>
      </c>
      <c r="J5" s="22" t="s">
        <v>1251</v>
      </c>
    </row>
    <row r="6" spans="1:10" x14ac:dyDescent="0.25">
      <c r="A6" t="s">
        <v>856</v>
      </c>
      <c r="B6" t="s">
        <v>857</v>
      </c>
      <c r="C6" t="s">
        <v>1275</v>
      </c>
      <c r="D6">
        <f>38.8+35.19</f>
        <v>73.99</v>
      </c>
      <c r="E6" s="1">
        <v>96.77</v>
      </c>
      <c r="F6" t="s">
        <v>24</v>
      </c>
      <c r="H6" t="s">
        <v>1251</v>
      </c>
      <c r="J6" s="22" t="s">
        <v>1251</v>
      </c>
    </row>
    <row r="7" spans="1:10" x14ac:dyDescent="0.25">
      <c r="A7" t="s">
        <v>31</v>
      </c>
      <c r="B7" t="s">
        <v>32</v>
      </c>
      <c r="D7">
        <v>40</v>
      </c>
      <c r="E7" s="1">
        <v>93.6</v>
      </c>
      <c r="F7" s="31" t="s">
        <v>40</v>
      </c>
      <c r="G7" s="39">
        <v>1811.17</v>
      </c>
      <c r="H7" s="5" t="s">
        <v>1276</v>
      </c>
      <c r="I7" s="5">
        <v>2056</v>
      </c>
      <c r="J7" s="22">
        <v>2056</v>
      </c>
    </row>
    <row r="8" spans="4:10" x14ac:dyDescent="0.25">
      <c r="D8">
        <v>40</v>
      </c>
      <c r="E8" s="1">
        <v>93.6</v>
      </c>
      <c r="F8" t="s">
        <v>33</v>
      </c>
      <c r="H8" s="5" t="s">
        <v>1277</v>
      </c>
      <c r="I8" s="5">
        <v>2059</v>
      </c>
      <c r="J8" s="22">
        <v>2059</v>
      </c>
    </row>
    <row r="9" spans="1:10" x14ac:dyDescent="0.25">
      <c r="A9" t="s">
        <v>302</v>
      </c>
      <c r="B9" t="s">
        <v>303</v>
      </c>
      <c r="D9">
        <v>80</v>
      </c>
      <c r="E9" s="1">
        <v>98.93</v>
      </c>
      <c r="F9" t="s">
        <v>761</v>
      </c>
      <c r="H9" t="s">
        <v>1251</v>
      </c>
      <c r="I9">
        <v>2064</v>
      </c>
      <c r="J9" s="22">
        <v>2064</v>
      </c>
    </row>
    <row r="10" spans="1:10" x14ac:dyDescent="0.25">
      <c r="A10" t="s">
        <v>37</v>
      </c>
      <c r="B10" t="s">
        <v>38</v>
      </c>
      <c r="D10" t="s">
        <v>374</v>
      </c>
      <c r="E10" s="1">
        <v>28.85</v>
      </c>
      <c r="F10" t="s">
        <v>40</v>
      </c>
      <c r="J10" s="22"/>
    </row>
    <row r="11" spans="1:10" x14ac:dyDescent="0.25">
      <c r="A11" t="s">
        <v>43</v>
      </c>
      <c r="B11" t="s">
        <v>44</v>
      </c>
      <c r="D11">
        <v>80</v>
      </c>
      <c r="E11" s="1">
        <v>120.75</v>
      </c>
      <c r="F11" t="s">
        <v>24</v>
      </c>
      <c r="H11" t="s">
        <v>1278</v>
      </c>
      <c r="J11" s="22" t="s">
        <v>1278</v>
      </c>
    </row>
    <row r="12" ht="45.75" customHeight="1" spans="1:10" x14ac:dyDescent="0.25">
      <c r="A12" t="s">
        <v>1252</v>
      </c>
      <c r="B12" t="s">
        <v>55</v>
      </c>
      <c r="C12" s="31" t="s">
        <v>1279</v>
      </c>
      <c r="D12">
        <v>40</v>
      </c>
      <c r="E12" s="1">
        <v>95.16</v>
      </c>
      <c r="F12" t="s">
        <v>24</v>
      </c>
      <c r="G12" s="21" t="s">
        <v>1280</v>
      </c>
      <c r="H12" t="s">
        <v>1281</v>
      </c>
      <c r="I12">
        <v>2060</v>
      </c>
      <c r="J12" s="22">
        <v>2060</v>
      </c>
    </row>
    <row r="13" spans="1:10" x14ac:dyDescent="0.25">
      <c r="A13" t="s">
        <v>54</v>
      </c>
      <c r="B13" t="s">
        <v>55</v>
      </c>
      <c r="C13" t="s">
        <v>1128</v>
      </c>
      <c r="D13">
        <v>80</v>
      </c>
      <c r="E13" s="1">
        <v>89.7</v>
      </c>
      <c r="F13" t="s">
        <v>89</v>
      </c>
      <c r="H13" t="s">
        <v>1251</v>
      </c>
      <c r="I13" s="5"/>
      <c r="J13" s="22" t="s">
        <v>1251</v>
      </c>
    </row>
    <row r="14" spans="3:10" x14ac:dyDescent="0.25">
      <c r="C14" t="s">
        <v>1193</v>
      </c>
      <c r="D14" s="29">
        <v>2</v>
      </c>
      <c r="E14" s="1">
        <v>96.6</v>
      </c>
      <c r="F14" t="s">
        <v>89</v>
      </c>
      <c r="H14" t="s">
        <v>1282</v>
      </c>
      <c r="I14" s="5" t="s">
        <v>1283</v>
      </c>
      <c r="J14" s="22"/>
    </row>
    <row r="15" spans="1:10" x14ac:dyDescent="0.25">
      <c r="A15" t="s">
        <v>57</v>
      </c>
      <c r="B15" t="s">
        <v>58</v>
      </c>
      <c r="C15" t="s">
        <v>1284</v>
      </c>
      <c r="D15">
        <v>59</v>
      </c>
      <c r="E15" s="1">
        <v>101.49</v>
      </c>
      <c r="F15" t="s">
        <v>59</v>
      </c>
      <c r="H15" t="s">
        <v>1251</v>
      </c>
      <c r="I15">
        <v>2061</v>
      </c>
      <c r="J15" s="22">
        <v>2061</v>
      </c>
    </row>
    <row r="16" spans="1:10" x14ac:dyDescent="0.25">
      <c r="A16" t="s">
        <v>61</v>
      </c>
      <c r="B16" t="s">
        <v>62</v>
      </c>
      <c r="C16" t="s">
        <v>874</v>
      </c>
      <c r="D16">
        <v>85</v>
      </c>
      <c r="E16" s="1">
        <v>93.6</v>
      </c>
      <c r="F16" t="s">
        <v>28</v>
      </c>
      <c r="H16" t="s">
        <v>1251</v>
      </c>
      <c r="I16" s="5"/>
      <c r="J16" s="22" t="s">
        <v>1251</v>
      </c>
    </row>
    <row r="17" spans="1:10" x14ac:dyDescent="0.25">
      <c r="A17" t="s">
        <v>63</v>
      </c>
      <c r="B17" t="s">
        <v>64</v>
      </c>
      <c r="D17">
        <v>80</v>
      </c>
      <c r="E17" s="1">
        <v>95.55</v>
      </c>
      <c r="F17" t="s">
        <v>66</v>
      </c>
      <c r="H17" t="s">
        <v>1251</v>
      </c>
      <c r="J17" s="22" t="s">
        <v>1251</v>
      </c>
    </row>
    <row r="18" spans="1:10" x14ac:dyDescent="0.25">
      <c r="A18" t="s">
        <v>67</v>
      </c>
      <c r="B18" t="s">
        <v>68</v>
      </c>
      <c r="C18">
        <v>36.26</v>
      </c>
      <c r="D18">
        <v>36.26</v>
      </c>
      <c r="E18" s="1">
        <v>85.8</v>
      </c>
      <c r="F18" t="s">
        <v>28</v>
      </c>
      <c r="H18" t="s">
        <v>1282</v>
      </c>
      <c r="J18" s="22" t="s">
        <v>1282</v>
      </c>
    </row>
    <row r="19" spans="3:10" x14ac:dyDescent="0.25">
      <c r="C19" t="s">
        <v>1285</v>
      </c>
      <c r="D19">
        <v>48.68</v>
      </c>
      <c r="E19" s="43">
        <v>89.7</v>
      </c>
      <c r="F19" t="s">
        <v>28</v>
      </c>
      <c r="H19" t="s">
        <v>1251</v>
      </c>
      <c r="J19" s="22" t="s">
        <v>1251</v>
      </c>
    </row>
    <row r="20" spans="1:10" x14ac:dyDescent="0.25">
      <c r="A20" t="s">
        <v>240</v>
      </c>
      <c r="B20" t="s">
        <v>241</v>
      </c>
      <c r="D20">
        <v>80</v>
      </c>
      <c r="E20" s="1">
        <v>86.9</v>
      </c>
      <c r="F20" t="s">
        <v>595</v>
      </c>
      <c r="H20" t="s">
        <v>1286</v>
      </c>
      <c r="I20" s="68" t="s">
        <v>1287</v>
      </c>
      <c r="J20" s="69" t="s">
        <v>1287</v>
      </c>
    </row>
    <row r="21" spans="1:10" x14ac:dyDescent="0.25">
      <c r="A21" t="s">
        <v>1224</v>
      </c>
      <c r="B21" t="s">
        <v>73</v>
      </c>
      <c r="C21" t="s">
        <v>1288</v>
      </c>
      <c r="D21">
        <v>40</v>
      </c>
      <c r="E21" s="1">
        <v>95.55</v>
      </c>
      <c r="F21" t="s">
        <v>28</v>
      </c>
      <c r="H21" t="s">
        <v>1282</v>
      </c>
      <c r="J21" s="22" t="s">
        <v>1282</v>
      </c>
    </row>
    <row r="22" spans="1:10" x14ac:dyDescent="0.25">
      <c r="A22" t="s">
        <v>75</v>
      </c>
      <c r="B22" t="s">
        <v>76</v>
      </c>
      <c r="C22" t="s">
        <v>429</v>
      </c>
      <c r="D22">
        <v>0</v>
      </c>
      <c r="F22" t="s">
        <v>78</v>
      </c>
      <c r="H22" t="s">
        <v>1251</v>
      </c>
      <c r="J22" s="22"/>
    </row>
    <row r="23" spans="1:10" x14ac:dyDescent="0.25">
      <c r="A23" t="s">
        <v>80</v>
      </c>
      <c r="B23" t="s">
        <v>81</v>
      </c>
      <c r="C23" t="s">
        <v>1289</v>
      </c>
      <c r="D23">
        <v>97.5</v>
      </c>
      <c r="E23" s="1">
        <v>85.8</v>
      </c>
      <c r="F23" t="s">
        <v>13</v>
      </c>
      <c r="H23" t="s">
        <v>1251</v>
      </c>
      <c r="J23" s="22" t="s">
        <v>1251</v>
      </c>
    </row>
    <row r="24" spans="1:10" x14ac:dyDescent="0.25">
      <c r="A24" t="s">
        <v>84</v>
      </c>
      <c r="B24" t="s">
        <v>85</v>
      </c>
      <c r="D24">
        <v>80</v>
      </c>
      <c r="E24" s="1">
        <v>95.95</v>
      </c>
      <c r="F24" t="s">
        <v>13</v>
      </c>
      <c r="H24" t="s">
        <v>1251</v>
      </c>
      <c r="I24">
        <v>2061</v>
      </c>
      <c r="J24" s="22">
        <v>2061</v>
      </c>
    </row>
    <row r="25" spans="1:10" x14ac:dyDescent="0.25">
      <c r="A25" t="s">
        <v>1229</v>
      </c>
      <c r="B25" t="s">
        <v>88</v>
      </c>
      <c r="D25">
        <v>80</v>
      </c>
      <c r="E25" s="1">
        <v>93.6</v>
      </c>
      <c r="F25" t="s">
        <v>89</v>
      </c>
      <c r="H25" t="s">
        <v>1290</v>
      </c>
      <c r="I25" t="s">
        <v>1291</v>
      </c>
      <c r="J25" s="22" t="s">
        <v>1292</v>
      </c>
    </row>
    <row r="26" spans="1:10" x14ac:dyDescent="0.25">
      <c r="A26" t="s">
        <v>18</v>
      </c>
      <c r="B26" t="s">
        <v>927</v>
      </c>
      <c r="C26">
        <v>45</v>
      </c>
      <c r="D26">
        <v>45</v>
      </c>
      <c r="E26" s="1">
        <v>79.66</v>
      </c>
      <c r="F26" t="s">
        <v>20</v>
      </c>
      <c r="H26" t="s">
        <v>1282</v>
      </c>
      <c r="J26" s="22" t="s">
        <v>1282</v>
      </c>
    </row>
    <row r="27" spans="3:10" x14ac:dyDescent="0.25">
      <c r="C27" t="s">
        <v>1293</v>
      </c>
      <c r="D27">
        <v>56.5</v>
      </c>
      <c r="E27" s="43">
        <v>83.29</v>
      </c>
      <c r="F27" t="s">
        <v>20</v>
      </c>
      <c r="H27" t="s">
        <v>1251</v>
      </c>
      <c r="J27" s="22" t="s">
        <v>1251</v>
      </c>
    </row>
    <row r="28" spans="1:10" x14ac:dyDescent="0.25">
      <c r="A28" t="s">
        <v>95</v>
      </c>
      <c r="B28" t="s">
        <v>96</v>
      </c>
      <c r="D28">
        <v>40</v>
      </c>
      <c r="E28" s="1">
        <v>89.7</v>
      </c>
      <c r="F28" t="s">
        <v>28</v>
      </c>
      <c r="H28" t="s">
        <v>1281</v>
      </c>
      <c r="J28" s="22" t="s">
        <v>1281</v>
      </c>
    </row>
    <row r="29" spans="4:10" x14ac:dyDescent="0.25">
      <c r="D29">
        <v>40</v>
      </c>
      <c r="E29" s="1">
        <v>89.7</v>
      </c>
      <c r="F29" s="31" t="s">
        <v>40</v>
      </c>
      <c r="G29" s="39">
        <v>2856.15</v>
      </c>
      <c r="H29" t="s">
        <v>1282</v>
      </c>
      <c r="J29" s="22" t="s">
        <v>1282</v>
      </c>
    </row>
    <row r="30" spans="1:10" x14ac:dyDescent="0.25">
      <c r="A30" t="s">
        <v>97</v>
      </c>
      <c r="B30" t="s">
        <v>98</v>
      </c>
      <c r="C30" t="s">
        <v>1294</v>
      </c>
      <c r="D30">
        <f>35.96+43.08</f>
        <v>79.03999999999999</v>
      </c>
      <c r="E30" s="1">
        <v>108.57</v>
      </c>
      <c r="F30" t="s">
        <v>59</v>
      </c>
      <c r="G30" s="39" t="s">
        <v>1295</v>
      </c>
      <c r="H30" t="s">
        <v>1251</v>
      </c>
      <c r="J30" s="22" t="s">
        <v>1251</v>
      </c>
    </row>
    <row r="31" spans="1:10" x14ac:dyDescent="0.25">
      <c r="A31" t="s">
        <v>100</v>
      </c>
      <c r="B31" t="s">
        <v>101</v>
      </c>
      <c r="D31" t="s">
        <v>374</v>
      </c>
      <c r="E31" s="1">
        <v>28.85</v>
      </c>
      <c r="F31" t="s">
        <v>103</v>
      </c>
      <c r="H31" s="5"/>
      <c r="I31" s="5"/>
      <c r="J31" s="22"/>
    </row>
    <row r="32" ht="30.75" customHeight="1" spans="1:10" x14ac:dyDescent="0.25">
      <c r="A32" t="s">
        <v>46</v>
      </c>
      <c r="B32" t="s">
        <v>105</v>
      </c>
      <c r="D32">
        <v>80</v>
      </c>
      <c r="E32" s="1">
        <v>101.49</v>
      </c>
      <c r="F32" t="s">
        <v>107</v>
      </c>
      <c r="H32" t="s">
        <v>1251</v>
      </c>
      <c r="I32" s="5" t="s">
        <v>1296</v>
      </c>
      <c r="J32" s="22">
        <v>2061</v>
      </c>
    </row>
    <row r="33" spans="1:10" x14ac:dyDescent="0.25">
      <c r="A33" t="s">
        <v>714</v>
      </c>
      <c r="B33" t="s">
        <v>715</v>
      </c>
      <c r="D33">
        <v>80</v>
      </c>
      <c r="E33" s="1">
        <v>93.6</v>
      </c>
      <c r="F33" t="s">
        <v>28</v>
      </c>
      <c r="H33" t="s">
        <v>1251</v>
      </c>
      <c r="I33" s="5"/>
      <c r="J33" s="22" t="s">
        <v>1251</v>
      </c>
    </row>
    <row r="34" spans="1:10" x14ac:dyDescent="0.25">
      <c r="A34" t="s">
        <v>75</v>
      </c>
      <c r="B34" t="s">
        <v>111</v>
      </c>
      <c r="D34">
        <v>80</v>
      </c>
      <c r="E34" s="1">
        <v>93.6</v>
      </c>
      <c r="F34" t="s">
        <v>94</v>
      </c>
      <c r="H34" t="s">
        <v>1251</v>
      </c>
      <c r="I34" t="s">
        <v>1297</v>
      </c>
      <c r="J34" s="22" t="s">
        <v>1298</v>
      </c>
    </row>
    <row r="35" spans="1:10" x14ac:dyDescent="0.25">
      <c r="A35" t="s">
        <v>115</v>
      </c>
      <c r="B35" t="s">
        <v>116</v>
      </c>
      <c r="D35">
        <v>80</v>
      </c>
      <c r="E35" s="1">
        <v>93.6</v>
      </c>
      <c r="F35" t="s">
        <v>28</v>
      </c>
      <c r="H35" t="s">
        <v>1251</v>
      </c>
      <c r="I35" t="s">
        <v>1299</v>
      </c>
      <c r="J35" s="22" t="s">
        <v>1299</v>
      </c>
    </row>
    <row r="36" spans="1:10" x14ac:dyDescent="0.25">
      <c r="A36" t="s">
        <v>118</v>
      </c>
      <c r="B36" t="s">
        <v>119</v>
      </c>
      <c r="D36">
        <v>1</v>
      </c>
      <c r="E36" s="1">
        <v>20</v>
      </c>
      <c r="F36" t="s">
        <v>107</v>
      </c>
      <c r="H36" t="s">
        <v>1251</v>
      </c>
      <c r="J36" s="22"/>
    </row>
    <row r="37" spans="1:10" x14ac:dyDescent="0.25">
      <c r="A37" t="s">
        <v>120</v>
      </c>
      <c r="B37" t="s">
        <v>121</v>
      </c>
      <c r="C37" t="s">
        <v>1300</v>
      </c>
      <c r="D37">
        <v>54.5</v>
      </c>
      <c r="E37" s="1">
        <v>85.8</v>
      </c>
      <c r="F37" t="s">
        <v>122</v>
      </c>
      <c r="H37" t="s">
        <v>1251</v>
      </c>
      <c r="J37" s="22" t="s">
        <v>1251</v>
      </c>
    </row>
    <row r="38" spans="1:10" x14ac:dyDescent="0.25">
      <c r="A38" t="s">
        <v>290</v>
      </c>
      <c r="B38" t="s">
        <v>291</v>
      </c>
      <c r="D38">
        <v>7.5</v>
      </c>
      <c r="E38" s="1">
        <v>96.6</v>
      </c>
      <c r="F38" t="s">
        <v>28</v>
      </c>
      <c r="H38" s="31" t="s">
        <v>1301</v>
      </c>
      <c r="I38">
        <v>2072</v>
      </c>
      <c r="J38" s="22">
        <v>2072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 zoomScale="100" zoomScaleNormal="100">
      <pane ySplit="1" topLeftCell="A9" activePane="bottomLeft" state="frozen"/>
      <selection pane="bottomLeft" activeCell="A9" sqref="A9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415</v>
      </c>
      <c r="D2">
        <v>80</v>
      </c>
      <c r="E2" s="1">
        <v>105</v>
      </c>
      <c r="F2" t="s">
        <v>28</v>
      </c>
      <c r="H2" t="s">
        <v>1278</v>
      </c>
      <c r="I2">
        <v>2108</v>
      </c>
      <c r="J2" s="22">
        <v>2108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H3" t="s">
        <v>1278</v>
      </c>
      <c r="J3" s="22" t="s">
        <v>1278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H4" s="63" t="s">
        <v>1278</v>
      </c>
      <c r="J4" s="22"/>
    </row>
    <row r="5" spans="1:10" x14ac:dyDescent="0.25">
      <c r="A5" t="s">
        <v>1208</v>
      </c>
      <c r="B5" t="s">
        <v>27</v>
      </c>
      <c r="D5">
        <v>80</v>
      </c>
      <c r="E5" s="1">
        <v>93.6</v>
      </c>
      <c r="F5" t="s">
        <v>28</v>
      </c>
      <c r="H5" t="s">
        <v>1278</v>
      </c>
      <c r="J5" s="22" t="s">
        <v>1278</v>
      </c>
    </row>
    <row r="6" spans="1:10" x14ac:dyDescent="0.25">
      <c r="A6" t="s">
        <v>856</v>
      </c>
      <c r="B6" t="s">
        <v>857</v>
      </c>
      <c r="D6">
        <v>62</v>
      </c>
      <c r="E6" s="1">
        <v>96.77</v>
      </c>
      <c r="F6" t="s">
        <v>24</v>
      </c>
      <c r="H6" t="s">
        <v>1278</v>
      </c>
      <c r="J6" s="22" t="s">
        <v>1278</v>
      </c>
    </row>
    <row r="7" spans="1:10" x14ac:dyDescent="0.25">
      <c r="A7" t="s">
        <v>31</v>
      </c>
      <c r="B7" t="s">
        <v>32</v>
      </c>
      <c r="D7">
        <v>80</v>
      </c>
      <c r="E7" s="1">
        <v>93.6</v>
      </c>
      <c r="F7" t="s">
        <v>33</v>
      </c>
      <c r="H7" s="5" t="s">
        <v>1302</v>
      </c>
      <c r="I7" s="5" t="s">
        <v>1303</v>
      </c>
      <c r="J7" s="22" t="s">
        <v>1303</v>
      </c>
    </row>
    <row r="8" spans="1:10" x14ac:dyDescent="0.25">
      <c r="A8" t="s">
        <v>302</v>
      </c>
      <c r="B8" t="s">
        <v>303</v>
      </c>
      <c r="D8">
        <v>80</v>
      </c>
      <c r="E8" s="1">
        <v>98.93</v>
      </c>
      <c r="F8" t="s">
        <v>761</v>
      </c>
      <c r="H8" t="s">
        <v>1278</v>
      </c>
      <c r="I8">
        <v>2082</v>
      </c>
      <c r="J8" s="22">
        <v>2082</v>
      </c>
    </row>
    <row r="9" ht="30.75" customHeight="1" spans="1:10" x14ac:dyDescent="0.25">
      <c r="A9" t="s">
        <v>37</v>
      </c>
      <c r="B9" t="s">
        <v>38</v>
      </c>
      <c r="D9" t="s">
        <v>374</v>
      </c>
      <c r="E9" s="1">
        <v>28.85</v>
      </c>
      <c r="F9" t="s">
        <v>40</v>
      </c>
      <c r="G9" s="66" t="s">
        <v>1304</v>
      </c>
      <c r="H9" s="63" t="s">
        <v>1278</v>
      </c>
      <c r="J9" s="22"/>
    </row>
    <row r="10" spans="1:10" x14ac:dyDescent="0.25">
      <c r="A10" t="s">
        <v>43</v>
      </c>
      <c r="B10" t="s">
        <v>44</v>
      </c>
      <c r="D10">
        <v>80</v>
      </c>
      <c r="E10" s="1">
        <v>120.75</v>
      </c>
      <c r="F10" t="s">
        <v>24</v>
      </c>
      <c r="H10" t="s">
        <v>1305</v>
      </c>
      <c r="J10" s="22" t="s">
        <v>1305</v>
      </c>
    </row>
    <row r="11" spans="1:10" x14ac:dyDescent="0.25">
      <c r="A11" t="s">
        <v>1252</v>
      </c>
      <c r="B11" t="s">
        <v>55</v>
      </c>
      <c r="C11" t="s">
        <v>1306</v>
      </c>
      <c r="D11">
        <v>20</v>
      </c>
      <c r="E11" s="1">
        <v>95.16</v>
      </c>
      <c r="F11" t="s">
        <v>24</v>
      </c>
      <c r="H11" t="s">
        <v>1302</v>
      </c>
      <c r="I11" t="s">
        <v>1307</v>
      </c>
      <c r="J11" s="22" t="s">
        <v>1307</v>
      </c>
    </row>
    <row r="12" spans="1:10" x14ac:dyDescent="0.25">
      <c r="A12" t="s">
        <v>54</v>
      </c>
      <c r="B12" t="s">
        <v>55</v>
      </c>
      <c r="C12" t="s">
        <v>1128</v>
      </c>
      <c r="D12">
        <v>40</v>
      </c>
      <c r="E12" s="1">
        <v>89.7</v>
      </c>
      <c r="F12" t="s">
        <v>89</v>
      </c>
      <c r="H12" s="5" t="s">
        <v>1308</v>
      </c>
      <c r="I12" s="5"/>
      <c r="J12" s="33" t="s">
        <v>1308</v>
      </c>
    </row>
    <row r="13" spans="4:10" x14ac:dyDescent="0.25">
      <c r="D13">
        <v>40</v>
      </c>
      <c r="E13" s="1">
        <v>78.56</v>
      </c>
      <c r="F13" s="70" t="s">
        <v>40</v>
      </c>
      <c r="G13" s="10">
        <v>1854.04</v>
      </c>
      <c r="H13" s="5" t="s">
        <v>1309</v>
      </c>
      <c r="I13" s="5"/>
      <c r="J13" s="33" t="s">
        <v>1309</v>
      </c>
    </row>
    <row r="14" spans="1:10" x14ac:dyDescent="0.25">
      <c r="A14" t="s">
        <v>57</v>
      </c>
      <c r="B14" t="s">
        <v>58</v>
      </c>
      <c r="C14" t="s">
        <v>1310</v>
      </c>
      <c r="D14">
        <v>78</v>
      </c>
      <c r="E14" s="1">
        <v>101.49</v>
      </c>
      <c r="F14" t="s">
        <v>59</v>
      </c>
      <c r="H14" s="63" t="s">
        <v>1278</v>
      </c>
      <c r="I14" s="5">
        <v>2083</v>
      </c>
      <c r="J14" s="22">
        <v>2083</v>
      </c>
    </row>
    <row r="15" spans="1:10" x14ac:dyDescent="0.25">
      <c r="A15" t="s">
        <v>61</v>
      </c>
      <c r="B15" t="s">
        <v>62</v>
      </c>
      <c r="C15" t="s">
        <v>709</v>
      </c>
      <c r="D15">
        <v>82</v>
      </c>
      <c r="E15" s="1">
        <v>93.6</v>
      </c>
      <c r="F15" t="s">
        <v>28</v>
      </c>
      <c r="H15" s="5" t="s">
        <v>1278</v>
      </c>
      <c r="I15" s="5"/>
      <c r="J15" s="71" t="s">
        <v>1278</v>
      </c>
    </row>
    <row r="16" spans="1:10" x14ac:dyDescent="0.25">
      <c r="A16" t="s">
        <v>1311</v>
      </c>
      <c r="B16" t="s">
        <v>1312</v>
      </c>
      <c r="C16" s="31" t="s">
        <v>1313</v>
      </c>
      <c r="D16">
        <v>37.5</v>
      </c>
      <c r="E16" s="1">
        <v>85.8</v>
      </c>
      <c r="F16" t="s">
        <v>28</v>
      </c>
      <c r="H16" s="5" t="s">
        <v>1308</v>
      </c>
      <c r="I16" s="5"/>
      <c r="J16" s="33" t="s">
        <v>1308</v>
      </c>
    </row>
    <row r="17" spans="1:10" x14ac:dyDescent="0.25">
      <c r="A17" t="s">
        <v>63</v>
      </c>
      <c r="B17" t="s">
        <v>64</v>
      </c>
      <c r="C17" t="s">
        <v>1314</v>
      </c>
      <c r="D17">
        <v>36</v>
      </c>
      <c r="E17" s="1">
        <v>95.55</v>
      </c>
      <c r="F17" t="s">
        <v>66</v>
      </c>
      <c r="H17" s="5" t="s">
        <v>1278</v>
      </c>
      <c r="J17" s="71" t="s">
        <v>1278</v>
      </c>
    </row>
    <row r="18" spans="1:10" x14ac:dyDescent="0.25">
      <c r="A18" t="s">
        <v>67</v>
      </c>
      <c r="B18" t="s">
        <v>68</v>
      </c>
      <c r="C18" t="s">
        <v>1315</v>
      </c>
      <c r="D18">
        <v>80.34</v>
      </c>
      <c r="E18" s="1">
        <v>85.8</v>
      </c>
      <c r="F18" t="s">
        <v>28</v>
      </c>
      <c r="H18" s="63" t="s">
        <v>1278</v>
      </c>
      <c r="J18" s="71" t="s">
        <v>1278</v>
      </c>
    </row>
    <row r="19" spans="1:10" x14ac:dyDescent="0.25">
      <c r="A19" t="s">
        <v>240</v>
      </c>
      <c r="B19" t="s">
        <v>241</v>
      </c>
      <c r="D19">
        <v>80</v>
      </c>
      <c r="E19" s="1">
        <v>86.9</v>
      </c>
      <c r="F19" t="s">
        <v>595</v>
      </c>
      <c r="H19" t="s">
        <v>1278</v>
      </c>
      <c r="I19">
        <v>2080</v>
      </c>
      <c r="J19" s="22">
        <v>2080</v>
      </c>
    </row>
    <row r="20" spans="1:10" x14ac:dyDescent="0.25">
      <c r="A20" t="s">
        <v>1224</v>
      </c>
      <c r="B20" t="s">
        <v>73</v>
      </c>
      <c r="C20" t="s">
        <v>1316</v>
      </c>
      <c r="D20">
        <v>0</v>
      </c>
      <c r="F20" t="s">
        <v>28</v>
      </c>
      <c r="H20" t="s">
        <v>1278</v>
      </c>
      <c r="J20" s="22"/>
    </row>
    <row r="21" spans="1:10" x14ac:dyDescent="0.25">
      <c r="A21" t="s">
        <v>75</v>
      </c>
      <c r="B21" t="s">
        <v>76</v>
      </c>
      <c r="D21">
        <v>0</v>
      </c>
      <c r="F21" t="s">
        <v>78</v>
      </c>
      <c r="H21" t="s">
        <v>1278</v>
      </c>
      <c r="J21" s="22"/>
    </row>
    <row r="22" spans="1:10" x14ac:dyDescent="0.25">
      <c r="A22" t="s">
        <v>80</v>
      </c>
      <c r="B22" t="s">
        <v>81</v>
      </c>
      <c r="C22" t="s">
        <v>1317</v>
      </c>
      <c r="D22">
        <v>97.5</v>
      </c>
      <c r="E22" s="1">
        <v>85.8</v>
      </c>
      <c r="F22" t="s">
        <v>13</v>
      </c>
      <c r="H22" t="s">
        <v>1278</v>
      </c>
      <c r="J22" s="22" t="s">
        <v>1278</v>
      </c>
    </row>
    <row r="23" spans="1:10" x14ac:dyDescent="0.25">
      <c r="A23" t="s">
        <v>84</v>
      </c>
      <c r="B23" t="s">
        <v>85</v>
      </c>
      <c r="C23" t="s">
        <v>709</v>
      </c>
      <c r="D23">
        <v>82</v>
      </c>
      <c r="E23" s="1">
        <v>95.95</v>
      </c>
      <c r="F23" t="s">
        <v>13</v>
      </c>
      <c r="H23" t="s">
        <v>1278</v>
      </c>
      <c r="I23" s="5">
        <v>2083</v>
      </c>
      <c r="J23" s="22">
        <v>2083</v>
      </c>
    </row>
    <row r="24" spans="1:10" x14ac:dyDescent="0.25">
      <c r="A24" t="s">
        <v>1229</v>
      </c>
      <c r="B24" t="s">
        <v>88</v>
      </c>
      <c r="D24">
        <v>80</v>
      </c>
      <c r="E24" s="1">
        <v>93.6</v>
      </c>
      <c r="F24" t="s">
        <v>89</v>
      </c>
      <c r="H24" t="s">
        <v>1302</v>
      </c>
      <c r="I24" t="s">
        <v>1318</v>
      </c>
      <c r="J24" s="22">
        <v>2081</v>
      </c>
    </row>
    <row r="25" spans="1:10" x14ac:dyDescent="0.25">
      <c r="A25" t="s">
        <v>18</v>
      </c>
      <c r="B25" t="s">
        <v>927</v>
      </c>
      <c r="C25" t="s">
        <v>1319</v>
      </c>
      <c r="D25">
        <v>92</v>
      </c>
      <c r="E25" s="1">
        <v>79.66</v>
      </c>
      <c r="F25" t="s">
        <v>20</v>
      </c>
      <c r="H25" s="63" t="s">
        <v>1278</v>
      </c>
      <c r="J25" s="71" t="s">
        <v>1278</v>
      </c>
    </row>
    <row r="26" spans="1:10" x14ac:dyDescent="0.25">
      <c r="A26" t="s">
        <v>95</v>
      </c>
      <c r="B26" t="s">
        <v>96</v>
      </c>
      <c r="D26">
        <v>80</v>
      </c>
      <c r="E26" s="1">
        <v>89.7</v>
      </c>
      <c r="F26" t="s">
        <v>28</v>
      </c>
      <c r="H26" t="s">
        <v>1278</v>
      </c>
      <c r="J26" s="22" t="s">
        <v>1278</v>
      </c>
    </row>
    <row r="27" spans="1:10" x14ac:dyDescent="0.25">
      <c r="A27" t="s">
        <v>97</v>
      </c>
      <c r="B27" t="s">
        <v>98</v>
      </c>
      <c r="C27" t="s">
        <v>1320</v>
      </c>
      <c r="D27">
        <f>36.53+30.96</f>
        <v>67.49000000000001</v>
      </c>
      <c r="E27" s="1">
        <v>108.57</v>
      </c>
      <c r="F27" t="s">
        <v>59</v>
      </c>
      <c r="H27" t="s">
        <v>1278</v>
      </c>
      <c r="J27" s="22" t="s">
        <v>1278</v>
      </c>
    </row>
    <row r="28" spans="1:10" x14ac:dyDescent="0.25">
      <c r="A28" t="s">
        <v>100</v>
      </c>
      <c r="B28" t="s">
        <v>101</v>
      </c>
      <c r="D28" t="s">
        <v>374</v>
      </c>
      <c r="E28" s="1">
        <v>28.85</v>
      </c>
      <c r="F28" t="s">
        <v>103</v>
      </c>
      <c r="G28" s="10" t="s">
        <v>1321</v>
      </c>
      <c r="H28" s="63" t="s">
        <v>1278</v>
      </c>
      <c r="I28" s="5"/>
      <c r="J28" s="22"/>
    </row>
    <row r="29" spans="1:10" x14ac:dyDescent="0.25">
      <c r="A29" t="s">
        <v>46</v>
      </c>
      <c r="B29" t="s">
        <v>105</v>
      </c>
      <c r="D29">
        <v>40</v>
      </c>
      <c r="E29" s="1">
        <v>101.49</v>
      </c>
      <c r="F29" t="s">
        <v>107</v>
      </c>
      <c r="H29" s="63" t="s">
        <v>1309</v>
      </c>
      <c r="I29" s="5" t="s">
        <v>1322</v>
      </c>
      <c r="J29" s="22">
        <v>2083</v>
      </c>
    </row>
    <row r="30" spans="4:10" x14ac:dyDescent="0.25">
      <c r="D30">
        <v>40</v>
      </c>
      <c r="E30" s="1">
        <v>100.33</v>
      </c>
      <c r="F30" s="31" t="s">
        <v>40</v>
      </c>
      <c r="G30" s="10">
        <v>2014.2</v>
      </c>
      <c r="H30" s="63" t="s">
        <v>1308</v>
      </c>
      <c r="I30" s="5" t="s">
        <v>1323</v>
      </c>
      <c r="J30" s="22">
        <v>2083</v>
      </c>
    </row>
    <row r="31" spans="1:10" x14ac:dyDescent="0.25">
      <c r="A31" t="s">
        <v>714</v>
      </c>
      <c r="B31" t="s">
        <v>715</v>
      </c>
      <c r="D31">
        <v>80</v>
      </c>
      <c r="E31" s="1">
        <v>93.6</v>
      </c>
      <c r="F31" t="s">
        <v>28</v>
      </c>
      <c r="H31" s="63" t="s">
        <v>1278</v>
      </c>
      <c r="I31" s="5"/>
      <c r="J31" s="71" t="s">
        <v>1278</v>
      </c>
    </row>
    <row r="32" spans="1:10" x14ac:dyDescent="0.25">
      <c r="A32" t="s">
        <v>75</v>
      </c>
      <c r="B32" t="s">
        <v>111</v>
      </c>
      <c r="D32">
        <v>80</v>
      </c>
      <c r="E32" s="1">
        <v>93.6</v>
      </c>
      <c r="F32" t="s">
        <v>94</v>
      </c>
      <c r="H32" s="63" t="s">
        <v>1278</v>
      </c>
      <c r="I32" t="s">
        <v>1324</v>
      </c>
      <c r="J32" s="22">
        <v>2086</v>
      </c>
    </row>
    <row r="33" spans="1:10" x14ac:dyDescent="0.25">
      <c r="A33" t="s">
        <v>115</v>
      </c>
      <c r="B33" t="s">
        <v>116</v>
      </c>
      <c r="D33">
        <v>80</v>
      </c>
      <c r="E33" s="1">
        <v>93.6</v>
      </c>
      <c r="F33" t="s">
        <v>28</v>
      </c>
      <c r="H33" s="63" t="s">
        <v>1278</v>
      </c>
      <c r="J33" s="22">
        <v>2085</v>
      </c>
    </row>
    <row r="34" spans="1:10" x14ac:dyDescent="0.25">
      <c r="A34" t="s">
        <v>118</v>
      </c>
      <c r="B34" t="s">
        <v>119</v>
      </c>
      <c r="D34">
        <v>0</v>
      </c>
      <c r="E34" s="1">
        <v>20</v>
      </c>
      <c r="F34" t="s">
        <v>107</v>
      </c>
      <c r="H34" s="63" t="s">
        <v>1278</v>
      </c>
      <c r="J34" s="22"/>
    </row>
    <row r="35" spans="1:10" x14ac:dyDescent="0.25">
      <c r="A35" t="s">
        <v>120</v>
      </c>
      <c r="B35" t="s">
        <v>121</v>
      </c>
      <c r="D35">
        <v>75</v>
      </c>
      <c r="E35" s="1">
        <v>85.8</v>
      </c>
      <c r="F35" t="s">
        <v>122</v>
      </c>
      <c r="H35" s="63" t="s">
        <v>1278</v>
      </c>
      <c r="J35" s="71" t="s">
        <v>1278</v>
      </c>
    </row>
    <row r="36" spans="1:10" x14ac:dyDescent="0.25">
      <c r="A36" t="s">
        <v>290</v>
      </c>
      <c r="B36" t="s">
        <v>291</v>
      </c>
      <c r="D36">
        <v>11</v>
      </c>
      <c r="E36" s="1">
        <v>96.6</v>
      </c>
      <c r="F36" t="s">
        <v>28</v>
      </c>
      <c r="H36" t="s">
        <v>1325</v>
      </c>
      <c r="I36">
        <v>2072</v>
      </c>
      <c r="J36" s="22">
        <v>2072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 zoomScale="100" zoomScaleNormal="100">
      <pane ySplit="1" topLeftCell="A20" activePane="bottomLeft" state="frozen"/>
      <selection pane="bottomLeft" activeCell="A20" sqref="A20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8.28515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415</v>
      </c>
      <c r="D2">
        <v>80</v>
      </c>
      <c r="E2" s="1">
        <v>105</v>
      </c>
      <c r="F2" t="s">
        <v>28</v>
      </c>
      <c r="G2" s="39">
        <v>4524.31</v>
      </c>
      <c r="H2" t="s">
        <v>1305</v>
      </c>
      <c r="I2">
        <v>2108</v>
      </c>
      <c r="J2" s="22">
        <v>2108</v>
      </c>
    </row>
    <row r="3" spans="1:10" x14ac:dyDescent="0.25">
      <c r="A3" t="s">
        <v>726</v>
      </c>
      <c r="B3" t="s">
        <v>727</v>
      </c>
      <c r="C3" t="s">
        <v>874</v>
      </c>
      <c r="D3">
        <v>85</v>
      </c>
      <c r="E3" s="1">
        <v>95.55</v>
      </c>
      <c r="F3" t="s">
        <v>728</v>
      </c>
      <c r="H3" t="s">
        <v>1305</v>
      </c>
      <c r="J3" s="22" t="s">
        <v>1305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G4" s="39">
        <v>1886.02</v>
      </c>
      <c r="J4" s="22"/>
    </row>
    <row r="5" spans="1:10" x14ac:dyDescent="0.25">
      <c r="A5" t="s">
        <v>1208</v>
      </c>
      <c r="B5" t="s">
        <v>27</v>
      </c>
      <c r="C5" t="s">
        <v>440</v>
      </c>
      <c r="D5">
        <v>72</v>
      </c>
      <c r="E5" s="1">
        <v>93.6</v>
      </c>
      <c r="F5" t="s">
        <v>28</v>
      </c>
      <c r="H5" t="s">
        <v>1305</v>
      </c>
      <c r="J5" s="22" t="s">
        <v>1305</v>
      </c>
    </row>
    <row r="6" spans="1:10" x14ac:dyDescent="0.25">
      <c r="A6" t="s">
        <v>856</v>
      </c>
      <c r="B6" t="s">
        <v>857</v>
      </c>
      <c r="C6" t="s">
        <v>1326</v>
      </c>
      <c r="D6">
        <f>39.86+32.45</f>
        <v>72.31</v>
      </c>
      <c r="E6" s="1">
        <v>96.77</v>
      </c>
      <c r="F6" t="s">
        <v>24</v>
      </c>
      <c r="H6" t="s">
        <v>1305</v>
      </c>
      <c r="J6" s="22" t="s">
        <v>1305</v>
      </c>
    </row>
    <row r="7" spans="1:10" x14ac:dyDescent="0.25">
      <c r="A7" t="s">
        <v>31</v>
      </c>
      <c r="B7" t="s">
        <v>32</v>
      </c>
      <c r="D7">
        <v>40</v>
      </c>
      <c r="E7" s="1">
        <v>93.6</v>
      </c>
      <c r="F7" t="s">
        <v>33</v>
      </c>
      <c r="H7" t="s">
        <v>1327</v>
      </c>
      <c r="I7">
        <v>2076</v>
      </c>
      <c r="J7" s="22">
        <v>2076</v>
      </c>
    </row>
    <row r="8" spans="4:10" x14ac:dyDescent="0.25">
      <c r="D8">
        <v>40</v>
      </c>
      <c r="E8" s="1">
        <v>93.6</v>
      </c>
      <c r="F8" s="31" t="s">
        <v>40</v>
      </c>
      <c r="G8" s="39">
        <v>2394.22</v>
      </c>
      <c r="H8" s="5" t="s">
        <v>1328</v>
      </c>
      <c r="I8" s="5">
        <v>2074</v>
      </c>
      <c r="J8" s="22">
        <v>2074</v>
      </c>
    </row>
    <row r="9" spans="1:10" x14ac:dyDescent="0.25">
      <c r="A9" t="s">
        <v>302</v>
      </c>
      <c r="B9" t="s">
        <v>303</v>
      </c>
      <c r="C9" t="s">
        <v>440</v>
      </c>
      <c r="D9">
        <v>72</v>
      </c>
      <c r="E9" s="1">
        <v>98.93</v>
      </c>
      <c r="F9" t="s">
        <v>761</v>
      </c>
      <c r="H9" t="s">
        <v>1329</v>
      </c>
      <c r="I9">
        <v>2082</v>
      </c>
      <c r="J9" s="22">
        <v>2082</v>
      </c>
    </row>
    <row r="10" spans="1:10" x14ac:dyDescent="0.25">
      <c r="A10" t="s">
        <v>37</v>
      </c>
      <c r="B10" t="s">
        <v>38</v>
      </c>
      <c r="D10" t="s">
        <v>374</v>
      </c>
      <c r="E10" s="1">
        <v>28.85</v>
      </c>
      <c r="F10" t="s">
        <v>40</v>
      </c>
      <c r="G10" s="39">
        <v>461.45</v>
      </c>
      <c r="J10" s="22"/>
    </row>
    <row r="11" spans="1:10" x14ac:dyDescent="0.25">
      <c r="A11" t="s">
        <v>43</v>
      </c>
      <c r="B11" t="s">
        <v>44</v>
      </c>
      <c r="D11">
        <v>80</v>
      </c>
      <c r="E11" s="1">
        <v>120.75</v>
      </c>
      <c r="F11" t="s">
        <v>24</v>
      </c>
      <c r="H11" t="s">
        <v>1330</v>
      </c>
      <c r="J11" s="22" t="s">
        <v>1330</v>
      </c>
    </row>
    <row r="12" spans="1:10" x14ac:dyDescent="0.25">
      <c r="A12" t="s">
        <v>1252</v>
      </c>
      <c r="B12" t="s">
        <v>55</v>
      </c>
      <c r="C12" t="s">
        <v>1331</v>
      </c>
      <c r="D12">
        <v>41</v>
      </c>
      <c r="E12" s="1">
        <v>95.16</v>
      </c>
      <c r="F12" t="s">
        <v>24</v>
      </c>
      <c r="H12" s="5" t="s">
        <v>1332</v>
      </c>
      <c r="I12" t="s">
        <v>1333</v>
      </c>
      <c r="J12" s="22" t="s">
        <v>1333</v>
      </c>
    </row>
    <row r="13" spans="1:10" x14ac:dyDescent="0.25">
      <c r="A13" t="s">
        <v>54</v>
      </c>
      <c r="B13" t="s">
        <v>55</v>
      </c>
      <c r="C13" t="s">
        <v>1061</v>
      </c>
      <c r="D13">
        <v>80</v>
      </c>
      <c r="E13" s="43">
        <v>90.71</v>
      </c>
      <c r="F13" t="s">
        <v>89</v>
      </c>
      <c r="H13" t="s">
        <v>1305</v>
      </c>
      <c r="I13" s="5"/>
      <c r="J13" s="22" t="s">
        <v>1305</v>
      </c>
    </row>
    <row r="14" spans="1:10" x14ac:dyDescent="0.25">
      <c r="A14" t="s">
        <v>57</v>
      </c>
      <c r="B14" t="s">
        <v>58</v>
      </c>
      <c r="D14">
        <v>80</v>
      </c>
      <c r="E14" s="1">
        <v>101.49</v>
      </c>
      <c r="F14" t="s">
        <v>59</v>
      </c>
      <c r="H14" t="s">
        <v>1305</v>
      </c>
      <c r="I14">
        <v>2083</v>
      </c>
      <c r="J14" s="22">
        <v>2083</v>
      </c>
    </row>
    <row r="15" spans="1:10" x14ac:dyDescent="0.25">
      <c r="A15" t="s">
        <v>61</v>
      </c>
      <c r="B15" t="s">
        <v>62</v>
      </c>
      <c r="C15" t="s">
        <v>440</v>
      </c>
      <c r="D15">
        <v>72</v>
      </c>
      <c r="E15" s="1">
        <v>93.6</v>
      </c>
      <c r="F15" t="s">
        <v>28</v>
      </c>
      <c r="H15" t="s">
        <v>1305</v>
      </c>
      <c r="I15" s="5"/>
      <c r="J15" s="22" t="s">
        <v>1305</v>
      </c>
    </row>
    <row r="16" spans="1:10" x14ac:dyDescent="0.25">
      <c r="A16" t="s">
        <v>1311</v>
      </c>
      <c r="B16" t="s">
        <v>1312</v>
      </c>
      <c r="D16">
        <v>75</v>
      </c>
      <c r="E16" s="1">
        <v>85.8</v>
      </c>
      <c r="F16" t="s">
        <v>28</v>
      </c>
      <c r="G16" s="10" t="s">
        <v>1334</v>
      </c>
      <c r="H16" t="s">
        <v>1305</v>
      </c>
      <c r="I16" s="5"/>
      <c r="J16" s="22" t="s">
        <v>1305</v>
      </c>
    </row>
    <row r="17" spans="1:10" x14ac:dyDescent="0.25">
      <c r="A17" t="s">
        <v>63</v>
      </c>
      <c r="B17" t="s">
        <v>64</v>
      </c>
      <c r="C17" t="s">
        <v>1335</v>
      </c>
      <c r="D17">
        <v>89.5</v>
      </c>
      <c r="E17" s="1">
        <v>95.55</v>
      </c>
      <c r="F17" t="s">
        <v>66</v>
      </c>
      <c r="H17" t="s">
        <v>1305</v>
      </c>
      <c r="J17" s="22" t="s">
        <v>1305</v>
      </c>
    </row>
    <row r="18" spans="1:10" x14ac:dyDescent="0.25">
      <c r="A18" t="s">
        <v>67</v>
      </c>
      <c r="B18" t="s">
        <v>68</v>
      </c>
      <c r="C18" t="s">
        <v>1336</v>
      </c>
      <c r="D18">
        <v>75</v>
      </c>
      <c r="E18" s="1">
        <v>85.8</v>
      </c>
      <c r="F18" t="s">
        <v>28</v>
      </c>
      <c r="H18" t="s">
        <v>1305</v>
      </c>
      <c r="J18" s="22" t="s">
        <v>1305</v>
      </c>
    </row>
    <row r="19" spans="1:10" x14ac:dyDescent="0.25">
      <c r="A19" t="s">
        <v>240</v>
      </c>
      <c r="B19" t="s">
        <v>241</v>
      </c>
      <c r="C19" t="s">
        <v>1337</v>
      </c>
      <c r="D19">
        <v>72</v>
      </c>
      <c r="E19" s="1">
        <v>86.9</v>
      </c>
      <c r="F19" t="s">
        <v>595</v>
      </c>
      <c r="H19" t="s">
        <v>1332</v>
      </c>
      <c r="I19">
        <v>2080</v>
      </c>
      <c r="J19" s="22">
        <v>2080</v>
      </c>
    </row>
    <row r="20" spans="1:10" x14ac:dyDescent="0.25">
      <c r="A20" t="s">
        <v>1224</v>
      </c>
      <c r="B20" t="s">
        <v>73</v>
      </c>
      <c r="D20">
        <v>0</v>
      </c>
      <c r="F20" t="s">
        <v>28</v>
      </c>
      <c r="J20" s="22"/>
    </row>
    <row r="21" spans="1:10" x14ac:dyDescent="0.25">
      <c r="A21" t="s">
        <v>75</v>
      </c>
      <c r="B21" t="s">
        <v>76</v>
      </c>
      <c r="D21">
        <v>0</v>
      </c>
      <c r="F21" t="s">
        <v>78</v>
      </c>
      <c r="G21" s="39">
        <v>1757.81</v>
      </c>
      <c r="J21" s="22"/>
    </row>
    <row r="22" spans="1:10" x14ac:dyDescent="0.25">
      <c r="A22" t="s">
        <v>80</v>
      </c>
      <c r="B22" t="s">
        <v>81</v>
      </c>
      <c r="C22" t="s">
        <v>1289</v>
      </c>
      <c r="D22">
        <v>97.5</v>
      </c>
      <c r="E22" s="1">
        <v>85.8</v>
      </c>
      <c r="F22" t="s">
        <v>13</v>
      </c>
      <c r="H22" t="s">
        <v>1305</v>
      </c>
      <c r="J22" s="22" t="s">
        <v>1305</v>
      </c>
    </row>
    <row r="23" spans="1:10" x14ac:dyDescent="0.25">
      <c r="A23" t="s">
        <v>84</v>
      </c>
      <c r="B23" t="s">
        <v>85</v>
      </c>
      <c r="D23">
        <v>80</v>
      </c>
      <c r="E23" s="1">
        <v>95.95</v>
      </c>
      <c r="F23" t="s">
        <v>13</v>
      </c>
      <c r="H23" t="s">
        <v>1305</v>
      </c>
      <c r="I23">
        <v>2083</v>
      </c>
      <c r="J23" s="22">
        <v>2083</v>
      </c>
    </row>
    <row r="24" spans="1:10" x14ac:dyDescent="0.25">
      <c r="A24" t="s">
        <v>1229</v>
      </c>
      <c r="B24" t="s">
        <v>88</v>
      </c>
      <c r="C24" t="s">
        <v>440</v>
      </c>
      <c r="D24">
        <v>72</v>
      </c>
      <c r="E24" s="1">
        <v>93.6</v>
      </c>
      <c r="F24" t="s">
        <v>89</v>
      </c>
      <c r="H24" t="s">
        <v>1332</v>
      </c>
      <c r="I24" t="s">
        <v>1338</v>
      </c>
      <c r="J24" s="22">
        <v>2081</v>
      </c>
    </row>
    <row r="25" spans="1:10" x14ac:dyDescent="0.25">
      <c r="A25" t="s">
        <v>18</v>
      </c>
      <c r="B25" t="s">
        <v>927</v>
      </c>
      <c r="C25" t="s">
        <v>1339</v>
      </c>
      <c r="D25">
        <v>83</v>
      </c>
      <c r="E25" s="1">
        <v>79.66</v>
      </c>
      <c r="F25" t="s">
        <v>20</v>
      </c>
      <c r="H25" t="s">
        <v>1305</v>
      </c>
      <c r="J25" s="22" t="s">
        <v>1305</v>
      </c>
    </row>
    <row r="26" spans="1:10" x14ac:dyDescent="0.25">
      <c r="A26" t="s">
        <v>95</v>
      </c>
      <c r="B26" t="s">
        <v>96</v>
      </c>
      <c r="D26">
        <v>40</v>
      </c>
      <c r="E26" s="1">
        <v>89.7</v>
      </c>
      <c r="F26" t="s">
        <v>28</v>
      </c>
      <c r="H26" t="s">
        <v>1340</v>
      </c>
      <c r="J26" s="22" t="s">
        <v>1340</v>
      </c>
    </row>
    <row r="27" spans="4:10" x14ac:dyDescent="0.25">
      <c r="D27">
        <v>40</v>
      </c>
      <c r="E27" s="1">
        <v>89.7</v>
      </c>
      <c r="F27" s="31" t="s">
        <v>40</v>
      </c>
      <c r="G27" s="39">
        <v>2788.49</v>
      </c>
      <c r="H27" t="s">
        <v>1341</v>
      </c>
      <c r="J27" s="22" t="s">
        <v>1341</v>
      </c>
    </row>
    <row r="28" spans="1:10" x14ac:dyDescent="0.25">
      <c r="A28" t="s">
        <v>97</v>
      </c>
      <c r="B28" t="s">
        <v>98</v>
      </c>
      <c r="C28" t="s">
        <v>1342</v>
      </c>
      <c r="D28">
        <f>31.2+36.14</f>
        <v>67.34</v>
      </c>
      <c r="E28" s="1">
        <v>108.57</v>
      </c>
      <c r="F28" t="s">
        <v>59</v>
      </c>
      <c r="G28" s="10" t="s">
        <v>139</v>
      </c>
      <c r="H28" t="s">
        <v>1305</v>
      </c>
      <c r="J28" s="22" t="s">
        <v>1305</v>
      </c>
    </row>
    <row r="29" spans="1:10" x14ac:dyDescent="0.25">
      <c r="A29" t="s">
        <v>100</v>
      </c>
      <c r="B29" t="s">
        <v>101</v>
      </c>
      <c r="D29" t="s">
        <v>374</v>
      </c>
      <c r="E29" s="1">
        <v>28.85</v>
      </c>
      <c r="F29" t="s">
        <v>103</v>
      </c>
      <c r="G29" s="39">
        <v>2186.7</v>
      </c>
      <c r="H29" s="5"/>
      <c r="I29" s="5"/>
      <c r="J29" s="22"/>
    </row>
    <row r="30" ht="30.75" customHeight="1" spans="1:10" x14ac:dyDescent="0.25">
      <c r="A30" t="s">
        <v>46</v>
      </c>
      <c r="B30" t="s">
        <v>105</v>
      </c>
      <c r="C30" t="s">
        <v>255</v>
      </c>
      <c r="D30">
        <v>77.5</v>
      </c>
      <c r="E30" s="1">
        <v>101.49</v>
      </c>
      <c r="F30" t="s">
        <v>107</v>
      </c>
      <c r="H30" t="s">
        <v>1305</v>
      </c>
      <c r="I30" s="5" t="s">
        <v>1343</v>
      </c>
      <c r="J30" s="22">
        <v>2083</v>
      </c>
    </row>
    <row r="31" spans="1:10" x14ac:dyDescent="0.25">
      <c r="A31" t="s">
        <v>714</v>
      </c>
      <c r="B31" t="s">
        <v>715</v>
      </c>
      <c r="D31">
        <v>80</v>
      </c>
      <c r="E31" s="1">
        <v>93.6</v>
      </c>
      <c r="F31" t="s">
        <v>28</v>
      </c>
      <c r="H31" t="s">
        <v>1305</v>
      </c>
      <c r="I31" s="5"/>
      <c r="J31" s="22" t="s">
        <v>1305</v>
      </c>
    </row>
    <row r="32" spans="1:10" x14ac:dyDescent="0.25">
      <c r="A32" t="s">
        <v>75</v>
      </c>
      <c r="B32" t="s">
        <v>111</v>
      </c>
      <c r="C32" t="s">
        <v>440</v>
      </c>
      <c r="D32">
        <v>72</v>
      </c>
      <c r="E32" s="1">
        <v>93.6</v>
      </c>
      <c r="F32" t="s">
        <v>94</v>
      </c>
      <c r="H32" t="s">
        <v>1305</v>
      </c>
      <c r="I32" t="s">
        <v>1344</v>
      </c>
      <c r="J32" s="22">
        <v>2086</v>
      </c>
    </row>
    <row r="33" spans="1:10" x14ac:dyDescent="0.25">
      <c r="A33" t="s">
        <v>115</v>
      </c>
      <c r="B33" t="s">
        <v>116</v>
      </c>
      <c r="C33" t="s">
        <v>598</v>
      </c>
      <c r="D33">
        <v>75</v>
      </c>
      <c r="E33" s="1">
        <v>93.6</v>
      </c>
      <c r="F33" t="s">
        <v>28</v>
      </c>
      <c r="H33" t="s">
        <v>1305</v>
      </c>
      <c r="J33" s="22">
        <v>2085</v>
      </c>
    </row>
    <row r="34" spans="1:10" x14ac:dyDescent="0.25">
      <c r="A34" t="s">
        <v>118</v>
      </c>
      <c r="B34" t="s">
        <v>119</v>
      </c>
      <c r="D34">
        <v>0</v>
      </c>
      <c r="E34" s="1">
        <v>20</v>
      </c>
      <c r="F34" t="s">
        <v>107</v>
      </c>
      <c r="J34" s="22"/>
    </row>
    <row r="35" spans="1:10" x14ac:dyDescent="0.25">
      <c r="A35" t="s">
        <v>120</v>
      </c>
      <c r="B35" t="s">
        <v>121</v>
      </c>
      <c r="C35" t="s">
        <v>1345</v>
      </c>
      <c r="D35">
        <v>70.5</v>
      </c>
      <c r="E35" s="1">
        <v>85.8</v>
      </c>
      <c r="F35" t="s">
        <v>122</v>
      </c>
      <c r="H35" t="s">
        <v>1305</v>
      </c>
      <c r="J35" s="22" t="s">
        <v>1305</v>
      </c>
    </row>
    <row r="36" spans="1:10" x14ac:dyDescent="0.25">
      <c r="A36" t="s">
        <v>290</v>
      </c>
      <c r="B36" t="s">
        <v>291</v>
      </c>
      <c r="D36">
        <v>10.5</v>
      </c>
      <c r="E36" s="1">
        <v>96.6</v>
      </c>
      <c r="F36" t="s">
        <v>28</v>
      </c>
      <c r="H36" t="s">
        <v>1346</v>
      </c>
      <c r="I36">
        <v>2084</v>
      </c>
      <c r="J36" s="22">
        <v>2084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 zoomScale="100" zoomScaleNormal="100">
      <pane ySplit="1" topLeftCell="A10" activePane="bottomLeft" state="frozen"/>
      <selection pane="bottomLeft" activeCell="A10" sqref="A10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D2">
        <v>0</v>
      </c>
      <c r="F2" t="s">
        <v>28</v>
      </c>
      <c r="H2" s="5" t="s">
        <v>1347</v>
      </c>
      <c r="J2" s="22"/>
    </row>
    <row r="3" spans="1:10" x14ac:dyDescent="0.25">
      <c r="A3" t="s">
        <v>726</v>
      </c>
      <c r="B3" t="s">
        <v>727</v>
      </c>
      <c r="C3" t="s">
        <v>1348</v>
      </c>
      <c r="D3">
        <v>109</v>
      </c>
      <c r="E3" s="1">
        <v>95.55</v>
      </c>
      <c r="F3" t="s">
        <v>728</v>
      </c>
      <c r="G3" s="39">
        <v>1490.09</v>
      </c>
      <c r="H3" t="s">
        <v>1330</v>
      </c>
      <c r="I3" t="s">
        <v>1330</v>
      </c>
      <c r="J3" s="22" t="s">
        <v>1330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s="31" t="s">
        <v>24</v>
      </c>
      <c r="H4" s="5" t="s">
        <v>1347</v>
      </c>
      <c r="J4" s="22"/>
    </row>
    <row r="5" spans="1:10" x14ac:dyDescent="0.25">
      <c r="A5" t="s">
        <v>1208</v>
      </c>
      <c r="B5" t="s">
        <v>27</v>
      </c>
      <c r="D5">
        <v>80</v>
      </c>
      <c r="E5" s="1">
        <v>93.6</v>
      </c>
      <c r="F5" t="s">
        <v>28</v>
      </c>
      <c r="H5" t="s">
        <v>1349</v>
      </c>
      <c r="J5" s="22" t="s">
        <v>1330</v>
      </c>
    </row>
    <row r="6" spans="1:10" x14ac:dyDescent="0.25">
      <c r="A6" t="s">
        <v>856</v>
      </c>
      <c r="B6" t="s">
        <v>857</v>
      </c>
      <c r="C6" t="s">
        <v>1350</v>
      </c>
      <c r="D6">
        <f>32.9+40.25-29.83</f>
        <v>43.32000000000001</v>
      </c>
      <c r="E6" s="1">
        <v>96.77</v>
      </c>
      <c r="F6" t="s">
        <v>24</v>
      </c>
      <c r="H6" s="5" t="s">
        <v>1347</v>
      </c>
      <c r="J6" s="33" t="s">
        <v>1347</v>
      </c>
    </row>
    <row r="7" spans="1:10" x14ac:dyDescent="0.25">
      <c r="A7" t="s">
        <v>31</v>
      </c>
      <c r="B7" t="s">
        <v>32</v>
      </c>
      <c r="D7">
        <v>80</v>
      </c>
      <c r="E7" s="1">
        <v>93.6</v>
      </c>
      <c r="F7" t="s">
        <v>33</v>
      </c>
      <c r="H7" s="5" t="s">
        <v>1347</v>
      </c>
      <c r="I7" s="5" t="s">
        <v>1351</v>
      </c>
      <c r="J7" s="33" t="s">
        <v>1351</v>
      </c>
    </row>
    <row r="8" spans="1:10" x14ac:dyDescent="0.25">
      <c r="A8" t="s">
        <v>302</v>
      </c>
      <c r="B8" t="s">
        <v>303</v>
      </c>
      <c r="D8">
        <v>80</v>
      </c>
      <c r="E8" s="1">
        <v>98.93</v>
      </c>
      <c r="F8" t="s">
        <v>761</v>
      </c>
      <c r="H8" t="s">
        <v>1330</v>
      </c>
      <c r="I8">
        <v>2098</v>
      </c>
      <c r="J8" s="22">
        <v>2098</v>
      </c>
    </row>
    <row r="9" spans="1:10" x14ac:dyDescent="0.25">
      <c r="A9" t="s">
        <v>37</v>
      </c>
      <c r="B9" t="s">
        <v>38</v>
      </c>
      <c r="D9" t="s">
        <v>374</v>
      </c>
      <c r="E9" s="1">
        <v>28.85</v>
      </c>
      <c r="F9" t="s">
        <v>40</v>
      </c>
      <c r="G9" s="10" t="s">
        <v>1352</v>
      </c>
      <c r="J9" s="22"/>
    </row>
    <row r="10" ht="30.75" customHeight="1" spans="1:10" x14ac:dyDescent="0.25">
      <c r="A10" t="s">
        <v>43</v>
      </c>
      <c r="B10" t="s">
        <v>44</v>
      </c>
      <c r="C10" s="38" t="s">
        <v>1353</v>
      </c>
      <c r="D10">
        <v>40</v>
      </c>
      <c r="E10" s="1">
        <v>120.75</v>
      </c>
      <c r="F10" t="s">
        <v>24</v>
      </c>
      <c r="H10" t="s">
        <v>1354</v>
      </c>
      <c r="J10" s="22" t="s">
        <v>1354</v>
      </c>
    </row>
    <row r="11" spans="1:10" x14ac:dyDescent="0.25">
      <c r="A11" t="s">
        <v>1252</v>
      </c>
      <c r="B11" t="s">
        <v>55</v>
      </c>
      <c r="C11" t="s">
        <v>1355</v>
      </c>
      <c r="D11">
        <v>81.75</v>
      </c>
      <c r="E11" s="1">
        <v>95.16</v>
      </c>
      <c r="F11" t="s">
        <v>24</v>
      </c>
      <c r="H11" s="5" t="s">
        <v>1347</v>
      </c>
      <c r="I11" t="s">
        <v>1356</v>
      </c>
      <c r="J11" s="22" t="s">
        <v>1356</v>
      </c>
    </row>
    <row r="12" spans="1:10" x14ac:dyDescent="0.25">
      <c r="A12" t="s">
        <v>54</v>
      </c>
      <c r="B12" t="s">
        <v>55</v>
      </c>
      <c r="C12" t="s">
        <v>1128</v>
      </c>
      <c r="D12">
        <v>40</v>
      </c>
      <c r="E12" s="1">
        <v>90.71</v>
      </c>
      <c r="F12" t="s">
        <v>89</v>
      </c>
      <c r="H12" t="s">
        <v>1349</v>
      </c>
      <c r="I12" s="5"/>
      <c r="J12" s="22" t="s">
        <v>1349</v>
      </c>
    </row>
    <row r="13" spans="4:10" x14ac:dyDescent="0.25">
      <c r="D13">
        <v>40</v>
      </c>
      <c r="E13" s="43">
        <v>87.32</v>
      </c>
      <c r="F13" t="s">
        <v>40</v>
      </c>
      <c r="G13" s="10">
        <v>1402.26</v>
      </c>
      <c r="H13" t="s">
        <v>1357</v>
      </c>
      <c r="I13" s="5"/>
      <c r="J13" s="22" t="s">
        <v>1357</v>
      </c>
    </row>
    <row r="14" spans="1:10" x14ac:dyDescent="0.25">
      <c r="A14" t="s">
        <v>57</v>
      </c>
      <c r="B14" t="s">
        <v>58</v>
      </c>
      <c r="D14">
        <v>80</v>
      </c>
      <c r="E14" s="1">
        <v>101.49</v>
      </c>
      <c r="F14" t="s">
        <v>59</v>
      </c>
      <c r="H14" t="s">
        <v>1330</v>
      </c>
      <c r="I14" s="5">
        <v>2101</v>
      </c>
      <c r="J14" s="22">
        <v>2101</v>
      </c>
    </row>
    <row r="15" spans="1:10" x14ac:dyDescent="0.25">
      <c r="A15" t="s">
        <v>61</v>
      </c>
      <c r="B15" t="s">
        <v>62</v>
      </c>
      <c r="C15" t="s">
        <v>1358</v>
      </c>
      <c r="D15">
        <v>49</v>
      </c>
      <c r="E15" s="1">
        <v>93.6</v>
      </c>
      <c r="F15" t="s">
        <v>28</v>
      </c>
      <c r="H15" t="s">
        <v>1330</v>
      </c>
      <c r="I15" s="5"/>
      <c r="J15" s="22" t="s">
        <v>1330</v>
      </c>
    </row>
    <row r="16" spans="1:10" x14ac:dyDescent="0.25">
      <c r="A16" t="s">
        <v>1311</v>
      </c>
      <c r="B16" t="s">
        <v>1312</v>
      </c>
      <c r="D16">
        <v>75</v>
      </c>
      <c r="E16" s="1">
        <v>85.8</v>
      </c>
      <c r="F16" t="s">
        <v>28</v>
      </c>
      <c r="H16" t="s">
        <v>1330</v>
      </c>
      <c r="I16" s="5"/>
      <c r="J16" s="22" t="s">
        <v>1330</v>
      </c>
    </row>
    <row r="17" spans="1:10" x14ac:dyDescent="0.25">
      <c r="A17" t="s">
        <v>63</v>
      </c>
      <c r="B17" t="s">
        <v>64</v>
      </c>
      <c r="C17" t="s">
        <v>1359</v>
      </c>
      <c r="D17">
        <v>106.75</v>
      </c>
      <c r="E17" s="1">
        <v>95.55</v>
      </c>
      <c r="F17" t="s">
        <v>66</v>
      </c>
      <c r="H17" t="s">
        <v>1330</v>
      </c>
      <c r="J17" s="22" t="s">
        <v>1330</v>
      </c>
    </row>
    <row r="18" spans="1:10" x14ac:dyDescent="0.25">
      <c r="A18" t="s">
        <v>67</v>
      </c>
      <c r="B18" t="s">
        <v>68</v>
      </c>
      <c r="D18">
        <v>80</v>
      </c>
      <c r="E18" s="1">
        <v>85.8</v>
      </c>
      <c r="F18" t="s">
        <v>28</v>
      </c>
      <c r="H18" t="s">
        <v>1330</v>
      </c>
      <c r="J18" s="22" t="s">
        <v>1330</v>
      </c>
    </row>
    <row r="19" spans="1:10" x14ac:dyDescent="0.25">
      <c r="A19" t="s">
        <v>240</v>
      </c>
      <c r="B19" t="s">
        <v>241</v>
      </c>
      <c r="C19" t="s">
        <v>1360</v>
      </c>
      <c r="D19">
        <v>40</v>
      </c>
      <c r="E19" s="1">
        <v>86.9</v>
      </c>
      <c r="F19" t="s">
        <v>595</v>
      </c>
      <c r="H19" t="s">
        <v>1330</v>
      </c>
      <c r="I19">
        <v>2099</v>
      </c>
      <c r="J19" s="22">
        <v>2099</v>
      </c>
    </row>
    <row r="20" spans="1:10" x14ac:dyDescent="0.25">
      <c r="A20" t="s">
        <v>1224</v>
      </c>
      <c r="B20" t="s">
        <v>73</v>
      </c>
      <c r="D20">
        <v>0</v>
      </c>
      <c r="F20" t="s">
        <v>28</v>
      </c>
      <c r="H20" t="s">
        <v>1330</v>
      </c>
      <c r="J20" s="22"/>
    </row>
    <row r="21" spans="1:10" x14ac:dyDescent="0.25">
      <c r="A21" t="s">
        <v>75</v>
      </c>
      <c r="B21" t="s">
        <v>76</v>
      </c>
      <c r="C21" t="s">
        <v>1361</v>
      </c>
      <c r="D21">
        <v>32</v>
      </c>
      <c r="E21" s="32">
        <v>102.35</v>
      </c>
      <c r="F21" t="s">
        <v>78</v>
      </c>
      <c r="G21" s="72">
        <v>1757.81</v>
      </c>
      <c r="H21" t="s">
        <v>1362</v>
      </c>
      <c r="I21">
        <v>2089</v>
      </c>
      <c r="J21" s="22">
        <v>2089</v>
      </c>
    </row>
    <row r="22" spans="1:10" x14ac:dyDescent="0.25">
      <c r="A22" t="s">
        <v>80</v>
      </c>
      <c r="B22" t="s">
        <v>81</v>
      </c>
      <c r="C22" t="s">
        <v>1260</v>
      </c>
      <c r="D22">
        <v>82.5</v>
      </c>
      <c r="E22" s="1">
        <v>85.8</v>
      </c>
      <c r="F22" t="s">
        <v>13</v>
      </c>
      <c r="H22" t="s">
        <v>1330</v>
      </c>
      <c r="J22" s="22" t="s">
        <v>1330</v>
      </c>
    </row>
    <row r="23" spans="1:10" x14ac:dyDescent="0.25">
      <c r="A23" t="s">
        <v>84</v>
      </c>
      <c r="B23" t="s">
        <v>85</v>
      </c>
      <c r="C23" t="s">
        <v>562</v>
      </c>
      <c r="D23">
        <v>85</v>
      </c>
      <c r="E23" s="1">
        <v>95.95</v>
      </c>
      <c r="F23" t="s">
        <v>13</v>
      </c>
      <c r="G23" s="10" t="s">
        <v>139</v>
      </c>
      <c r="H23" t="s">
        <v>1330</v>
      </c>
      <c r="I23" s="5">
        <v>2101</v>
      </c>
      <c r="J23" s="22">
        <v>2101</v>
      </c>
    </row>
    <row r="24" spans="1:10" x14ac:dyDescent="0.25">
      <c r="A24" t="s">
        <v>1229</v>
      </c>
      <c r="B24" t="s">
        <v>88</v>
      </c>
      <c r="D24">
        <v>80</v>
      </c>
      <c r="E24" s="1">
        <v>93.6</v>
      </c>
      <c r="F24" t="s">
        <v>89</v>
      </c>
      <c r="H24" t="s">
        <v>1363</v>
      </c>
      <c r="I24" t="s">
        <v>1364</v>
      </c>
      <c r="J24" s="22">
        <v>2100</v>
      </c>
    </row>
    <row r="25" spans="1:10" x14ac:dyDescent="0.25">
      <c r="A25" t="s">
        <v>18</v>
      </c>
      <c r="B25" t="s">
        <v>927</v>
      </c>
      <c r="C25" t="s">
        <v>1365</v>
      </c>
      <c r="D25">
        <v>93.5</v>
      </c>
      <c r="E25" s="1">
        <v>79.66</v>
      </c>
      <c r="F25" t="s">
        <v>20</v>
      </c>
      <c r="G25" s="39">
        <v>499.03</v>
      </c>
      <c r="H25" t="s">
        <v>1330</v>
      </c>
      <c r="J25" s="22" t="s">
        <v>1330</v>
      </c>
    </row>
    <row r="26" spans="1:10" x14ac:dyDescent="0.25">
      <c r="A26" t="s">
        <v>95</v>
      </c>
      <c r="B26" t="s">
        <v>96</v>
      </c>
      <c r="D26">
        <v>80</v>
      </c>
      <c r="E26" s="1">
        <v>89.7</v>
      </c>
      <c r="F26" t="s">
        <v>28</v>
      </c>
      <c r="H26" t="s">
        <v>1330</v>
      </c>
      <c r="J26" s="22" t="s">
        <v>1330</v>
      </c>
    </row>
    <row r="27" spans="1:10" x14ac:dyDescent="0.25">
      <c r="A27" t="s">
        <v>97</v>
      </c>
      <c r="B27" t="s">
        <v>98</v>
      </c>
      <c r="C27" t="s">
        <v>1366</v>
      </c>
      <c r="D27">
        <v>79.92</v>
      </c>
      <c r="E27" s="1">
        <v>108.57</v>
      </c>
      <c r="F27" t="s">
        <v>59</v>
      </c>
      <c r="H27" t="s">
        <v>1330</v>
      </c>
      <c r="J27" s="22" t="s">
        <v>1330</v>
      </c>
    </row>
    <row r="28" spans="1:10" x14ac:dyDescent="0.25">
      <c r="A28" t="s">
        <v>100</v>
      </c>
      <c r="B28" t="s">
        <v>101</v>
      </c>
      <c r="D28" t="s">
        <v>374</v>
      </c>
      <c r="E28" s="1">
        <v>28.85</v>
      </c>
      <c r="F28" t="s">
        <v>103</v>
      </c>
      <c r="G28" s="66">
        <v>944.26</v>
      </c>
      <c r="H28" t="s">
        <v>1330</v>
      </c>
      <c r="I28" s="5"/>
      <c r="J28" s="22"/>
    </row>
    <row r="29" spans="7:10" x14ac:dyDescent="0.25">
      <c r="G29" s="73" t="s">
        <v>1367</v>
      </c>
      <c r="H29" s="5"/>
      <c r="I29" s="5"/>
      <c r="J29" s="22"/>
    </row>
    <row r="30" spans="1:10" x14ac:dyDescent="0.25">
      <c r="A30" t="s">
        <v>46</v>
      </c>
      <c r="B30" t="s">
        <v>105</v>
      </c>
      <c r="D30">
        <v>32</v>
      </c>
      <c r="E30" s="1">
        <v>101.49</v>
      </c>
      <c r="F30" t="s">
        <v>107</v>
      </c>
      <c r="H30" s="5" t="s">
        <v>1357</v>
      </c>
      <c r="I30" s="5" t="s">
        <v>1368</v>
      </c>
      <c r="J30" s="22">
        <v>2101</v>
      </c>
    </row>
    <row r="31" spans="4:10" x14ac:dyDescent="0.25">
      <c r="D31">
        <v>40</v>
      </c>
      <c r="E31" s="43">
        <v>102.13</v>
      </c>
      <c r="F31" s="31" t="s">
        <v>40</v>
      </c>
      <c r="G31" s="10">
        <v>1911.19</v>
      </c>
      <c r="H31" s="5" t="s">
        <v>1349</v>
      </c>
      <c r="I31" s="5" t="s">
        <v>1369</v>
      </c>
      <c r="J31" s="22">
        <v>2101</v>
      </c>
    </row>
    <row r="32" spans="1:10" x14ac:dyDescent="0.25">
      <c r="A32" t="s">
        <v>714</v>
      </c>
      <c r="B32" t="s">
        <v>715</v>
      </c>
      <c r="D32">
        <v>80</v>
      </c>
      <c r="E32" s="1">
        <v>93.6</v>
      </c>
      <c r="F32" t="s">
        <v>28</v>
      </c>
      <c r="H32" t="s">
        <v>1330</v>
      </c>
      <c r="I32" s="5"/>
      <c r="J32" s="22" t="s">
        <v>1330</v>
      </c>
    </row>
    <row r="33" spans="1:10" x14ac:dyDescent="0.25">
      <c r="A33" t="s">
        <v>75</v>
      </c>
      <c r="B33" t="s">
        <v>111</v>
      </c>
      <c r="D33">
        <v>80</v>
      </c>
      <c r="E33" s="1">
        <v>93.6</v>
      </c>
      <c r="F33" t="s">
        <v>94</v>
      </c>
      <c r="H33" t="s">
        <v>1330</v>
      </c>
      <c r="I33" t="s">
        <v>1370</v>
      </c>
      <c r="J33" s="22">
        <v>2126</v>
      </c>
    </row>
    <row r="34" ht="60.75" customHeight="1" spans="1:10" x14ac:dyDescent="0.25">
      <c r="A34" t="s">
        <v>115</v>
      </c>
      <c r="B34" t="s">
        <v>116</v>
      </c>
      <c r="C34" s="74" t="s">
        <v>1371</v>
      </c>
      <c r="D34">
        <v>80</v>
      </c>
      <c r="E34" s="1">
        <v>93.6</v>
      </c>
      <c r="F34" t="s">
        <v>28</v>
      </c>
      <c r="H34" t="s">
        <v>1330</v>
      </c>
      <c r="I34">
        <v>2125</v>
      </c>
      <c r="J34" s="22">
        <v>2125</v>
      </c>
    </row>
    <row r="35" spans="1:10" x14ac:dyDescent="0.25">
      <c r="A35" t="s">
        <v>118</v>
      </c>
      <c r="B35" t="s">
        <v>119</v>
      </c>
      <c r="D35">
        <v>0</v>
      </c>
      <c r="E35" s="1">
        <v>20</v>
      </c>
      <c r="F35" t="s">
        <v>107</v>
      </c>
      <c r="H35" t="s">
        <v>1330</v>
      </c>
      <c r="J35" s="22"/>
    </row>
    <row r="36" spans="1:10" x14ac:dyDescent="0.25">
      <c r="A36" t="s">
        <v>120</v>
      </c>
      <c r="B36" t="s">
        <v>121</v>
      </c>
      <c r="C36" t="s">
        <v>1372</v>
      </c>
      <c r="D36">
        <v>70</v>
      </c>
      <c r="E36" s="1">
        <v>85.8</v>
      </c>
      <c r="F36" t="s">
        <v>122</v>
      </c>
      <c r="H36" t="s">
        <v>1330</v>
      </c>
      <c r="J36" s="22" t="s">
        <v>1330</v>
      </c>
    </row>
    <row r="37" spans="1:10" x14ac:dyDescent="0.25">
      <c r="A37" t="s">
        <v>290</v>
      </c>
      <c r="B37" t="s">
        <v>291</v>
      </c>
      <c r="D37">
        <v>6.5</v>
      </c>
      <c r="E37" s="1">
        <v>96.6</v>
      </c>
      <c r="F37" t="s">
        <v>28</v>
      </c>
      <c r="H37" t="s">
        <v>1373</v>
      </c>
      <c r="I37">
        <v>2091</v>
      </c>
      <c r="J37" s="22">
        <v>2091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pane ySplit="1" topLeftCell="G18" activePane="bottomLeft" state="frozen"/>
      <selection pane="bottomLeft" activeCell="G18" sqref="G18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D2">
        <v>0</v>
      </c>
      <c r="F2" t="s">
        <v>28</v>
      </c>
      <c r="H2" t="s">
        <v>1374</v>
      </c>
      <c r="J2" s="22"/>
    </row>
    <row r="3" spans="1:10" x14ac:dyDescent="0.25">
      <c r="A3" t="s">
        <v>726</v>
      </c>
      <c r="B3" t="s">
        <v>727</v>
      </c>
      <c r="C3" t="s">
        <v>562</v>
      </c>
      <c r="D3">
        <v>85</v>
      </c>
      <c r="E3" s="1">
        <v>95.55</v>
      </c>
      <c r="F3" t="s">
        <v>728</v>
      </c>
      <c r="H3" t="s">
        <v>1374</v>
      </c>
      <c r="J3" s="22" t="s">
        <v>1374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G4" s="10"/>
      <c r="H4" t="s">
        <v>1374</v>
      </c>
      <c r="J4" s="22"/>
    </row>
    <row r="5" spans="1:10" x14ac:dyDescent="0.25">
      <c r="A5" t="s">
        <v>1208</v>
      </c>
      <c r="B5" t="s">
        <v>27</v>
      </c>
      <c r="C5" t="s">
        <v>1151</v>
      </c>
      <c r="D5">
        <v>56</v>
      </c>
      <c r="E5" s="1">
        <v>93.6</v>
      </c>
      <c r="F5" t="s">
        <v>28</v>
      </c>
      <c r="H5" t="s">
        <v>1374</v>
      </c>
      <c r="J5" s="22" t="s">
        <v>1374</v>
      </c>
    </row>
    <row r="6" spans="1:10" x14ac:dyDescent="0.25">
      <c r="A6" t="s">
        <v>856</v>
      </c>
      <c r="B6" t="s">
        <v>857</v>
      </c>
      <c r="C6" t="s">
        <v>1375</v>
      </c>
      <c r="D6">
        <f>33.23+39.88</f>
        <v>73.11</v>
      </c>
      <c r="E6" s="1">
        <v>96.77</v>
      </c>
      <c r="F6" t="s">
        <v>24</v>
      </c>
      <c r="H6" t="s">
        <v>1374</v>
      </c>
      <c r="J6" s="22" t="s">
        <v>1374</v>
      </c>
    </row>
    <row r="7" spans="1:10" x14ac:dyDescent="0.25">
      <c r="A7" t="s">
        <v>31</v>
      </c>
      <c r="B7" t="s">
        <v>32</v>
      </c>
      <c r="C7" t="s">
        <v>425</v>
      </c>
      <c r="D7">
        <v>70</v>
      </c>
      <c r="E7" s="1">
        <v>93.6</v>
      </c>
      <c r="F7" t="s">
        <v>33</v>
      </c>
      <c r="H7" s="5" t="s">
        <v>1376</v>
      </c>
      <c r="I7" s="5" t="s">
        <v>1377</v>
      </c>
      <c r="J7" s="33" t="s">
        <v>1377</v>
      </c>
    </row>
    <row r="8" spans="1:10" x14ac:dyDescent="0.25">
      <c r="A8" t="s">
        <v>302</v>
      </c>
      <c r="B8" t="s">
        <v>303</v>
      </c>
      <c r="D8">
        <v>80</v>
      </c>
      <c r="E8" s="1">
        <v>98.93</v>
      </c>
      <c r="F8" t="s">
        <v>761</v>
      </c>
      <c r="H8" t="s">
        <v>1374</v>
      </c>
      <c r="I8">
        <v>2098</v>
      </c>
      <c r="J8" s="22">
        <v>2098</v>
      </c>
    </row>
    <row r="9" spans="3:10" x14ac:dyDescent="0.25">
      <c r="C9" t="s">
        <v>1378</v>
      </c>
      <c r="D9">
        <v>17</v>
      </c>
      <c r="E9" s="1">
        <v>102.35</v>
      </c>
      <c r="F9" t="s">
        <v>761</v>
      </c>
      <c r="H9" t="s">
        <v>1354</v>
      </c>
      <c r="I9">
        <v>2102</v>
      </c>
      <c r="J9" s="22">
        <v>2102</v>
      </c>
    </row>
    <row r="10" spans="1:10" x14ac:dyDescent="0.25">
      <c r="A10" t="s">
        <v>37</v>
      </c>
      <c r="B10" t="s">
        <v>38</v>
      </c>
      <c r="D10" t="s">
        <v>374</v>
      </c>
      <c r="E10" s="1">
        <v>28.85</v>
      </c>
      <c r="F10" t="s">
        <v>40</v>
      </c>
      <c r="H10" t="s">
        <v>1374</v>
      </c>
      <c r="J10" s="22"/>
    </row>
    <row r="11" spans="1:10" x14ac:dyDescent="0.25">
      <c r="A11" t="s">
        <v>43</v>
      </c>
      <c r="B11" t="s">
        <v>44</v>
      </c>
      <c r="C11" t="s">
        <v>1379</v>
      </c>
      <c r="D11">
        <v>0</v>
      </c>
      <c r="G11" s="39">
        <v>1926.79</v>
      </c>
      <c r="H11" t="s">
        <v>1380</v>
      </c>
      <c r="J11" s="22"/>
    </row>
    <row r="12" spans="1:10" x14ac:dyDescent="0.25">
      <c r="A12" t="s">
        <v>1252</v>
      </c>
      <c r="B12" t="s">
        <v>55</v>
      </c>
      <c r="C12" t="s">
        <v>1381</v>
      </c>
      <c r="D12">
        <v>44.75</v>
      </c>
      <c r="E12" s="1">
        <v>95.16</v>
      </c>
      <c r="F12" t="s">
        <v>24</v>
      </c>
      <c r="H12" s="5" t="s">
        <v>1376</v>
      </c>
      <c r="I12" t="s">
        <v>1382</v>
      </c>
      <c r="J12" s="22" t="s">
        <v>1382</v>
      </c>
    </row>
    <row r="13" spans="1:10" x14ac:dyDescent="0.25">
      <c r="A13" t="s">
        <v>54</v>
      </c>
      <c r="B13" t="s">
        <v>55</v>
      </c>
      <c r="C13" t="s">
        <v>1128</v>
      </c>
      <c r="D13">
        <v>80</v>
      </c>
      <c r="E13" s="1">
        <v>90.71</v>
      </c>
      <c r="F13" t="s">
        <v>89</v>
      </c>
      <c r="H13" t="s">
        <v>1374</v>
      </c>
      <c r="I13" s="5"/>
      <c r="J13" s="22" t="s">
        <v>1374</v>
      </c>
    </row>
    <row r="14" spans="1:10" x14ac:dyDescent="0.25">
      <c r="A14" t="s">
        <v>57</v>
      </c>
      <c r="B14" t="s">
        <v>58</v>
      </c>
      <c r="C14" t="s">
        <v>1383</v>
      </c>
      <c r="D14">
        <v>84</v>
      </c>
      <c r="E14" s="1">
        <v>101.49</v>
      </c>
      <c r="F14" t="s">
        <v>59</v>
      </c>
      <c r="H14" t="s">
        <v>1374</v>
      </c>
      <c r="I14" s="5">
        <v>2101</v>
      </c>
      <c r="J14" s="22">
        <v>2101</v>
      </c>
    </row>
    <row r="15" spans="1:10" x14ac:dyDescent="0.25">
      <c r="A15" t="s">
        <v>61</v>
      </c>
      <c r="B15" t="s">
        <v>62</v>
      </c>
      <c r="C15" t="s">
        <v>1358</v>
      </c>
      <c r="D15">
        <v>49</v>
      </c>
      <c r="E15" s="1">
        <v>93.6</v>
      </c>
      <c r="F15" t="s">
        <v>28</v>
      </c>
      <c r="H15" t="s">
        <v>1374</v>
      </c>
      <c r="I15" s="5"/>
      <c r="J15" s="22" t="s">
        <v>1374</v>
      </c>
    </row>
    <row r="16" spans="3:10" x14ac:dyDescent="0.25">
      <c r="C16" t="s">
        <v>1384</v>
      </c>
      <c r="D16">
        <v>27</v>
      </c>
      <c r="E16" s="1">
        <v>102.35</v>
      </c>
      <c r="F16" t="s">
        <v>28</v>
      </c>
      <c r="H16" t="s">
        <v>1374</v>
      </c>
      <c r="I16" s="5">
        <v>2102</v>
      </c>
      <c r="J16" s="22">
        <v>2102</v>
      </c>
    </row>
    <row r="17" spans="1:10" x14ac:dyDescent="0.25">
      <c r="A17" t="s">
        <v>1311</v>
      </c>
      <c r="B17" t="s">
        <v>1312</v>
      </c>
      <c r="C17" t="s">
        <v>1385</v>
      </c>
      <c r="D17">
        <v>53.5</v>
      </c>
      <c r="E17" s="1">
        <v>85.8</v>
      </c>
      <c r="F17" t="s">
        <v>28</v>
      </c>
      <c r="H17" t="s">
        <v>1374</v>
      </c>
      <c r="I17" s="5"/>
      <c r="J17" s="22" t="s">
        <v>1374</v>
      </c>
    </row>
    <row r="18" spans="3:10" x14ac:dyDescent="0.25">
      <c r="C18" t="s">
        <v>1386</v>
      </c>
      <c r="D18">
        <v>64</v>
      </c>
      <c r="E18" s="1">
        <v>102.35</v>
      </c>
      <c r="F18" t="s">
        <v>1387</v>
      </c>
      <c r="G18" s="39">
        <v>2649.58</v>
      </c>
      <c r="H18" t="s">
        <v>1374</v>
      </c>
      <c r="I18" s="5">
        <v>2102</v>
      </c>
      <c r="J18" s="22">
        <v>2102</v>
      </c>
    </row>
    <row r="19" spans="1:10" x14ac:dyDescent="0.25">
      <c r="A19" t="s">
        <v>63</v>
      </c>
      <c r="B19" t="s">
        <v>64</v>
      </c>
      <c r="C19" t="s">
        <v>1388</v>
      </c>
      <c r="D19">
        <v>81.25</v>
      </c>
      <c r="E19" s="1">
        <v>95.55</v>
      </c>
      <c r="F19" t="s">
        <v>66</v>
      </c>
      <c r="G19" s="39">
        <v>576.49</v>
      </c>
      <c r="H19" t="s">
        <v>1374</v>
      </c>
      <c r="J19" s="22" t="s">
        <v>1374</v>
      </c>
    </row>
    <row r="20" spans="1:10" x14ac:dyDescent="0.25">
      <c r="A20" t="s">
        <v>1389</v>
      </c>
      <c r="B20" t="s">
        <v>1390</v>
      </c>
      <c r="C20" t="s">
        <v>1391</v>
      </c>
      <c r="D20">
        <v>10</v>
      </c>
      <c r="E20" s="1">
        <v>102.35</v>
      </c>
      <c r="F20" t="s">
        <v>1392</v>
      </c>
      <c r="H20" t="s">
        <v>1374</v>
      </c>
      <c r="I20">
        <v>2102</v>
      </c>
      <c r="J20" s="22">
        <v>2102</v>
      </c>
    </row>
    <row r="21" spans="1:10" x14ac:dyDescent="0.25">
      <c r="A21" t="s">
        <v>67</v>
      </c>
      <c r="B21" t="s">
        <v>68</v>
      </c>
      <c r="C21" t="s">
        <v>1393</v>
      </c>
      <c r="D21">
        <v>81.75</v>
      </c>
      <c r="E21" s="1">
        <v>85.8</v>
      </c>
      <c r="F21" t="s">
        <v>28</v>
      </c>
      <c r="H21" t="s">
        <v>1374</v>
      </c>
      <c r="J21" s="22" t="s">
        <v>1374</v>
      </c>
    </row>
    <row r="22" spans="1:10" x14ac:dyDescent="0.25">
      <c r="A22" t="s">
        <v>240</v>
      </c>
      <c r="B22" t="s">
        <v>241</v>
      </c>
      <c r="D22">
        <v>80</v>
      </c>
      <c r="E22" s="1">
        <v>86.9</v>
      </c>
      <c r="F22" t="s">
        <v>595</v>
      </c>
      <c r="H22" t="s">
        <v>1376</v>
      </c>
      <c r="I22">
        <v>2099</v>
      </c>
      <c r="J22" s="22">
        <v>2099</v>
      </c>
    </row>
    <row r="23" spans="1:10" x14ac:dyDescent="0.25">
      <c r="A23" t="s">
        <v>1224</v>
      </c>
      <c r="B23" t="s">
        <v>73</v>
      </c>
      <c r="D23">
        <v>0</v>
      </c>
      <c r="E23" s="1">
        <v>79.67</v>
      </c>
      <c r="F23" t="s">
        <v>28</v>
      </c>
      <c r="H23" t="s">
        <v>1374</v>
      </c>
      <c r="J23" s="22"/>
    </row>
    <row r="24" spans="1:10" x14ac:dyDescent="0.25">
      <c r="A24" t="s">
        <v>75</v>
      </c>
      <c r="B24" t="s">
        <v>76</v>
      </c>
      <c r="C24" t="s">
        <v>1394</v>
      </c>
      <c r="D24">
        <v>69</v>
      </c>
      <c r="E24" s="1">
        <v>102.35</v>
      </c>
      <c r="F24" t="s">
        <v>78</v>
      </c>
      <c r="G24" s="75">
        <v>-1757.81</v>
      </c>
      <c r="H24" t="s">
        <v>1374</v>
      </c>
      <c r="I24">
        <v>2102</v>
      </c>
      <c r="J24" s="22">
        <v>2102</v>
      </c>
    </row>
    <row r="25" spans="1:10" x14ac:dyDescent="0.25">
      <c r="A25" t="s">
        <v>80</v>
      </c>
      <c r="B25" t="s">
        <v>81</v>
      </c>
      <c r="C25" t="s">
        <v>1102</v>
      </c>
      <c r="D25">
        <v>105</v>
      </c>
      <c r="E25" s="1">
        <v>85.8</v>
      </c>
      <c r="F25" t="s">
        <v>13</v>
      </c>
      <c r="H25" t="s">
        <v>1374</v>
      </c>
      <c r="J25" s="22" t="s">
        <v>1374</v>
      </c>
    </row>
    <row r="26" spans="1:10" x14ac:dyDescent="0.25">
      <c r="A26" t="s">
        <v>84</v>
      </c>
      <c r="B26" t="s">
        <v>85</v>
      </c>
      <c r="D26">
        <v>80</v>
      </c>
      <c r="E26" s="1">
        <v>95.95</v>
      </c>
      <c r="F26" t="s">
        <v>13</v>
      </c>
      <c r="H26" t="s">
        <v>1374</v>
      </c>
      <c r="I26" s="5">
        <v>2101</v>
      </c>
      <c r="J26" s="22">
        <v>2101</v>
      </c>
    </row>
    <row r="27" spans="1:10" x14ac:dyDescent="0.25">
      <c r="A27" t="s">
        <v>1229</v>
      </c>
      <c r="B27" t="s">
        <v>88</v>
      </c>
      <c r="D27">
        <v>80</v>
      </c>
      <c r="E27" s="1">
        <v>93.6</v>
      </c>
      <c r="F27" t="s">
        <v>89</v>
      </c>
      <c r="H27" t="s">
        <v>1376</v>
      </c>
      <c r="I27" t="s">
        <v>1395</v>
      </c>
      <c r="J27" s="22">
        <v>2100</v>
      </c>
    </row>
    <row r="28" spans="1:10" x14ac:dyDescent="0.25">
      <c r="A28" t="s">
        <v>18</v>
      </c>
      <c r="B28" t="s">
        <v>927</v>
      </c>
      <c r="C28" t="s">
        <v>1396</v>
      </c>
      <c r="D28">
        <v>90</v>
      </c>
      <c r="E28" s="1">
        <v>79.66</v>
      </c>
      <c r="F28" t="s">
        <v>20</v>
      </c>
      <c r="H28" t="s">
        <v>1374</v>
      </c>
      <c r="J28" s="22" t="s">
        <v>1374</v>
      </c>
    </row>
    <row r="29" spans="1:10" x14ac:dyDescent="0.25">
      <c r="A29" t="s">
        <v>95</v>
      </c>
      <c r="B29" t="s">
        <v>96</v>
      </c>
      <c r="D29">
        <v>80</v>
      </c>
      <c r="E29" s="1">
        <v>89.7</v>
      </c>
      <c r="F29" t="s">
        <v>28</v>
      </c>
      <c r="H29" t="s">
        <v>1374</v>
      </c>
      <c r="J29" s="22" t="s">
        <v>1374</v>
      </c>
    </row>
    <row r="30" spans="1:10" x14ac:dyDescent="0.25">
      <c r="A30" t="s">
        <v>97</v>
      </c>
      <c r="B30" t="s">
        <v>98</v>
      </c>
      <c r="C30" t="s">
        <v>1397</v>
      </c>
      <c r="D30">
        <f>34.89+40.72</f>
        <v>75.61</v>
      </c>
      <c r="E30" s="1">
        <v>108.57</v>
      </c>
      <c r="F30" t="s">
        <v>59</v>
      </c>
      <c r="H30" t="s">
        <v>1374</v>
      </c>
      <c r="J30" s="22" t="s">
        <v>1374</v>
      </c>
    </row>
    <row r="31" spans="1:10" x14ac:dyDescent="0.25">
      <c r="A31" t="s">
        <v>100</v>
      </c>
      <c r="B31" t="s">
        <v>101</v>
      </c>
      <c r="D31" t="s">
        <v>374</v>
      </c>
      <c r="E31" s="1">
        <v>28.85</v>
      </c>
      <c r="F31" t="s">
        <v>103</v>
      </c>
      <c r="H31" s="5"/>
      <c r="I31" s="5"/>
      <c r="J31" s="22"/>
    </row>
    <row r="32" ht="30.75" customHeight="1" spans="1:10" x14ac:dyDescent="0.25">
      <c r="A32" t="s">
        <v>46</v>
      </c>
      <c r="B32" t="s">
        <v>105</v>
      </c>
      <c r="C32" t="s">
        <v>682</v>
      </c>
      <c r="D32">
        <v>83</v>
      </c>
      <c r="E32" s="1">
        <v>101.49</v>
      </c>
      <c r="F32" t="s">
        <v>107</v>
      </c>
      <c r="H32" t="s">
        <v>1374</v>
      </c>
      <c r="I32" s="5" t="s">
        <v>1398</v>
      </c>
      <c r="J32" s="22">
        <v>2101</v>
      </c>
    </row>
    <row r="33" spans="1:10" x14ac:dyDescent="0.25">
      <c r="A33" t="s">
        <v>714</v>
      </c>
      <c r="B33" t="s">
        <v>715</v>
      </c>
      <c r="D33">
        <v>80</v>
      </c>
      <c r="E33" s="1">
        <v>93.6</v>
      </c>
      <c r="F33" t="s">
        <v>28</v>
      </c>
      <c r="H33" t="s">
        <v>1374</v>
      </c>
      <c r="I33" s="5"/>
      <c r="J33" s="22" t="s">
        <v>1374</v>
      </c>
    </row>
    <row r="34" spans="3:10" x14ac:dyDescent="0.25">
      <c r="C34" t="s">
        <v>1399</v>
      </c>
      <c r="D34">
        <v>40</v>
      </c>
      <c r="E34" s="1">
        <v>102.35</v>
      </c>
      <c r="F34" t="s">
        <v>28</v>
      </c>
      <c r="H34" t="s">
        <v>1374</v>
      </c>
      <c r="I34" s="5">
        <v>2102</v>
      </c>
      <c r="J34" s="22">
        <v>2102</v>
      </c>
    </row>
    <row r="35" spans="1:10" x14ac:dyDescent="0.25">
      <c r="A35" t="s">
        <v>75</v>
      </c>
      <c r="B35" t="s">
        <v>111</v>
      </c>
      <c r="D35">
        <v>80</v>
      </c>
      <c r="E35" s="1">
        <v>93.6</v>
      </c>
      <c r="F35" t="s">
        <v>94</v>
      </c>
      <c r="H35" t="s">
        <v>1374</v>
      </c>
      <c r="I35" t="s">
        <v>1400</v>
      </c>
      <c r="J35" s="22">
        <v>2125</v>
      </c>
    </row>
    <row r="36" spans="1:10" x14ac:dyDescent="0.25">
      <c r="A36" t="s">
        <v>115</v>
      </c>
      <c r="B36" t="s">
        <v>116</v>
      </c>
      <c r="C36" t="s">
        <v>1401</v>
      </c>
      <c r="D36">
        <v>120</v>
      </c>
      <c r="E36" s="1">
        <v>93.6</v>
      </c>
      <c r="F36" t="s">
        <v>28</v>
      </c>
      <c r="H36" t="s">
        <v>1374</v>
      </c>
      <c r="I36">
        <v>2126</v>
      </c>
      <c r="J36" s="22">
        <v>2126</v>
      </c>
    </row>
    <row r="37" spans="1:10" x14ac:dyDescent="0.25">
      <c r="A37" t="s">
        <v>118</v>
      </c>
      <c r="B37" t="s">
        <v>119</v>
      </c>
      <c r="D37">
        <v>0</v>
      </c>
      <c r="E37" s="1">
        <v>20</v>
      </c>
      <c r="F37" t="s">
        <v>107</v>
      </c>
      <c r="H37" t="s">
        <v>1374</v>
      </c>
      <c r="J37" s="22"/>
    </row>
    <row r="38" spans="1:10" x14ac:dyDescent="0.25">
      <c r="A38" t="s">
        <v>120</v>
      </c>
      <c r="B38" t="s">
        <v>121</v>
      </c>
      <c r="C38" t="s">
        <v>1402</v>
      </c>
      <c r="D38">
        <v>73.5</v>
      </c>
      <c r="E38" s="1">
        <v>85.8</v>
      </c>
      <c r="F38" t="s">
        <v>122</v>
      </c>
      <c r="H38" t="s">
        <v>1374</v>
      </c>
      <c r="J38" s="22" t="s">
        <v>1374</v>
      </c>
    </row>
    <row r="39" spans="1:10" x14ac:dyDescent="0.25">
      <c r="A39" t="s">
        <v>290</v>
      </c>
      <c r="B39" t="s">
        <v>291</v>
      </c>
      <c r="D39">
        <v>13.5</v>
      </c>
      <c r="E39" s="1">
        <v>96.6</v>
      </c>
      <c r="F39" t="s">
        <v>28</v>
      </c>
      <c r="H39" t="s">
        <v>1403</v>
      </c>
      <c r="I39">
        <v>2097</v>
      </c>
      <c r="J39" s="22">
        <v>2097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 zoomScale="100" zoomScaleNormal="100">
      <pane ySplit="1" topLeftCell="G32" activePane="bottomLeft" state="frozen"/>
      <selection pane="bottomLeft" activeCell="G32" sqref="G32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506</v>
      </c>
      <c r="D2">
        <v>72</v>
      </c>
      <c r="E2" s="43">
        <v>93.6</v>
      </c>
      <c r="F2" t="s">
        <v>28</v>
      </c>
      <c r="H2" s="5" t="s">
        <v>1404</v>
      </c>
      <c r="I2" t="s">
        <v>1405</v>
      </c>
      <c r="J2" s="22" t="s">
        <v>1405</v>
      </c>
    </row>
    <row r="3" spans="1:10" x14ac:dyDescent="0.25">
      <c r="A3" t="s">
        <v>726</v>
      </c>
      <c r="B3" t="s">
        <v>727</v>
      </c>
      <c r="C3" t="s">
        <v>506</v>
      </c>
      <c r="D3">
        <v>72</v>
      </c>
      <c r="E3" s="1">
        <v>95.55</v>
      </c>
      <c r="F3" t="s">
        <v>728</v>
      </c>
      <c r="H3" t="s">
        <v>1406</v>
      </c>
      <c r="J3" s="22" t="s">
        <v>1406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H4" t="s">
        <v>1406</v>
      </c>
      <c r="J4" s="22"/>
    </row>
    <row r="5" spans="1:10" x14ac:dyDescent="0.25">
      <c r="A5" t="s">
        <v>1208</v>
      </c>
      <c r="B5" t="s">
        <v>27</v>
      </c>
      <c r="C5" t="s">
        <v>506</v>
      </c>
      <c r="D5">
        <v>72</v>
      </c>
      <c r="E5" s="1">
        <v>93.6</v>
      </c>
      <c r="F5" t="s">
        <v>28</v>
      </c>
      <c r="G5" s="10" t="s">
        <v>517</v>
      </c>
      <c r="H5" t="s">
        <v>1406</v>
      </c>
      <c r="J5" s="22" t="s">
        <v>1406</v>
      </c>
    </row>
    <row r="6" spans="1:10" x14ac:dyDescent="0.25">
      <c r="A6" t="s">
        <v>856</v>
      </c>
      <c r="B6" t="s">
        <v>857</v>
      </c>
      <c r="C6" t="s">
        <v>1407</v>
      </c>
      <c r="D6">
        <f>24.25+32.02</f>
        <v>56.27</v>
      </c>
      <c r="E6" s="1">
        <v>96.77</v>
      </c>
      <c r="F6" t="s">
        <v>24</v>
      </c>
      <c r="H6" t="s">
        <v>1406</v>
      </c>
      <c r="J6" s="22" t="s">
        <v>1406</v>
      </c>
    </row>
    <row r="7" spans="1:10" x14ac:dyDescent="0.25">
      <c r="A7" t="s">
        <v>31</v>
      </c>
      <c r="B7" t="s">
        <v>32</v>
      </c>
      <c r="D7">
        <v>40</v>
      </c>
      <c r="E7" s="1">
        <v>93.6</v>
      </c>
      <c r="F7" t="s">
        <v>33</v>
      </c>
      <c r="H7" s="5" t="s">
        <v>1408</v>
      </c>
      <c r="I7" s="5">
        <v>2096</v>
      </c>
      <c r="J7" s="22">
        <v>2096</v>
      </c>
    </row>
    <row r="8" spans="4:10" x14ac:dyDescent="0.25">
      <c r="D8">
        <v>40</v>
      </c>
      <c r="E8" s="1">
        <v>93.6</v>
      </c>
      <c r="F8" s="31" t="s">
        <v>40</v>
      </c>
      <c r="G8" s="1">
        <v>2093.24</v>
      </c>
      <c r="H8" s="5" t="s">
        <v>1409</v>
      </c>
      <c r="I8" s="5">
        <v>2105</v>
      </c>
      <c r="J8" s="22">
        <v>2105</v>
      </c>
    </row>
    <row r="9" spans="1:10" x14ac:dyDescent="0.25">
      <c r="A9" t="s">
        <v>302</v>
      </c>
      <c r="B9" t="s">
        <v>303</v>
      </c>
      <c r="C9" t="s">
        <v>1410</v>
      </c>
      <c r="D9">
        <v>64</v>
      </c>
      <c r="E9" s="1">
        <v>98.93</v>
      </c>
      <c r="F9" t="s">
        <v>761</v>
      </c>
      <c r="H9" t="s">
        <v>1406</v>
      </c>
      <c r="I9">
        <v>2121</v>
      </c>
      <c r="J9" s="22">
        <v>2121</v>
      </c>
    </row>
    <row r="10" ht="30.75" customHeight="1" spans="3:10" x14ac:dyDescent="0.25">
      <c r="C10" t="s">
        <v>1411</v>
      </c>
      <c r="D10">
        <f>17.5+12.5+25.5</f>
        <v>55.5</v>
      </c>
      <c r="E10" s="1">
        <v>102.35</v>
      </c>
      <c r="F10" t="s">
        <v>761</v>
      </c>
      <c r="H10" t="s">
        <v>1412</v>
      </c>
      <c r="I10" s="5" t="s">
        <v>1413</v>
      </c>
      <c r="J10" s="22" t="s">
        <v>1414</v>
      </c>
    </row>
    <row r="11" spans="1:10" x14ac:dyDescent="0.25">
      <c r="A11" t="s">
        <v>37</v>
      </c>
      <c r="B11" t="s">
        <v>38</v>
      </c>
      <c r="D11" t="s">
        <v>374</v>
      </c>
      <c r="E11" s="1">
        <v>28.85</v>
      </c>
      <c r="F11" t="s">
        <v>40</v>
      </c>
      <c r="J11" s="22"/>
    </row>
    <row r="12" spans="1:10" x14ac:dyDescent="0.25">
      <c r="A12" t="s">
        <v>1252</v>
      </c>
      <c r="B12" t="s">
        <v>55</v>
      </c>
      <c r="C12" t="s">
        <v>1415</v>
      </c>
      <c r="D12">
        <v>32</v>
      </c>
      <c r="E12" s="1">
        <v>95.16</v>
      </c>
      <c r="F12" t="s">
        <v>24</v>
      </c>
      <c r="G12" s="10" t="s">
        <v>517</v>
      </c>
      <c r="H12" s="5" t="s">
        <v>1404</v>
      </c>
      <c r="I12" t="s">
        <v>1416</v>
      </c>
      <c r="J12" s="22" t="s">
        <v>1416</v>
      </c>
    </row>
    <row r="13" spans="1:10" x14ac:dyDescent="0.25">
      <c r="A13" t="s">
        <v>54</v>
      </c>
      <c r="B13" t="s">
        <v>55</v>
      </c>
      <c r="C13" t="s">
        <v>506</v>
      </c>
      <c r="D13">
        <v>72</v>
      </c>
      <c r="E13" s="1">
        <v>90.71</v>
      </c>
      <c r="F13" t="s">
        <v>89</v>
      </c>
      <c r="G13" s="10" t="s">
        <v>517</v>
      </c>
      <c r="H13" t="s">
        <v>1406</v>
      </c>
      <c r="I13" s="5"/>
      <c r="J13" s="22" t="s">
        <v>1406</v>
      </c>
    </row>
    <row r="14" spans="1:10" x14ac:dyDescent="0.25">
      <c r="A14" t="s">
        <v>57</v>
      </c>
      <c r="B14" t="s">
        <v>58</v>
      </c>
      <c r="C14" t="s">
        <v>1417</v>
      </c>
      <c r="D14">
        <v>86</v>
      </c>
      <c r="E14" s="1">
        <v>101.49</v>
      </c>
      <c r="F14" t="s">
        <v>59</v>
      </c>
      <c r="H14" t="s">
        <v>1406</v>
      </c>
      <c r="I14" s="5">
        <v>2118</v>
      </c>
      <c r="J14" s="22">
        <v>2118</v>
      </c>
    </row>
    <row r="15" spans="1:10" x14ac:dyDescent="0.25">
      <c r="A15" t="s">
        <v>61</v>
      </c>
      <c r="B15" t="s">
        <v>62</v>
      </c>
      <c r="C15" t="s">
        <v>1418</v>
      </c>
      <c r="D15">
        <v>0</v>
      </c>
      <c r="E15" s="1">
        <v>93.6</v>
      </c>
      <c r="F15" t="s">
        <v>28</v>
      </c>
      <c r="H15" t="s">
        <v>1406</v>
      </c>
      <c r="I15" s="5"/>
      <c r="J15" s="22"/>
    </row>
    <row r="16" spans="3:10" x14ac:dyDescent="0.25">
      <c r="C16" t="s">
        <v>1419</v>
      </c>
      <c r="D16">
        <f>27+36</f>
        <v>63</v>
      </c>
      <c r="E16" s="43">
        <v>102.35</v>
      </c>
      <c r="F16" t="s">
        <v>28</v>
      </c>
      <c r="H16" t="s">
        <v>1406</v>
      </c>
      <c r="I16" s="5" t="s">
        <v>1414</v>
      </c>
      <c r="J16" s="33" t="s">
        <v>1414</v>
      </c>
    </row>
    <row r="17" spans="1:10" x14ac:dyDescent="0.25">
      <c r="A17" t="s">
        <v>1311</v>
      </c>
      <c r="B17" t="s">
        <v>1312</v>
      </c>
      <c r="C17" t="s">
        <v>1420</v>
      </c>
      <c r="D17">
        <v>29.75</v>
      </c>
      <c r="E17" s="1">
        <v>85.8</v>
      </c>
      <c r="F17" t="s">
        <v>28</v>
      </c>
      <c r="H17" t="s">
        <v>1406</v>
      </c>
      <c r="I17" s="5"/>
      <c r="J17" s="22" t="s">
        <v>1406</v>
      </c>
    </row>
    <row r="18" spans="3:10" x14ac:dyDescent="0.25">
      <c r="C18" t="s">
        <v>1421</v>
      </c>
      <c r="D18">
        <v>86.5</v>
      </c>
      <c r="E18" s="1">
        <v>102.35</v>
      </c>
      <c r="F18" t="s">
        <v>28</v>
      </c>
      <c r="H18" t="s">
        <v>1406</v>
      </c>
      <c r="I18" s="5" t="s">
        <v>1414</v>
      </c>
      <c r="J18" s="33" t="s">
        <v>1414</v>
      </c>
    </row>
    <row r="19" spans="1:10" x14ac:dyDescent="0.25">
      <c r="A19" t="s">
        <v>63</v>
      </c>
      <c r="B19" t="s">
        <v>64</v>
      </c>
      <c r="C19" t="s">
        <v>506</v>
      </c>
      <c r="D19">
        <v>72</v>
      </c>
      <c r="E19" s="1">
        <v>95.55</v>
      </c>
      <c r="F19" t="s">
        <v>66</v>
      </c>
      <c r="H19" t="s">
        <v>1406</v>
      </c>
      <c r="J19" s="22" t="s">
        <v>1406</v>
      </c>
    </row>
    <row r="20" spans="1:10" x14ac:dyDescent="0.25">
      <c r="A20" t="s">
        <v>1389</v>
      </c>
      <c r="B20" t="s">
        <v>1390</v>
      </c>
      <c r="D20">
        <v>80</v>
      </c>
      <c r="E20" s="1">
        <v>102.35</v>
      </c>
      <c r="F20" t="s">
        <v>1392</v>
      </c>
      <c r="G20" s="10" t="s">
        <v>517</v>
      </c>
      <c r="H20" t="s">
        <v>1406</v>
      </c>
      <c r="I20" s="5" t="s">
        <v>1414</v>
      </c>
      <c r="J20" s="33" t="s">
        <v>1414</v>
      </c>
    </row>
    <row r="21" spans="1:10" x14ac:dyDescent="0.25">
      <c r="A21" t="s">
        <v>67</v>
      </c>
      <c r="B21" t="s">
        <v>68</v>
      </c>
      <c r="C21" t="s">
        <v>1422</v>
      </c>
      <c r="D21">
        <v>69</v>
      </c>
      <c r="E21" s="1">
        <v>85.8</v>
      </c>
      <c r="F21" t="s">
        <v>28</v>
      </c>
      <c r="H21" t="s">
        <v>1406</v>
      </c>
      <c r="J21" s="22" t="s">
        <v>1406</v>
      </c>
    </row>
    <row r="22" spans="1:10" x14ac:dyDescent="0.25">
      <c r="A22" t="s">
        <v>240</v>
      </c>
      <c r="B22" t="s">
        <v>241</v>
      </c>
      <c r="C22" t="s">
        <v>1423</v>
      </c>
      <c r="D22">
        <v>72</v>
      </c>
      <c r="E22" s="1">
        <v>86.9</v>
      </c>
      <c r="F22" t="s">
        <v>595</v>
      </c>
      <c r="H22" t="s">
        <v>1406</v>
      </c>
      <c r="I22">
        <v>2119</v>
      </c>
      <c r="J22" s="22">
        <v>2119</v>
      </c>
    </row>
    <row r="23" ht="30.75" customHeight="1" spans="1:10" x14ac:dyDescent="0.25">
      <c r="A23" t="s">
        <v>1224</v>
      </c>
      <c r="B23" t="s">
        <v>73</v>
      </c>
      <c r="C23" s="5" t="s">
        <v>1424</v>
      </c>
      <c r="D23">
        <v>71</v>
      </c>
      <c r="E23" s="43">
        <v>79.67</v>
      </c>
      <c r="F23" t="s">
        <v>28</v>
      </c>
      <c r="H23" t="s">
        <v>1425</v>
      </c>
      <c r="J23" s="22" t="s">
        <v>1425</v>
      </c>
    </row>
    <row r="24" spans="1:10" x14ac:dyDescent="0.25">
      <c r="A24" t="s">
        <v>75</v>
      </c>
      <c r="B24" t="s">
        <v>76</v>
      </c>
      <c r="D24">
        <v>0</v>
      </c>
      <c r="E24" s="1">
        <v>102.35</v>
      </c>
      <c r="F24" t="s">
        <v>78</v>
      </c>
      <c r="G24" s="75">
        <v>-1757.81</v>
      </c>
      <c r="I24" s="5" t="s">
        <v>1414</v>
      </c>
      <c r="J24" s="33" t="s">
        <v>1414</v>
      </c>
    </row>
    <row r="25" spans="1:10" x14ac:dyDescent="0.25">
      <c r="A25" t="s">
        <v>80</v>
      </c>
      <c r="B25" t="s">
        <v>81</v>
      </c>
      <c r="C25" t="s">
        <v>1197</v>
      </c>
      <c r="D25">
        <v>82.5</v>
      </c>
      <c r="E25" s="1">
        <v>85.8</v>
      </c>
      <c r="F25" t="s">
        <v>13</v>
      </c>
      <c r="H25" s="5" t="s">
        <v>1406</v>
      </c>
      <c r="J25" s="22" t="s">
        <v>1406</v>
      </c>
    </row>
    <row r="26" spans="1:10" x14ac:dyDescent="0.25">
      <c r="A26" t="s">
        <v>84</v>
      </c>
      <c r="B26" t="s">
        <v>85</v>
      </c>
      <c r="C26" t="s">
        <v>1426</v>
      </c>
      <c r="D26">
        <v>16</v>
      </c>
      <c r="E26" s="1">
        <v>95.95</v>
      </c>
      <c r="F26" t="s">
        <v>13</v>
      </c>
      <c r="G26" s="10" t="s">
        <v>517</v>
      </c>
      <c r="H26" s="5" t="s">
        <v>1406</v>
      </c>
      <c r="I26" s="5">
        <v>2118</v>
      </c>
      <c r="J26" s="22">
        <v>2118</v>
      </c>
    </row>
    <row r="27" ht="30.75" customHeight="1" spans="1:10" x14ac:dyDescent="0.25">
      <c r="A27" t="s">
        <v>1229</v>
      </c>
      <c r="B27" t="s">
        <v>88</v>
      </c>
      <c r="C27" s="5" t="s">
        <v>1427</v>
      </c>
      <c r="D27">
        <v>72</v>
      </c>
      <c r="E27" s="1">
        <v>93.6</v>
      </c>
      <c r="F27" t="s">
        <v>89</v>
      </c>
      <c r="H27" s="5" t="s">
        <v>1406</v>
      </c>
      <c r="I27" t="s">
        <v>1428</v>
      </c>
      <c r="J27" s="22">
        <v>2120</v>
      </c>
    </row>
    <row r="28" spans="1:10" x14ac:dyDescent="0.25">
      <c r="A28" t="s">
        <v>18</v>
      </c>
      <c r="B28" t="s">
        <v>927</v>
      </c>
      <c r="C28" t="s">
        <v>1429</v>
      </c>
      <c r="D28">
        <v>74</v>
      </c>
      <c r="E28" s="1">
        <v>79.66</v>
      </c>
      <c r="F28" t="s">
        <v>20</v>
      </c>
      <c r="G28" s="10" t="s">
        <v>1265</v>
      </c>
      <c r="H28" s="5" t="s">
        <v>1406</v>
      </c>
      <c r="J28" s="22" t="s">
        <v>1406</v>
      </c>
    </row>
    <row r="29" spans="1:10" x14ac:dyDescent="0.25">
      <c r="A29" t="s">
        <v>95</v>
      </c>
      <c r="B29" t="s">
        <v>96</v>
      </c>
      <c r="D29">
        <v>30</v>
      </c>
      <c r="E29" s="1">
        <v>89.7</v>
      </c>
      <c r="F29" t="s">
        <v>28</v>
      </c>
      <c r="H29" s="5" t="s">
        <v>1430</v>
      </c>
      <c r="J29" s="22" t="s">
        <v>1430</v>
      </c>
    </row>
    <row r="30" spans="4:10" x14ac:dyDescent="0.25">
      <c r="D30">
        <v>40</v>
      </c>
      <c r="E30" s="1">
        <v>89.7</v>
      </c>
      <c r="F30" s="31" t="s">
        <v>40</v>
      </c>
      <c r="G30" s="39">
        <v>2968.42</v>
      </c>
      <c r="H30" s="5" t="s">
        <v>1431</v>
      </c>
      <c r="J30" s="33" t="s">
        <v>1431</v>
      </c>
    </row>
    <row r="31" spans="1:10" x14ac:dyDescent="0.25">
      <c r="A31" t="s">
        <v>97</v>
      </c>
      <c r="B31" t="s">
        <v>98</v>
      </c>
      <c r="C31" t="s">
        <v>1432</v>
      </c>
      <c r="D31">
        <v>69.32</v>
      </c>
      <c r="E31" s="1">
        <v>108.57</v>
      </c>
      <c r="F31" t="s">
        <v>59</v>
      </c>
      <c r="H31" t="s">
        <v>1406</v>
      </c>
      <c r="J31" s="22" t="s">
        <v>1406</v>
      </c>
    </row>
    <row r="32" spans="1:10" x14ac:dyDescent="0.25">
      <c r="A32" t="s">
        <v>100</v>
      </c>
      <c r="B32" t="s">
        <v>101</v>
      </c>
      <c r="D32" t="s">
        <v>374</v>
      </c>
      <c r="E32" s="1">
        <v>28.85</v>
      </c>
      <c r="F32" t="s">
        <v>103</v>
      </c>
      <c r="H32" s="5"/>
      <c r="I32" s="5"/>
      <c r="J32" s="22"/>
    </row>
    <row r="33" ht="30.75" customHeight="1" spans="1:10" x14ac:dyDescent="0.25">
      <c r="A33" t="s">
        <v>46</v>
      </c>
      <c r="B33" t="s">
        <v>105</v>
      </c>
      <c r="D33">
        <v>37</v>
      </c>
      <c r="E33" s="1">
        <v>101.49</v>
      </c>
      <c r="F33" t="s">
        <v>107</v>
      </c>
      <c r="G33" s="21" t="s">
        <v>1433</v>
      </c>
      <c r="H33" s="5" t="s">
        <v>1430</v>
      </c>
      <c r="I33" s="5" t="s">
        <v>1434</v>
      </c>
      <c r="J33" s="22">
        <v>2118</v>
      </c>
    </row>
    <row r="34" ht="30.75" customHeight="1" spans="4:10" x14ac:dyDescent="0.25">
      <c r="D34">
        <v>40</v>
      </c>
      <c r="E34" s="1">
        <v>99.36</v>
      </c>
      <c r="F34" s="31" t="s">
        <v>40</v>
      </c>
      <c r="G34" s="21" t="s">
        <v>1435</v>
      </c>
      <c r="H34" s="5" t="s">
        <v>1431</v>
      </c>
      <c r="I34" s="5" t="s">
        <v>1436</v>
      </c>
      <c r="J34" s="22">
        <v>2118</v>
      </c>
    </row>
    <row r="35" spans="1:10" x14ac:dyDescent="0.25">
      <c r="A35" t="s">
        <v>714</v>
      </c>
      <c r="B35" t="s">
        <v>715</v>
      </c>
      <c r="C35" t="s">
        <v>1437</v>
      </c>
      <c r="D35">
        <v>89.75</v>
      </c>
      <c r="E35" s="43">
        <v>102.35</v>
      </c>
      <c r="F35" t="s">
        <v>28</v>
      </c>
      <c r="H35" t="s">
        <v>1406</v>
      </c>
      <c r="I35" s="5" t="s">
        <v>1414</v>
      </c>
      <c r="J35" s="33" t="s">
        <v>1414</v>
      </c>
    </row>
    <row r="36" spans="1:10" x14ac:dyDescent="0.25">
      <c r="A36" t="s">
        <v>75</v>
      </c>
      <c r="B36" t="s">
        <v>111</v>
      </c>
      <c r="C36" t="s">
        <v>506</v>
      </c>
      <c r="D36">
        <v>72</v>
      </c>
      <c r="E36" s="1">
        <v>93.6</v>
      </c>
      <c r="F36" t="s">
        <v>94</v>
      </c>
      <c r="H36" t="s">
        <v>1406</v>
      </c>
      <c r="I36" t="s">
        <v>1438</v>
      </c>
      <c r="J36" s="22">
        <v>2127</v>
      </c>
    </row>
    <row r="37" spans="1:10" x14ac:dyDescent="0.25">
      <c r="A37" t="s">
        <v>115</v>
      </c>
      <c r="B37" t="s">
        <v>116</v>
      </c>
      <c r="C37" t="s">
        <v>1310</v>
      </c>
      <c r="D37">
        <v>78</v>
      </c>
      <c r="E37" s="1">
        <v>93.6</v>
      </c>
      <c r="F37" t="s">
        <v>28</v>
      </c>
      <c r="H37" t="s">
        <v>1406</v>
      </c>
      <c r="I37">
        <v>2128</v>
      </c>
      <c r="J37" s="22">
        <v>2128</v>
      </c>
    </row>
    <row r="38" spans="1:10" x14ac:dyDescent="0.25">
      <c r="A38" t="s">
        <v>118</v>
      </c>
      <c r="B38" t="s">
        <v>119</v>
      </c>
      <c r="C38" t="s">
        <v>1439</v>
      </c>
      <c r="D38">
        <v>12</v>
      </c>
      <c r="E38" s="1">
        <v>20</v>
      </c>
      <c r="F38" t="s">
        <v>107</v>
      </c>
      <c r="G38" s="3" t="s">
        <v>1440</v>
      </c>
      <c r="H38" t="s">
        <v>1441</v>
      </c>
      <c r="J38" s="22"/>
    </row>
    <row r="39" spans="1:10" x14ac:dyDescent="0.25">
      <c r="A39" t="s">
        <v>120</v>
      </c>
      <c r="B39" t="s">
        <v>121</v>
      </c>
      <c r="C39" t="s">
        <v>1442</v>
      </c>
      <c r="D39">
        <v>37.5</v>
      </c>
      <c r="E39" s="1">
        <v>85.8</v>
      </c>
      <c r="F39" t="s">
        <v>122</v>
      </c>
      <c r="H39" t="s">
        <v>1406</v>
      </c>
      <c r="J39" s="22" t="s">
        <v>1406</v>
      </c>
    </row>
    <row r="40" spans="1:10" x14ac:dyDescent="0.25">
      <c r="A40" t="s">
        <v>290</v>
      </c>
      <c r="B40" t="s">
        <v>291</v>
      </c>
      <c r="D40">
        <v>11</v>
      </c>
      <c r="E40" s="1">
        <v>96.6</v>
      </c>
      <c r="F40" t="s">
        <v>28</v>
      </c>
      <c r="H40" t="s">
        <v>1443</v>
      </c>
      <c r="I40">
        <v>2112</v>
      </c>
      <c r="J40" s="22">
        <v>2112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 zoomScale="100" zoomScaleNormal="100">
      <pane ySplit="1" topLeftCell="A2" activePane="bottomLeft" state="frozen"/>
      <selection pane="bottomLeft" activeCell="N25" sqref="N25"/>
    </sheetView>
  </sheetViews>
  <sheetFormatPr defaultRowHeight="15" outlineLevelRow="0" outlineLevelCol="0" x14ac:dyDescent="0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1" customWidth="1"/>
    <col min="9" max="9" width="9.85546875" customWidth="1"/>
    <col min="10" max="10" width="13.85546875" customWidth="1"/>
    <col min="11" max="12" width="16.140625" style="1" customWidth="1"/>
    <col min="13" max="13" width="21.7109375" customWidth="1"/>
    <col min="14" max="14" width="18.7109375" customWidth="1"/>
    <col min="15" max="15" width="16.42578125" customWidth="1"/>
    <col min="16" max="16" width="18.7109375" customWidth="1"/>
    <col min="17" max="17" width="18.28515625" customWidth="1"/>
    <col min="18" max="18" width="24.85546875" customWidth="1"/>
    <col min="19" max="19" width="34.28515625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1601</v>
      </c>
      <c r="E1" s="2" t="s">
        <v>1602</v>
      </c>
      <c r="F1" s="2" t="s">
        <v>1603</v>
      </c>
      <c r="G1" s="2" t="s">
        <v>3</v>
      </c>
      <c r="H1" s="3" t="s">
        <v>4</v>
      </c>
      <c r="I1" s="2" t="s">
        <v>5</v>
      </c>
      <c r="J1" s="2" t="s">
        <v>1650</v>
      </c>
      <c r="K1" s="2" t="s">
        <v>6</v>
      </c>
      <c r="L1" s="2" t="s">
        <v>937</v>
      </c>
      <c r="M1" s="2" t="s">
        <v>7</v>
      </c>
      <c r="N1" s="2" t="s">
        <v>1604</v>
      </c>
      <c r="O1" s="2" t="s">
        <v>8</v>
      </c>
      <c r="P1" s="2" t="s">
        <v>9</v>
      </c>
      <c r="Q1" s="2" t="s">
        <v>1605</v>
      </c>
      <c r="R1" s="2" t="s">
        <v>1651</v>
      </c>
      <c r="S1" s="2" t="s">
        <v>1652</v>
      </c>
    </row>
    <row r="2" spans="1:19" x14ac:dyDescent="0.25">
      <c r="A2" t="s">
        <v>1475</v>
      </c>
      <c r="B2" t="s">
        <v>1476</v>
      </c>
      <c r="G2">
        <f>E2+F2</f>
        <v>0</v>
      </c>
      <c r="H2" s="1">
        <v>10</v>
      </c>
      <c r="I2" t="s">
        <v>28</v>
      </c>
      <c r="N2" t="s">
        <v>1608</v>
      </c>
      <c r="Q2" s="1">
        <f>G2*H2</f>
        <v>0</v>
      </c>
      <c r="R2" s="1">
        <f>Q2+J2+L2</f>
        <v>0</v>
      </c>
      <c r="S2" s="95" t="s">
        <v>1653</v>
      </c>
    </row>
    <row r="3" spans="1:19" x14ac:dyDescent="0.25">
      <c r="A3" t="s">
        <v>10</v>
      </c>
      <c r="B3" t="s">
        <v>11</v>
      </c>
      <c r="G3">
        <f t="shared" ref="G3:G5" si="0">E3+F3</f>
        <v>0</v>
      </c>
      <c r="H3" s="1">
        <v>10</v>
      </c>
      <c r="I3" t="s">
        <v>28</v>
      </c>
      <c r="N3" t="s">
        <v>1609</v>
      </c>
      <c r="Q3" s="1">
        <f t="shared" ref="Q3:Q45" si="1">G3*H3</f>
        <v>0</v>
      </c>
      <c r="R3" s="1">
        <f t="shared" ref="R3:R45" si="2">Q3+J3+L3</f>
        <v>0</v>
      </c>
      <c r="S3" s="95" t="s">
        <v>1655</v>
      </c>
    </row>
    <row r="4" spans="1:19" x14ac:dyDescent="0.25">
      <c r="A4" t="s">
        <v>726</v>
      </c>
      <c r="B4" t="s">
        <v>727</v>
      </c>
      <c r="G4">
        <f t="shared" si="0"/>
        <v>0</v>
      </c>
      <c r="H4" s="1">
        <v>10</v>
      </c>
      <c r="I4" t="s">
        <v>728</v>
      </c>
      <c r="N4" t="s">
        <v>1610</v>
      </c>
      <c r="Q4" s="1">
        <f t="shared" si="1"/>
        <v>0</v>
      </c>
      <c r="R4" s="1">
        <f t="shared" si="2"/>
        <v>0</v>
      </c>
      <c r="S4" s="95" t="s">
        <v>1656</v>
      </c>
    </row>
    <row r="5" spans="7:18" x14ac:dyDescent="0.25">
      <c r="G5">
        <f t="shared" si="0"/>
        <v>0</v>
      </c>
      <c r="H5" s="1">
        <v>10</v>
      </c>
      <c r="I5" t="s">
        <v>728</v>
      </c>
      <c r="N5" s="22" t="s">
        <v>1378</v>
      </c>
      <c r="Q5" s="1">
        <f t="shared" si="1"/>
        <v>0</v>
      </c>
      <c r="R5" s="1">
        <f t="shared" si="2"/>
        <v>0</v>
      </c>
    </row>
    <row r="6" spans="1:19" x14ac:dyDescent="0.25">
      <c r="A6" t="s">
        <v>21</v>
      </c>
      <c r="B6" t="s">
        <v>22</v>
      </c>
      <c r="G6" t="s">
        <v>374</v>
      </c>
      <c r="H6" s="1">
        <v>10</v>
      </c>
      <c r="I6" t="s">
        <v>24</v>
      </c>
      <c r="Q6" s="96"/>
      <c r="R6" s="96"/>
      <c r="S6" s="95" t="s">
        <v>1657</v>
      </c>
    </row>
    <row r="7" spans="1:19" x14ac:dyDescent="0.25">
      <c r="A7" t="s">
        <v>1499</v>
      </c>
      <c r="B7" t="s">
        <v>1500</v>
      </c>
      <c r="G7">
        <f>E7+F7</f>
        <v>0</v>
      </c>
      <c r="H7" s="1">
        <v>10</v>
      </c>
      <c r="I7" t="s">
        <v>78</v>
      </c>
      <c r="N7" s="22" t="s">
        <v>1524</v>
      </c>
      <c r="Q7" s="1">
        <f t="shared" si="1"/>
        <v>0</v>
      </c>
      <c r="R7" s="1">
        <f t="shared" si="2"/>
        <v>0</v>
      </c>
      <c r="S7" s="95" t="s">
        <v>1658</v>
      </c>
    </row>
    <row r="8" spans="1:19" x14ac:dyDescent="0.25">
      <c r="A8" t="s">
        <v>1208</v>
      </c>
      <c r="B8" t="s">
        <v>27</v>
      </c>
      <c r="G8">
        <f>E8+F8</f>
        <v>0</v>
      </c>
      <c r="H8" s="1">
        <v>10</v>
      </c>
      <c r="I8" t="s">
        <v>28</v>
      </c>
      <c r="M8" s="5"/>
      <c r="N8" t="s">
        <v>1613</v>
      </c>
      <c r="Q8" s="1">
        <f t="shared" si="1"/>
        <v>0</v>
      </c>
      <c r="R8" s="1">
        <f t="shared" si="2"/>
        <v>0</v>
      </c>
      <c r="S8" s="95" t="s">
        <v>1660</v>
      </c>
    </row>
    <row r="9" spans="1:19" x14ac:dyDescent="0.25">
      <c r="A9" t="s">
        <v>1614</v>
      </c>
      <c r="B9" t="s">
        <v>1615</v>
      </c>
      <c r="G9">
        <f t="shared" ref="G9:G44" si="3">E9+F9</f>
        <v>0</v>
      </c>
      <c r="H9" s="1">
        <v>10</v>
      </c>
      <c r="I9" t="s">
        <v>107</v>
      </c>
      <c r="M9" s="5"/>
      <c r="Q9" s="1">
        <f t="shared" si="1"/>
        <v>0</v>
      </c>
      <c r="R9" s="1">
        <f t="shared" si="2"/>
        <v>0</v>
      </c>
      <c r="S9" s="95" t="s">
        <v>1661</v>
      </c>
    </row>
    <row r="10" spans="1:19" x14ac:dyDescent="0.25">
      <c r="A10" t="s">
        <v>1477</v>
      </c>
      <c r="B10" t="s">
        <v>1478</v>
      </c>
      <c r="G10">
        <f t="shared" si="3"/>
        <v>0</v>
      </c>
      <c r="H10" s="1">
        <v>10</v>
      </c>
      <c r="I10" t="s">
        <v>66</v>
      </c>
      <c r="M10" s="5"/>
      <c r="N10" s="22" t="s">
        <v>1524</v>
      </c>
      <c r="Q10" s="1">
        <f t="shared" si="1"/>
        <v>0</v>
      </c>
      <c r="R10" s="1">
        <f t="shared" si="2"/>
        <v>0</v>
      </c>
      <c r="S10" s="95" t="s">
        <v>1662</v>
      </c>
    </row>
    <row r="11" spans="1:19" x14ac:dyDescent="0.25">
      <c r="A11" t="s">
        <v>882</v>
      </c>
      <c r="B11" t="s">
        <v>883</v>
      </c>
      <c r="G11">
        <f t="shared" si="3"/>
        <v>0</v>
      </c>
      <c r="H11" s="1">
        <v>10</v>
      </c>
      <c r="I11" t="s">
        <v>48</v>
      </c>
      <c r="J11" s="5"/>
      <c r="K11" s="5"/>
      <c r="L11" s="5"/>
      <c r="M11" s="5"/>
      <c r="N11" t="s">
        <v>1609</v>
      </c>
      <c r="Q11" s="1">
        <f t="shared" si="1"/>
        <v>0</v>
      </c>
      <c r="R11" s="1">
        <f t="shared" si="2"/>
        <v>0</v>
      </c>
      <c r="S11" s="95" t="s">
        <v>1663</v>
      </c>
    </row>
    <row r="12" spans="1:19" x14ac:dyDescent="0.25">
      <c r="A12" t="s">
        <v>1479</v>
      </c>
      <c r="B12" t="s">
        <v>1480</v>
      </c>
      <c r="G12">
        <f t="shared" si="3"/>
        <v>0</v>
      </c>
      <c r="H12" s="1">
        <v>10</v>
      </c>
      <c r="I12" t="s">
        <v>28</v>
      </c>
      <c r="N12" t="s">
        <v>1619</v>
      </c>
      <c r="Q12" s="1">
        <f t="shared" si="1"/>
        <v>0</v>
      </c>
      <c r="R12" s="1">
        <f t="shared" si="2"/>
        <v>0</v>
      </c>
      <c r="S12" s="95" t="s">
        <v>1664</v>
      </c>
    </row>
    <row r="13" spans="1:19" x14ac:dyDescent="0.25">
      <c r="A13" t="s">
        <v>31</v>
      </c>
      <c r="B13" t="s">
        <v>32</v>
      </c>
      <c r="C13" s="31" t="s">
        <v>1702</v>
      </c>
      <c r="G13">
        <f t="shared" si="3"/>
        <v>0</v>
      </c>
      <c r="H13" s="1">
        <v>10</v>
      </c>
      <c r="I13" t="s">
        <v>33</v>
      </c>
      <c r="M13" s="5"/>
      <c r="N13" s="22" t="s">
        <v>1575</v>
      </c>
      <c r="O13" s="5"/>
      <c r="Q13" s="1">
        <f t="shared" si="1"/>
        <v>0</v>
      </c>
      <c r="R13" s="1">
        <f t="shared" si="2"/>
        <v>0</v>
      </c>
      <c r="S13" s="95" t="s">
        <v>1666</v>
      </c>
    </row>
    <row r="14" spans="1:19" x14ac:dyDescent="0.25">
      <c r="A14" t="s">
        <v>302</v>
      </c>
      <c r="B14" t="s">
        <v>303</v>
      </c>
      <c r="G14">
        <f t="shared" si="3"/>
        <v>0</v>
      </c>
      <c r="H14" s="1">
        <v>10</v>
      </c>
      <c r="I14" t="s">
        <v>761</v>
      </c>
      <c r="N14" s="22" t="s">
        <v>1449</v>
      </c>
      <c r="Q14" s="1">
        <f t="shared" si="1"/>
        <v>0</v>
      </c>
      <c r="R14" s="1">
        <f t="shared" si="2"/>
        <v>0</v>
      </c>
      <c r="S14" s="95" t="s">
        <v>1667</v>
      </c>
    </row>
    <row r="15" spans="1:19" x14ac:dyDescent="0.25">
      <c r="A15" t="s">
        <v>1621</v>
      </c>
      <c r="B15" t="s">
        <v>1622</v>
      </c>
      <c r="G15">
        <f t="shared" si="3"/>
        <v>0</v>
      </c>
      <c r="H15" s="1">
        <v>10</v>
      </c>
      <c r="I15" t="s">
        <v>1623</v>
      </c>
      <c r="N15" t="s">
        <v>1624</v>
      </c>
      <c r="Q15" s="1">
        <f t="shared" si="1"/>
        <v>0</v>
      </c>
      <c r="R15" s="1">
        <f t="shared" si="2"/>
        <v>0</v>
      </c>
      <c r="S15" s="95" t="s">
        <v>1668</v>
      </c>
    </row>
    <row r="16" spans="1:19" x14ac:dyDescent="0.25">
      <c r="A16" t="s">
        <v>37</v>
      </c>
      <c r="B16" t="s">
        <v>38</v>
      </c>
      <c r="G16" t="s">
        <v>374</v>
      </c>
      <c r="H16" s="1">
        <v>10</v>
      </c>
      <c r="I16" t="s">
        <v>40</v>
      </c>
      <c r="Q16" s="96"/>
      <c r="R16" s="96"/>
      <c r="S16" s="95" t="s">
        <v>1669</v>
      </c>
    </row>
    <row r="17" spans="1:19" x14ac:dyDescent="0.25">
      <c r="A17" t="s">
        <v>46</v>
      </c>
      <c r="B17" t="s">
        <v>47</v>
      </c>
      <c r="H17" s="1">
        <v>10</v>
      </c>
      <c r="I17" t="s">
        <v>48</v>
      </c>
      <c r="N17" s="22" t="s">
        <v>1524</v>
      </c>
      <c r="Q17" s="1">
        <f t="shared" si="1"/>
        <v>0</v>
      </c>
      <c r="R17" s="1">
        <f t="shared" si="2"/>
        <v>0</v>
      </c>
      <c r="S17" s="95" t="s">
        <v>1672</v>
      </c>
    </row>
    <row r="18" spans="1:19" x14ac:dyDescent="0.25">
      <c r="A18" t="s">
        <v>1252</v>
      </c>
      <c r="B18" t="s">
        <v>55</v>
      </c>
      <c r="G18">
        <f t="shared" si="3"/>
        <v>0</v>
      </c>
      <c r="H18" s="1">
        <v>10</v>
      </c>
      <c r="I18" t="s">
        <v>24</v>
      </c>
      <c r="N18" s="22" t="s">
        <v>1524</v>
      </c>
      <c r="Q18" s="1">
        <f t="shared" si="1"/>
        <v>0</v>
      </c>
      <c r="R18" s="1">
        <f t="shared" si="2"/>
        <v>0</v>
      </c>
      <c r="S18" s="95" t="s">
        <v>1673</v>
      </c>
    </row>
    <row r="19" spans="1:19" x14ac:dyDescent="0.25">
      <c r="A19" t="s">
        <v>54</v>
      </c>
      <c r="B19" t="s">
        <v>55</v>
      </c>
      <c r="G19">
        <f t="shared" si="3"/>
        <v>0</v>
      </c>
      <c r="H19" s="1">
        <v>10</v>
      </c>
      <c r="I19" t="s">
        <v>89</v>
      </c>
      <c r="M19" s="5"/>
      <c r="N19" t="s">
        <v>1625</v>
      </c>
      <c r="O19" s="5"/>
      <c r="Q19" s="1">
        <f t="shared" si="1"/>
        <v>0</v>
      </c>
      <c r="R19" s="1">
        <f t="shared" si="2"/>
        <v>0</v>
      </c>
      <c r="S19" s="95" t="s">
        <v>1674</v>
      </c>
    </row>
    <row r="20" spans="1:19" x14ac:dyDescent="0.25">
      <c r="A20" t="s">
        <v>61</v>
      </c>
      <c r="B20" t="s">
        <v>62</v>
      </c>
      <c r="G20">
        <f t="shared" si="3"/>
        <v>0</v>
      </c>
      <c r="H20" s="1">
        <v>10</v>
      </c>
      <c r="I20" t="s">
        <v>28</v>
      </c>
      <c r="M20" s="5"/>
      <c r="N20" s="22" t="s">
        <v>1378</v>
      </c>
      <c r="O20" s="5"/>
      <c r="Q20" s="1">
        <f t="shared" si="1"/>
        <v>0</v>
      </c>
      <c r="R20" s="1">
        <f t="shared" si="2"/>
        <v>0</v>
      </c>
      <c r="S20" s="95" t="s">
        <v>1675</v>
      </c>
    </row>
    <row r="21" spans="1:19" x14ac:dyDescent="0.25">
      <c r="A21" t="s">
        <v>1626</v>
      </c>
      <c r="B21" t="s">
        <v>1627</v>
      </c>
      <c r="G21">
        <f t="shared" si="3"/>
        <v>0</v>
      </c>
      <c r="H21" s="1">
        <v>10</v>
      </c>
      <c r="I21" t="s">
        <v>24</v>
      </c>
      <c r="M21" s="5"/>
      <c r="N21" s="22" t="s">
        <v>1524</v>
      </c>
      <c r="O21" s="5"/>
      <c r="Q21" s="1">
        <f t="shared" si="1"/>
        <v>0</v>
      </c>
      <c r="R21" s="1">
        <f t="shared" si="2"/>
        <v>0</v>
      </c>
      <c r="S21" s="95" t="s">
        <v>1676</v>
      </c>
    </row>
    <row r="22" spans="1:19" x14ac:dyDescent="0.25">
      <c r="A22" t="s">
        <v>1311</v>
      </c>
      <c r="B22" t="s">
        <v>1312</v>
      </c>
      <c r="G22">
        <f t="shared" si="3"/>
        <v>0</v>
      </c>
      <c r="H22" s="1">
        <v>10</v>
      </c>
      <c r="I22" t="s">
        <v>28</v>
      </c>
      <c r="M22" s="5"/>
      <c r="N22" t="s">
        <v>1631</v>
      </c>
      <c r="O22" s="5"/>
      <c r="Q22" s="1">
        <f t="shared" si="1"/>
        <v>0</v>
      </c>
      <c r="R22" s="1">
        <f t="shared" si="2"/>
        <v>0</v>
      </c>
      <c r="S22" s="95" t="s">
        <v>1677</v>
      </c>
    </row>
    <row r="23" spans="7:18" x14ac:dyDescent="0.25">
      <c r="G23">
        <f t="shared" si="3"/>
        <v>0</v>
      </c>
      <c r="H23" s="1">
        <v>10</v>
      </c>
      <c r="I23" t="s">
        <v>28</v>
      </c>
      <c r="M23" s="5"/>
      <c r="N23" s="22" t="s">
        <v>1378</v>
      </c>
      <c r="O23" s="5"/>
      <c r="Q23" s="1">
        <f t="shared" si="1"/>
        <v>0</v>
      </c>
      <c r="R23" s="1">
        <f t="shared" si="2"/>
        <v>0</v>
      </c>
    </row>
    <row r="24" spans="1:19" x14ac:dyDescent="0.25">
      <c r="A24" t="s">
        <v>63</v>
      </c>
      <c r="B24" t="s">
        <v>64</v>
      </c>
      <c r="G24">
        <f t="shared" si="3"/>
        <v>0</v>
      </c>
      <c r="H24" s="1">
        <v>10</v>
      </c>
      <c r="I24" t="s">
        <v>66</v>
      </c>
      <c r="N24" t="s">
        <v>1610</v>
      </c>
      <c r="Q24" s="1">
        <f t="shared" si="1"/>
        <v>0</v>
      </c>
      <c r="R24" s="1">
        <f t="shared" si="2"/>
        <v>0</v>
      </c>
      <c r="S24" s="95" t="s">
        <v>1678</v>
      </c>
    </row>
    <row r="25" spans="1:19" x14ac:dyDescent="0.25">
      <c r="A25" t="s">
        <v>1389</v>
      </c>
      <c r="B25" t="s">
        <v>1390</v>
      </c>
      <c r="G25">
        <f t="shared" si="3"/>
        <v>0</v>
      </c>
      <c r="H25" s="1">
        <v>10</v>
      </c>
      <c r="I25" t="s">
        <v>1392</v>
      </c>
      <c r="N25" s="22" t="s">
        <v>1524</v>
      </c>
      <c r="Q25" s="1">
        <f t="shared" si="1"/>
        <v>0</v>
      </c>
      <c r="R25" s="1">
        <f t="shared" si="2"/>
        <v>0</v>
      </c>
      <c r="S25" s="95" t="s">
        <v>1679</v>
      </c>
    </row>
    <row r="26" spans="1:19" x14ac:dyDescent="0.25">
      <c r="A26" t="s">
        <v>67</v>
      </c>
      <c r="B26" t="s">
        <v>68</v>
      </c>
      <c r="G26">
        <f t="shared" si="3"/>
        <v>0</v>
      </c>
      <c r="H26" s="1">
        <v>10</v>
      </c>
      <c r="I26" t="s">
        <v>28</v>
      </c>
      <c r="N26" s="22" t="s">
        <v>16</v>
      </c>
      <c r="Q26" s="1">
        <f t="shared" si="1"/>
        <v>0</v>
      </c>
      <c r="R26" s="1">
        <f t="shared" si="2"/>
        <v>0</v>
      </c>
      <c r="S26" s="95" t="s">
        <v>1680</v>
      </c>
    </row>
    <row r="27" spans="1:19" x14ac:dyDescent="0.25">
      <c r="A27" t="s">
        <v>240</v>
      </c>
      <c r="B27" t="s">
        <v>241</v>
      </c>
      <c r="G27">
        <f t="shared" si="3"/>
        <v>0</v>
      </c>
      <c r="H27" s="1">
        <v>10</v>
      </c>
      <c r="I27" t="s">
        <v>595</v>
      </c>
      <c r="N27" t="s">
        <v>1635</v>
      </c>
      <c r="Q27" s="1">
        <f t="shared" si="1"/>
        <v>0</v>
      </c>
      <c r="R27" s="1">
        <f t="shared" si="2"/>
        <v>0</v>
      </c>
      <c r="S27" s="95" t="s">
        <v>1681</v>
      </c>
    </row>
    <row r="28" spans="7:19" x14ac:dyDescent="0.25">
      <c r="G28">
        <f t="shared" si="3"/>
        <v>0</v>
      </c>
      <c r="H28" s="1">
        <v>10</v>
      </c>
      <c r="I28" t="s">
        <v>595</v>
      </c>
      <c r="N28" s="22" t="s">
        <v>1378</v>
      </c>
      <c r="Q28" s="1">
        <f t="shared" si="1"/>
        <v>0</v>
      </c>
      <c r="R28" s="1">
        <f t="shared" si="2"/>
        <v>0</v>
      </c>
      <c r="S28" s="95" t="s">
        <v>1683</v>
      </c>
    </row>
    <row r="29" spans="1:19" x14ac:dyDescent="0.25">
      <c r="A29" t="s">
        <v>1224</v>
      </c>
      <c r="B29" t="s">
        <v>73</v>
      </c>
      <c r="G29">
        <f t="shared" si="3"/>
        <v>0</v>
      </c>
      <c r="H29" s="1">
        <v>10</v>
      </c>
      <c r="I29" t="s">
        <v>28</v>
      </c>
      <c r="N29" t="s">
        <v>1636</v>
      </c>
      <c r="Q29" s="1">
        <f t="shared" si="1"/>
        <v>0</v>
      </c>
      <c r="R29" s="1">
        <f t="shared" si="2"/>
        <v>0</v>
      </c>
      <c r="S29" s="95" t="s">
        <v>1684</v>
      </c>
    </row>
    <row r="30" spans="1:19" x14ac:dyDescent="0.25">
      <c r="A30" t="s">
        <v>80</v>
      </c>
      <c r="B30" t="s">
        <v>81</v>
      </c>
      <c r="G30">
        <f t="shared" si="3"/>
        <v>0</v>
      </c>
      <c r="H30" s="1">
        <v>10</v>
      </c>
      <c r="I30" t="s">
        <v>13</v>
      </c>
      <c r="N30" s="22" t="s">
        <v>1637</v>
      </c>
      <c r="Q30" s="1">
        <f t="shared" si="1"/>
        <v>0</v>
      </c>
      <c r="R30" s="1">
        <f t="shared" si="2"/>
        <v>0</v>
      </c>
      <c r="S30" s="95" t="s">
        <v>1685</v>
      </c>
    </row>
    <row r="31" spans="1:19" x14ac:dyDescent="0.25">
      <c r="A31" t="s">
        <v>84</v>
      </c>
      <c r="B31" t="s">
        <v>85</v>
      </c>
      <c r="G31">
        <f t="shared" si="3"/>
        <v>0</v>
      </c>
      <c r="H31" s="1">
        <v>10</v>
      </c>
      <c r="I31" t="s">
        <v>13</v>
      </c>
      <c r="M31" s="5"/>
      <c r="N31" s="22" t="s">
        <v>1378</v>
      </c>
      <c r="O31" s="5"/>
      <c r="Q31" s="1">
        <f t="shared" si="1"/>
        <v>0</v>
      </c>
      <c r="R31" s="1">
        <f t="shared" si="2"/>
        <v>0</v>
      </c>
      <c r="S31" s="95" t="s">
        <v>1686</v>
      </c>
    </row>
    <row r="32" spans="1:19" x14ac:dyDescent="0.25">
      <c r="A32" t="s">
        <v>1229</v>
      </c>
      <c r="B32" t="s">
        <v>88</v>
      </c>
      <c r="G32">
        <f t="shared" si="3"/>
        <v>0</v>
      </c>
      <c r="H32" s="1">
        <v>10</v>
      </c>
      <c r="I32" t="s">
        <v>89</v>
      </c>
      <c r="N32" t="s">
        <v>1624</v>
      </c>
      <c r="Q32" s="1">
        <f t="shared" si="1"/>
        <v>0</v>
      </c>
      <c r="R32" s="1">
        <f t="shared" si="2"/>
        <v>0</v>
      </c>
      <c r="S32" s="95" t="s">
        <v>1687</v>
      </c>
    </row>
    <row r="33" spans="1:18" x14ac:dyDescent="0.25">
      <c r="A33" t="s">
        <v>18</v>
      </c>
      <c r="B33" t="s">
        <v>927</v>
      </c>
      <c r="G33">
        <f t="shared" si="3"/>
        <v>0</v>
      </c>
      <c r="H33" s="1">
        <v>10</v>
      </c>
      <c r="I33" t="s">
        <v>20</v>
      </c>
      <c r="N33" s="22" t="s">
        <v>16</v>
      </c>
      <c r="Q33" s="1">
        <f t="shared" si="1"/>
        <v>0</v>
      </c>
      <c r="R33" s="1">
        <f t="shared" si="2"/>
        <v>0</v>
      </c>
    </row>
    <row r="34" spans="7:19" x14ac:dyDescent="0.25">
      <c r="G34">
        <f t="shared" si="3"/>
        <v>0</v>
      </c>
      <c r="H34" s="1">
        <v>10</v>
      </c>
      <c r="I34" t="s">
        <v>20</v>
      </c>
      <c r="N34" t="s">
        <v>1639</v>
      </c>
      <c r="Q34" s="1">
        <f t="shared" si="1"/>
        <v>0</v>
      </c>
      <c r="R34" s="1">
        <f t="shared" si="2"/>
        <v>0</v>
      </c>
      <c r="S34" s="95" t="s">
        <v>1688</v>
      </c>
    </row>
    <row r="35" spans="1:19" x14ac:dyDescent="0.25">
      <c r="A35" t="s">
        <v>95</v>
      </c>
      <c r="B35" t="s">
        <v>96</v>
      </c>
      <c r="G35">
        <f t="shared" si="3"/>
        <v>0</v>
      </c>
      <c r="H35" s="1">
        <v>10</v>
      </c>
      <c r="I35" t="s">
        <v>28</v>
      </c>
      <c r="N35" t="s">
        <v>1609</v>
      </c>
      <c r="Q35" s="1">
        <f t="shared" si="1"/>
        <v>0</v>
      </c>
      <c r="R35" s="1">
        <f t="shared" si="2"/>
        <v>0</v>
      </c>
      <c r="S35" s="95" t="s">
        <v>1689</v>
      </c>
    </row>
    <row r="36" spans="1:19" x14ac:dyDescent="0.25">
      <c r="A36" t="s">
        <v>1641</v>
      </c>
      <c r="B36" t="s">
        <v>1642</v>
      </c>
      <c r="G36">
        <f t="shared" si="3"/>
        <v>0</v>
      </c>
      <c r="H36" s="1">
        <v>10</v>
      </c>
      <c r="I36" t="s">
        <v>28</v>
      </c>
      <c r="N36" s="22" t="s">
        <v>1524</v>
      </c>
      <c r="Q36" s="1">
        <f t="shared" si="1"/>
        <v>0</v>
      </c>
      <c r="R36" s="1">
        <f t="shared" si="2"/>
        <v>0</v>
      </c>
      <c r="S36" s="95" t="s">
        <v>1690</v>
      </c>
    </row>
    <row r="37" spans="1:19" x14ac:dyDescent="0.25">
      <c r="A37" t="s">
        <v>97</v>
      </c>
      <c r="B37" t="s">
        <v>98</v>
      </c>
      <c r="G37">
        <f t="shared" si="3"/>
        <v>0</v>
      </c>
      <c r="H37" s="1">
        <v>10</v>
      </c>
      <c r="I37" t="s">
        <v>59</v>
      </c>
      <c r="N37" t="s">
        <v>1639</v>
      </c>
      <c r="Q37" s="1">
        <f t="shared" si="1"/>
        <v>0</v>
      </c>
      <c r="R37" s="1">
        <f t="shared" si="2"/>
        <v>0</v>
      </c>
      <c r="S37" s="95" t="s">
        <v>1692</v>
      </c>
    </row>
    <row r="38" spans="1:19" x14ac:dyDescent="0.25">
      <c r="A38" t="s">
        <v>100</v>
      </c>
      <c r="B38" t="s">
        <v>101</v>
      </c>
      <c r="G38" t="s">
        <v>374</v>
      </c>
      <c r="H38" s="1">
        <v>10</v>
      </c>
      <c r="I38" t="s">
        <v>103</v>
      </c>
      <c r="M38" s="5"/>
      <c r="O38" s="5"/>
      <c r="Q38" s="96"/>
      <c r="R38" s="96"/>
      <c r="S38" s="95" t="s">
        <v>1693</v>
      </c>
    </row>
    <row r="39" spans="1:19" x14ac:dyDescent="0.25">
      <c r="A39" t="s">
        <v>104</v>
      </c>
      <c r="B39" t="s">
        <v>105</v>
      </c>
      <c r="G39">
        <f t="shared" si="3"/>
        <v>0</v>
      </c>
      <c r="H39" s="1">
        <v>10</v>
      </c>
      <c r="I39" t="s">
        <v>107</v>
      </c>
      <c r="M39" s="5"/>
      <c r="N39" s="22" t="s">
        <v>1524</v>
      </c>
      <c r="O39" s="5"/>
      <c r="Q39" s="1">
        <f t="shared" si="1"/>
        <v>0</v>
      </c>
      <c r="R39" s="1">
        <f t="shared" si="2"/>
        <v>0</v>
      </c>
      <c r="S39" s="95" t="s">
        <v>1694</v>
      </c>
    </row>
    <row r="40" spans="1:19" x14ac:dyDescent="0.25">
      <c r="A40" t="s">
        <v>714</v>
      </c>
      <c r="B40" t="s">
        <v>715</v>
      </c>
      <c r="G40">
        <f t="shared" si="3"/>
        <v>0</v>
      </c>
      <c r="H40" s="1">
        <v>10</v>
      </c>
      <c r="I40" t="s">
        <v>28</v>
      </c>
      <c r="M40" s="5"/>
      <c r="N40" s="22" t="s">
        <v>1378</v>
      </c>
      <c r="O40" s="5"/>
      <c r="Q40" s="1">
        <f t="shared" si="1"/>
        <v>0</v>
      </c>
      <c r="R40" s="1">
        <f t="shared" si="2"/>
        <v>0</v>
      </c>
      <c r="S40" s="95" t="s">
        <v>1695</v>
      </c>
    </row>
    <row r="41" spans="1:19" x14ac:dyDescent="0.25">
      <c r="A41" t="s">
        <v>75</v>
      </c>
      <c r="B41" t="s">
        <v>111</v>
      </c>
      <c r="G41">
        <f t="shared" si="3"/>
        <v>0</v>
      </c>
      <c r="H41" s="1">
        <v>10</v>
      </c>
      <c r="I41" t="s">
        <v>94</v>
      </c>
      <c r="N41" s="22" t="s">
        <v>1524</v>
      </c>
      <c r="Q41" s="1">
        <f t="shared" si="1"/>
        <v>0</v>
      </c>
      <c r="R41" s="1">
        <f t="shared" si="2"/>
        <v>0</v>
      </c>
      <c r="S41" s="95" t="s">
        <v>1696</v>
      </c>
    </row>
    <row r="42" spans="1:19" x14ac:dyDescent="0.25">
      <c r="A42" t="s">
        <v>115</v>
      </c>
      <c r="B42" t="s">
        <v>116</v>
      </c>
      <c r="G42">
        <f t="shared" si="3"/>
        <v>0</v>
      </c>
      <c r="H42" s="1">
        <v>10</v>
      </c>
      <c r="I42" t="s">
        <v>28</v>
      </c>
      <c r="N42" s="22" t="s">
        <v>1649</v>
      </c>
      <c r="Q42" s="1">
        <f t="shared" si="1"/>
        <v>0</v>
      </c>
      <c r="R42" s="1">
        <f t="shared" si="2"/>
        <v>0</v>
      </c>
      <c r="S42" s="95" t="s">
        <v>1697</v>
      </c>
    </row>
    <row r="43" spans="1:19" x14ac:dyDescent="0.25">
      <c r="A43" t="s">
        <v>1481</v>
      </c>
      <c r="B43" t="s">
        <v>1482</v>
      </c>
      <c r="G43">
        <f t="shared" si="3"/>
        <v>0</v>
      </c>
      <c r="H43" s="1">
        <v>10</v>
      </c>
      <c r="I43" t="s">
        <v>59</v>
      </c>
      <c r="N43" s="22" t="s">
        <v>1524</v>
      </c>
      <c r="Q43" s="1">
        <f t="shared" si="1"/>
        <v>0</v>
      </c>
      <c r="R43" s="1">
        <f t="shared" si="2"/>
        <v>0</v>
      </c>
      <c r="S43" s="95" t="s">
        <v>1699</v>
      </c>
    </row>
    <row r="44" spans="1:18" x14ac:dyDescent="0.25">
      <c r="A44" t="s">
        <v>120</v>
      </c>
      <c r="B44" t="s">
        <v>121</v>
      </c>
      <c r="C44" s="5"/>
      <c r="G44">
        <f t="shared" si="3"/>
        <v>0</v>
      </c>
      <c r="H44" s="1">
        <v>10</v>
      </c>
      <c r="I44" t="s">
        <v>122</v>
      </c>
      <c r="N44" s="22" t="s">
        <v>1524</v>
      </c>
      <c r="Q44" s="1">
        <f t="shared" si="1"/>
        <v>0</v>
      </c>
      <c r="R44" s="1">
        <f t="shared" si="2"/>
        <v>0</v>
      </c>
    </row>
    <row r="45" spans="1:18" x14ac:dyDescent="0.25">
      <c r="A45" s="93"/>
      <c r="B45" s="93"/>
      <c r="C45" s="93"/>
      <c r="D45" s="93"/>
      <c r="E45" s="93"/>
      <c r="F45" s="93"/>
      <c r="G45" s="93">
        <f>SUM(G1:G44)</f>
        <v>0</v>
      </c>
      <c r="H45" s="94"/>
      <c r="I45" s="93"/>
      <c r="J45" s="94">
        <f>SUM(J1:J44)</f>
        <v>0</v>
      </c>
      <c r="K45" s="94">
        <f>SUM(K1:K44)</f>
        <v>0</v>
      </c>
      <c r="L45" s="94">
        <f>SUM(L1:L44)</f>
        <v>0</v>
      </c>
      <c r="M45" s="93"/>
      <c r="N45" s="93"/>
      <c r="O45" s="93"/>
      <c r="P45" s="93"/>
      <c r="Q45" s="94">
        <f>SUM(Q1:Q44)</f>
        <v>0</v>
      </c>
      <c r="R45" s="94">
        <f>SUM(R1:R44)</f>
        <v>0</v>
      </c>
    </row>
  </sheetData>
  <autoFilter ref="A1:P1"/>
  <hyperlinks>
    <hyperlink ref="S2" r:id="rId1"/>
    <hyperlink ref="S3" r:id="rId2"/>
    <hyperlink ref="S4" r:id="rId3"/>
    <hyperlink ref="S6" r:id="rId4"/>
    <hyperlink ref="S7" r:id="rId5"/>
    <hyperlink ref="S8" r:id="rId6"/>
    <hyperlink ref="S9" r:id="rId7"/>
    <hyperlink ref="S10" r:id="rId8"/>
    <hyperlink ref="S11" r:id="rId9"/>
    <hyperlink ref="S12" r:id="rId10"/>
    <hyperlink ref="S13" r:id="rId11"/>
    <hyperlink ref="S14" r:id="rId12"/>
    <hyperlink ref="S15" r:id="rId13"/>
    <hyperlink ref="S16" r:id="rId14"/>
    <hyperlink ref="S17" r:id="rId15"/>
    <hyperlink ref="S18" r:id="rId16"/>
    <hyperlink ref="S19" r:id="rId17"/>
    <hyperlink ref="S20" r:id="rId18"/>
    <hyperlink ref="S21" r:id="rId19"/>
    <hyperlink ref="S22" r:id="rId20"/>
    <hyperlink ref="S24" r:id="rId21"/>
    <hyperlink ref="S25" r:id="rId22"/>
    <hyperlink ref="S26" r:id="rId23"/>
    <hyperlink ref="S27" r:id="rId24"/>
    <hyperlink ref="S28" r:id="rId25"/>
    <hyperlink ref="S29" r:id="rId26"/>
    <hyperlink ref="S30" r:id="rId27"/>
    <hyperlink ref="S31" r:id="rId28"/>
    <hyperlink ref="S32" r:id="rId29"/>
    <hyperlink ref="S34" r:id="rId30"/>
    <hyperlink ref="S35" r:id="rId31"/>
    <hyperlink ref="S36" r:id="rId32"/>
    <hyperlink ref="S37" r:id="rId33"/>
    <hyperlink ref="S38" r:id="rId34"/>
    <hyperlink ref="S39" r:id="rId35"/>
    <hyperlink ref="S40" r:id="rId36"/>
    <hyperlink ref="S41" r:id="rId37"/>
    <hyperlink ref="S42" r:id="rId38"/>
    <hyperlink ref="S43" r:id="rId39"/>
  </hyperlinks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 zoomScale="100" zoomScaleNormal="100">
      <pane ySplit="1" topLeftCell="G56" activePane="bottomLeft" state="frozen"/>
      <selection pane="bottomLeft" activeCell="G56" sqref="G56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D2">
        <v>80</v>
      </c>
      <c r="E2" s="1">
        <v>93.6</v>
      </c>
      <c r="F2" t="s">
        <v>28</v>
      </c>
      <c r="H2" s="5" t="s">
        <v>1444</v>
      </c>
      <c r="I2" t="s">
        <v>1445</v>
      </c>
      <c r="J2" s="22" t="s">
        <v>1445</v>
      </c>
    </row>
    <row r="3" spans="1:10" x14ac:dyDescent="0.25">
      <c r="A3" t="s">
        <v>726</v>
      </c>
      <c r="B3" t="s">
        <v>727</v>
      </c>
      <c r="D3">
        <v>80</v>
      </c>
      <c r="E3" s="1">
        <v>95.55</v>
      </c>
      <c r="F3" t="s">
        <v>728</v>
      </c>
      <c r="H3" t="s">
        <v>1446</v>
      </c>
      <c r="J3" s="22" t="s">
        <v>1446</v>
      </c>
    </row>
    <row r="4" spans="1:10" x14ac:dyDescent="0.25">
      <c r="A4" t="s">
        <v>21</v>
      </c>
      <c r="B4" t="s">
        <v>22</v>
      </c>
      <c r="D4" t="s">
        <v>374</v>
      </c>
      <c r="E4" s="1">
        <v>28.85</v>
      </c>
      <c r="F4" t="s">
        <v>13</v>
      </c>
      <c r="H4" t="s">
        <v>1446</v>
      </c>
      <c r="J4" s="22"/>
    </row>
    <row r="5" spans="1:10" x14ac:dyDescent="0.25">
      <c r="A5" t="s">
        <v>1208</v>
      </c>
      <c r="B5" t="s">
        <v>27</v>
      </c>
      <c r="D5">
        <v>80</v>
      </c>
      <c r="E5" s="1">
        <v>93.6</v>
      </c>
      <c r="F5" t="s">
        <v>28</v>
      </c>
      <c r="H5" t="s">
        <v>1446</v>
      </c>
      <c r="J5" s="22" t="s">
        <v>1446</v>
      </c>
    </row>
    <row r="6" spans="1:10" x14ac:dyDescent="0.25">
      <c r="A6" t="s">
        <v>856</v>
      </c>
      <c r="B6" t="s">
        <v>857</v>
      </c>
      <c r="C6" t="s">
        <v>1447</v>
      </c>
      <c r="D6">
        <f>39.97+39.35</f>
        <v>79.32</v>
      </c>
      <c r="E6" s="1">
        <v>96.77</v>
      </c>
      <c r="F6" t="s">
        <v>24</v>
      </c>
      <c r="H6" t="s">
        <v>1446</v>
      </c>
      <c r="J6" s="22" t="s">
        <v>1446</v>
      </c>
    </row>
    <row r="7" spans="1:10" x14ac:dyDescent="0.25">
      <c r="A7" t="s">
        <v>31</v>
      </c>
      <c r="B7" t="s">
        <v>32</v>
      </c>
      <c r="C7" t="s">
        <v>211</v>
      </c>
      <c r="D7">
        <v>77</v>
      </c>
      <c r="E7" s="1">
        <v>93.6</v>
      </c>
      <c r="F7" t="s">
        <v>33</v>
      </c>
      <c r="H7" s="5" t="s">
        <v>1444</v>
      </c>
      <c r="I7" s="5" t="s">
        <v>1448</v>
      </c>
      <c r="J7" s="33" t="s">
        <v>1448</v>
      </c>
    </row>
    <row r="8" spans="1:10" x14ac:dyDescent="0.25">
      <c r="A8" t="s">
        <v>302</v>
      </c>
      <c r="B8" t="s">
        <v>303</v>
      </c>
      <c r="C8" t="s">
        <v>1449</v>
      </c>
      <c r="D8">
        <v>80</v>
      </c>
      <c r="E8" s="1">
        <v>98.93</v>
      </c>
      <c r="F8" t="s">
        <v>761</v>
      </c>
      <c r="H8" t="s">
        <v>1446</v>
      </c>
      <c r="I8">
        <v>2121</v>
      </c>
      <c r="J8" s="22">
        <v>2121</v>
      </c>
    </row>
    <row r="9" spans="3:10" x14ac:dyDescent="0.25">
      <c r="C9" t="s">
        <v>1450</v>
      </c>
      <c r="D9">
        <f>19+18</f>
        <v>37</v>
      </c>
      <c r="E9" s="1">
        <v>102.35</v>
      </c>
      <c r="F9" t="s">
        <v>761</v>
      </c>
      <c r="H9" t="s">
        <v>1446</v>
      </c>
      <c r="J9" s="22">
        <v>2124</v>
      </c>
    </row>
    <row r="10" spans="1:10" x14ac:dyDescent="0.25">
      <c r="A10" t="s">
        <v>37</v>
      </c>
      <c r="B10" t="s">
        <v>38</v>
      </c>
      <c r="D10" t="s">
        <v>374</v>
      </c>
      <c r="E10" s="1">
        <v>28.85</v>
      </c>
      <c r="F10" t="s">
        <v>40</v>
      </c>
      <c r="H10" t="s">
        <v>1446</v>
      </c>
      <c r="J10" s="22"/>
    </row>
    <row r="11" spans="1:10" x14ac:dyDescent="0.25">
      <c r="A11" t="s">
        <v>1252</v>
      </c>
      <c r="B11" t="s">
        <v>55</v>
      </c>
      <c r="C11" s="76" t="s">
        <v>1451</v>
      </c>
      <c r="D11">
        <v>40</v>
      </c>
      <c r="E11" s="1">
        <v>95.16</v>
      </c>
      <c r="F11" t="s">
        <v>24</v>
      </c>
      <c r="H11" s="5" t="s">
        <v>1452</v>
      </c>
      <c r="I11" t="s">
        <v>1453</v>
      </c>
      <c r="J11" s="22" t="s">
        <v>1453</v>
      </c>
    </row>
    <row r="12" spans="1:10" x14ac:dyDescent="0.25">
      <c r="A12" t="s">
        <v>54</v>
      </c>
      <c r="B12" t="s">
        <v>55</v>
      </c>
      <c r="C12" t="s">
        <v>1128</v>
      </c>
      <c r="D12">
        <v>32</v>
      </c>
      <c r="E12" s="1">
        <v>90.71</v>
      </c>
      <c r="F12" t="s">
        <v>89</v>
      </c>
      <c r="H12" s="5" t="s">
        <v>1454</v>
      </c>
      <c r="I12" s="5"/>
      <c r="J12" s="33" t="s">
        <v>1454</v>
      </c>
    </row>
    <row r="13" spans="4:10" x14ac:dyDescent="0.25">
      <c r="D13">
        <v>40</v>
      </c>
      <c r="E13" s="43">
        <v>86.11</v>
      </c>
      <c r="F13" t="s">
        <v>40</v>
      </c>
      <c r="G13" s="10">
        <v>1464.12</v>
      </c>
      <c r="H13" t="s">
        <v>1455</v>
      </c>
      <c r="I13" s="5"/>
      <c r="J13" s="22" t="s">
        <v>1455</v>
      </c>
    </row>
    <row r="14" spans="1:10" x14ac:dyDescent="0.25">
      <c r="A14" t="s">
        <v>57</v>
      </c>
      <c r="B14" t="s">
        <v>58</v>
      </c>
      <c r="C14" t="s">
        <v>1456</v>
      </c>
      <c r="D14">
        <v>92</v>
      </c>
      <c r="E14" s="1">
        <v>101.49</v>
      </c>
      <c r="F14" t="s">
        <v>59</v>
      </c>
      <c r="H14" t="s">
        <v>1446</v>
      </c>
      <c r="I14" s="5">
        <v>2118</v>
      </c>
      <c r="J14" s="22">
        <v>2118</v>
      </c>
    </row>
    <row r="15" spans="1:10" x14ac:dyDescent="0.25">
      <c r="A15" t="s">
        <v>61</v>
      </c>
      <c r="B15" t="s">
        <v>62</v>
      </c>
      <c r="C15" t="s">
        <v>1457</v>
      </c>
      <c r="D15">
        <f>36+35</f>
        <v>71</v>
      </c>
      <c r="E15" s="1">
        <v>102.35</v>
      </c>
      <c r="F15" t="s">
        <v>28</v>
      </c>
      <c r="H15" t="s">
        <v>1446</v>
      </c>
      <c r="I15" s="5"/>
      <c r="J15" s="22">
        <v>2124</v>
      </c>
    </row>
    <row r="16" spans="1:10" x14ac:dyDescent="0.25">
      <c r="A16" t="s">
        <v>1311</v>
      </c>
      <c r="B16" t="s">
        <v>1312</v>
      </c>
      <c r="C16" t="s">
        <v>1458</v>
      </c>
      <c r="D16">
        <v>40.75</v>
      </c>
      <c r="E16" s="1">
        <v>85.8</v>
      </c>
      <c r="F16" t="s">
        <v>28</v>
      </c>
      <c r="H16" t="s">
        <v>1446</v>
      </c>
      <c r="I16" s="5"/>
      <c r="J16" s="22" t="s">
        <v>1446</v>
      </c>
    </row>
    <row r="17" spans="3:10" x14ac:dyDescent="0.25">
      <c r="C17" t="s">
        <v>1459</v>
      </c>
      <c r="D17">
        <v>84.5</v>
      </c>
      <c r="E17" s="1">
        <v>102.35</v>
      </c>
      <c r="F17" t="s">
        <v>28</v>
      </c>
      <c r="H17" t="s">
        <v>1446</v>
      </c>
      <c r="I17" s="5"/>
      <c r="J17" s="22">
        <v>2124</v>
      </c>
    </row>
    <row r="18" spans="1:10" x14ac:dyDescent="0.25">
      <c r="A18" t="s">
        <v>63</v>
      </c>
      <c r="B18" t="s">
        <v>64</v>
      </c>
      <c r="D18">
        <v>80</v>
      </c>
      <c r="E18" s="1">
        <v>95.55</v>
      </c>
      <c r="F18" t="s">
        <v>66</v>
      </c>
      <c r="H18" t="s">
        <v>1446</v>
      </c>
      <c r="J18" s="22" t="s">
        <v>1446</v>
      </c>
    </row>
    <row r="19" ht="30.75" customHeight="1" spans="1:10" x14ac:dyDescent="0.25">
      <c r="A19" t="s">
        <v>1389</v>
      </c>
      <c r="B19" t="s">
        <v>1390</v>
      </c>
      <c r="C19" s="5" t="s">
        <v>1460</v>
      </c>
      <c r="D19">
        <v>80</v>
      </c>
      <c r="E19" s="1">
        <v>102.35</v>
      </c>
      <c r="F19" t="s">
        <v>1392</v>
      </c>
      <c r="H19" t="s">
        <v>1446</v>
      </c>
      <c r="J19" s="22">
        <v>2124</v>
      </c>
    </row>
    <row r="20" spans="1:10" x14ac:dyDescent="0.25">
      <c r="A20" t="s">
        <v>67</v>
      </c>
      <c r="B20" t="s">
        <v>68</v>
      </c>
      <c r="C20" t="s">
        <v>211</v>
      </c>
      <c r="D20">
        <v>77</v>
      </c>
      <c r="E20" s="1">
        <v>85.8</v>
      </c>
      <c r="F20" t="s">
        <v>28</v>
      </c>
      <c r="H20" t="s">
        <v>1446</v>
      </c>
      <c r="J20" s="22" t="s">
        <v>1446</v>
      </c>
    </row>
    <row r="21" spans="1:10" x14ac:dyDescent="0.25">
      <c r="A21" t="s">
        <v>240</v>
      </c>
      <c r="B21" t="s">
        <v>241</v>
      </c>
      <c r="D21">
        <v>80</v>
      </c>
      <c r="E21" s="1">
        <v>86.9</v>
      </c>
      <c r="F21" t="s">
        <v>595</v>
      </c>
      <c r="H21" t="s">
        <v>1446</v>
      </c>
      <c r="I21">
        <v>2119</v>
      </c>
      <c r="J21" s="22">
        <v>2119</v>
      </c>
    </row>
    <row r="22" spans="1:10" x14ac:dyDescent="0.25">
      <c r="A22" t="s">
        <v>1224</v>
      </c>
      <c r="B22" t="s">
        <v>73</v>
      </c>
      <c r="C22" t="s">
        <v>1461</v>
      </c>
      <c r="D22">
        <v>71.5</v>
      </c>
      <c r="E22" s="1">
        <v>79.67</v>
      </c>
      <c r="F22" t="s">
        <v>28</v>
      </c>
      <c r="H22" t="s">
        <v>1446</v>
      </c>
      <c r="J22" s="22" t="s">
        <v>1446</v>
      </c>
    </row>
    <row r="23" spans="1:10" x14ac:dyDescent="0.25">
      <c r="A23" t="s">
        <v>75</v>
      </c>
      <c r="B23" t="s">
        <v>76</v>
      </c>
      <c r="C23" t="s">
        <v>1462</v>
      </c>
      <c r="D23">
        <v>20</v>
      </c>
      <c r="E23" s="1">
        <v>102.35</v>
      </c>
      <c r="F23" t="s">
        <v>78</v>
      </c>
      <c r="G23" s="75">
        <v>-1757.81</v>
      </c>
      <c r="H23" t="s">
        <v>1454</v>
      </c>
      <c r="J23" s="22">
        <v>2124</v>
      </c>
    </row>
    <row r="24" ht="45.75" customHeight="1" spans="1:10" x14ac:dyDescent="0.25">
      <c r="A24" t="s">
        <v>80</v>
      </c>
      <c r="B24" t="s">
        <v>81</v>
      </c>
      <c r="C24" s="77" t="s">
        <v>1463</v>
      </c>
      <c r="D24">
        <v>79.75</v>
      </c>
      <c r="E24" s="32">
        <v>90.48</v>
      </c>
      <c r="F24" t="s">
        <v>13</v>
      </c>
      <c r="H24" t="s">
        <v>1446</v>
      </c>
      <c r="J24" s="22" t="s">
        <v>1446</v>
      </c>
    </row>
    <row r="25" spans="1:10" x14ac:dyDescent="0.25">
      <c r="A25" t="s">
        <v>84</v>
      </c>
      <c r="B25" t="s">
        <v>85</v>
      </c>
      <c r="C25" t="s">
        <v>578</v>
      </c>
      <c r="D25">
        <v>81</v>
      </c>
      <c r="E25" s="1">
        <v>95.95</v>
      </c>
      <c r="F25" t="s">
        <v>13</v>
      </c>
      <c r="H25" t="s">
        <v>1446</v>
      </c>
      <c r="I25" s="5">
        <v>2118</v>
      </c>
      <c r="J25" s="22">
        <v>2118</v>
      </c>
    </row>
    <row r="26" spans="1:10" x14ac:dyDescent="0.25">
      <c r="A26" t="s">
        <v>1229</v>
      </c>
      <c r="B26" t="s">
        <v>88</v>
      </c>
      <c r="D26">
        <v>80</v>
      </c>
      <c r="E26" s="1">
        <v>93.6</v>
      </c>
      <c r="F26" t="s">
        <v>89</v>
      </c>
      <c r="H26" t="s">
        <v>1446</v>
      </c>
      <c r="I26" t="s">
        <v>1464</v>
      </c>
      <c r="J26" s="22">
        <v>2120</v>
      </c>
    </row>
    <row r="27" spans="1:10" x14ac:dyDescent="0.25">
      <c r="A27" t="s">
        <v>18</v>
      </c>
      <c r="B27" t="s">
        <v>927</v>
      </c>
      <c r="C27" t="s">
        <v>1465</v>
      </c>
      <c r="D27">
        <v>0</v>
      </c>
      <c r="E27" s="1">
        <v>79.66</v>
      </c>
      <c r="F27" t="s">
        <v>20</v>
      </c>
      <c r="G27" s="3"/>
      <c r="H27" t="s">
        <v>1446</v>
      </c>
      <c r="J27" s="22"/>
    </row>
    <row r="28" spans="1:10" x14ac:dyDescent="0.25">
      <c r="A28" t="s">
        <v>95</v>
      </c>
      <c r="B28" t="s">
        <v>96</v>
      </c>
      <c r="D28">
        <v>80</v>
      </c>
      <c r="E28" s="1">
        <v>89.7</v>
      </c>
      <c r="F28" t="s">
        <v>28</v>
      </c>
      <c r="H28" t="s">
        <v>1446</v>
      </c>
      <c r="J28" s="22" t="s">
        <v>1446</v>
      </c>
    </row>
    <row r="29" spans="1:10" x14ac:dyDescent="0.25">
      <c r="A29" t="s">
        <v>97</v>
      </c>
      <c r="B29" t="s">
        <v>98</v>
      </c>
      <c r="C29" t="s">
        <v>1466</v>
      </c>
      <c r="D29">
        <f>39.82+30.88</f>
        <v>70.7</v>
      </c>
      <c r="E29" s="1">
        <v>108.57</v>
      </c>
      <c r="F29" t="s">
        <v>59</v>
      </c>
      <c r="G29" s="10" t="s">
        <v>1467</v>
      </c>
      <c r="H29" t="s">
        <v>1446</v>
      </c>
      <c r="J29" s="22" t="s">
        <v>1446</v>
      </c>
    </row>
    <row r="30" spans="1:10" x14ac:dyDescent="0.25">
      <c r="A30" t="s">
        <v>100</v>
      </c>
      <c r="B30" t="s">
        <v>101</v>
      </c>
      <c r="D30" t="s">
        <v>374</v>
      </c>
      <c r="E30" s="1">
        <v>28.85</v>
      </c>
      <c r="F30" t="s">
        <v>103</v>
      </c>
      <c r="H30" t="s">
        <v>1446</v>
      </c>
      <c r="I30" s="5"/>
      <c r="J30" s="22"/>
    </row>
    <row r="31" ht="30.75" customHeight="1" spans="1:10" x14ac:dyDescent="0.25">
      <c r="A31" t="s">
        <v>46</v>
      </c>
      <c r="B31" t="s">
        <v>105</v>
      </c>
      <c r="D31">
        <v>80</v>
      </c>
      <c r="E31" s="1">
        <v>101.49</v>
      </c>
      <c r="F31" t="s">
        <v>107</v>
      </c>
      <c r="H31" t="s">
        <v>1446</v>
      </c>
      <c r="I31" s="5" t="s">
        <v>1468</v>
      </c>
      <c r="J31" s="22">
        <v>2118</v>
      </c>
    </row>
    <row r="32" spans="1:10" x14ac:dyDescent="0.25">
      <c r="A32" t="s">
        <v>714</v>
      </c>
      <c r="B32" t="s">
        <v>715</v>
      </c>
      <c r="C32" t="s">
        <v>1469</v>
      </c>
      <c r="D32">
        <v>84.25</v>
      </c>
      <c r="E32" s="1">
        <v>102.35</v>
      </c>
      <c r="F32" t="s">
        <v>28</v>
      </c>
      <c r="H32" t="s">
        <v>1446</v>
      </c>
      <c r="I32" s="5"/>
      <c r="J32" s="22">
        <v>2124</v>
      </c>
    </row>
    <row r="33" spans="1:10" x14ac:dyDescent="0.25">
      <c r="A33" t="s">
        <v>75</v>
      </c>
      <c r="B33" t="s">
        <v>111</v>
      </c>
      <c r="D33">
        <v>80</v>
      </c>
      <c r="E33" s="1">
        <v>93.6</v>
      </c>
      <c r="F33" t="s">
        <v>94</v>
      </c>
      <c r="G33" s="10" t="s">
        <v>1265</v>
      </c>
      <c r="H33" t="s">
        <v>1446</v>
      </c>
      <c r="I33" t="s">
        <v>1470</v>
      </c>
      <c r="J33" s="22">
        <v>2127</v>
      </c>
    </row>
    <row r="34" spans="1:10" x14ac:dyDescent="0.25">
      <c r="A34" t="s">
        <v>115</v>
      </c>
      <c r="B34" t="s">
        <v>116</v>
      </c>
      <c r="D34">
        <v>80</v>
      </c>
      <c r="E34" s="1">
        <v>93.6</v>
      </c>
      <c r="F34" t="s">
        <v>28</v>
      </c>
      <c r="H34" t="s">
        <v>1446</v>
      </c>
      <c r="J34" s="22">
        <v>2128</v>
      </c>
    </row>
    <row r="35" spans="1:10" x14ac:dyDescent="0.25">
      <c r="A35" t="s">
        <v>120</v>
      </c>
      <c r="B35" t="s">
        <v>121</v>
      </c>
      <c r="C35" t="s">
        <v>1471</v>
      </c>
      <c r="D35">
        <v>77</v>
      </c>
      <c r="E35" s="1">
        <v>85.8</v>
      </c>
      <c r="F35" t="s">
        <v>122</v>
      </c>
      <c r="H35" t="s">
        <v>1446</v>
      </c>
      <c r="J35" s="22" t="s">
        <v>1446</v>
      </c>
    </row>
    <row r="36" spans="1:10" x14ac:dyDescent="0.25">
      <c r="A36" t="s">
        <v>290</v>
      </c>
      <c r="B36" t="s">
        <v>291</v>
      </c>
      <c r="D36">
        <v>5</v>
      </c>
      <c r="E36" s="1">
        <v>96.6</v>
      </c>
      <c r="F36" t="s">
        <v>28</v>
      </c>
      <c r="H36" t="s">
        <v>1472</v>
      </c>
      <c r="I36">
        <v>2130</v>
      </c>
      <c r="J36" s="22">
        <v>2130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 zoomScale="100" zoomScaleNormal="100">
      <pane ySplit="1" topLeftCell="A14" activePane="bottomLeft" state="frozen"/>
      <selection pane="bottomLeft" activeCell="A14" sqref="A14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189</v>
      </c>
      <c r="D2">
        <v>117</v>
      </c>
      <c r="E2" s="1">
        <v>89.7</v>
      </c>
      <c r="F2" t="s">
        <v>13</v>
      </c>
      <c r="G2" s="7">
        <v>1684.65</v>
      </c>
      <c r="I2" t="s">
        <v>190</v>
      </c>
      <c r="J2" s="4" t="s">
        <v>190</v>
      </c>
    </row>
    <row r="3" spans="1:10" x14ac:dyDescent="0.25">
      <c r="A3" t="s">
        <v>10</v>
      </c>
      <c r="B3" t="s">
        <v>11</v>
      </c>
      <c r="C3" t="s">
        <v>191</v>
      </c>
      <c r="D3">
        <v>0</v>
      </c>
      <c r="E3" s="1">
        <v>100.77</v>
      </c>
      <c r="F3" t="s">
        <v>13</v>
      </c>
      <c r="J3" s="4"/>
    </row>
    <row r="4" spans="1:10" x14ac:dyDescent="0.25">
      <c r="A4" t="s">
        <v>21</v>
      </c>
      <c r="B4" t="s">
        <v>22</v>
      </c>
      <c r="C4" t="s">
        <v>192</v>
      </c>
      <c r="D4">
        <v>80</v>
      </c>
      <c r="E4" s="1">
        <v>28.85</v>
      </c>
      <c r="F4" t="s">
        <v>24</v>
      </c>
      <c r="H4" t="s">
        <v>193</v>
      </c>
      <c r="I4">
        <v>1774</v>
      </c>
      <c r="J4" s="4">
        <v>1744</v>
      </c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s="5" t="s">
        <v>164</v>
      </c>
      <c r="J5" s="8" t="s">
        <v>164</v>
      </c>
    </row>
    <row r="6" spans="1:10" x14ac:dyDescent="0.25">
      <c r="A6" t="s">
        <v>31</v>
      </c>
      <c r="B6" t="s">
        <v>32</v>
      </c>
      <c r="D6">
        <v>80</v>
      </c>
      <c r="E6" s="1">
        <v>95.16</v>
      </c>
      <c r="F6" t="s">
        <v>33</v>
      </c>
      <c r="H6" s="5" t="s">
        <v>194</v>
      </c>
      <c r="I6" s="5" t="s">
        <v>195</v>
      </c>
      <c r="J6" s="8" t="s">
        <v>195</v>
      </c>
    </row>
    <row r="7" spans="1:10" x14ac:dyDescent="0.25">
      <c r="A7" t="s">
        <v>37</v>
      </c>
      <c r="B7" t="s">
        <v>38</v>
      </c>
      <c r="C7" t="s">
        <v>196</v>
      </c>
      <c r="D7">
        <v>80</v>
      </c>
      <c r="E7" s="1">
        <v>28.85</v>
      </c>
      <c r="F7" t="s">
        <v>40</v>
      </c>
      <c r="G7" s="16"/>
      <c r="H7" t="s">
        <v>164</v>
      </c>
      <c r="I7" t="s">
        <v>197</v>
      </c>
      <c r="J7" s="4" t="s">
        <v>197</v>
      </c>
    </row>
    <row r="8" spans="1:10" x14ac:dyDescent="0.25">
      <c r="A8" t="s">
        <v>43</v>
      </c>
      <c r="B8" t="s">
        <v>44</v>
      </c>
      <c r="D8">
        <v>80</v>
      </c>
      <c r="E8" s="1">
        <v>120.75</v>
      </c>
      <c r="F8" t="s">
        <v>24</v>
      </c>
      <c r="H8" t="s">
        <v>198</v>
      </c>
      <c r="J8" s="4" t="s">
        <v>198</v>
      </c>
    </row>
    <row r="9" spans="1:10" x14ac:dyDescent="0.25">
      <c r="A9" t="s">
        <v>46</v>
      </c>
      <c r="B9" t="s">
        <v>47</v>
      </c>
      <c r="D9">
        <v>40</v>
      </c>
      <c r="E9" s="1">
        <v>89.7</v>
      </c>
      <c r="F9" t="s">
        <v>48</v>
      </c>
      <c r="H9" s="5" t="s">
        <v>199</v>
      </c>
      <c r="I9" s="5" t="s">
        <v>200</v>
      </c>
      <c r="J9" s="4" t="s">
        <v>200</v>
      </c>
    </row>
    <row r="10" spans="1:10" x14ac:dyDescent="0.25">
      <c r="A10" t="s">
        <v>46</v>
      </c>
      <c r="B10" t="s">
        <v>47</v>
      </c>
      <c r="D10">
        <v>40</v>
      </c>
      <c r="E10" s="1">
        <v>89.7</v>
      </c>
      <c r="F10" t="s">
        <v>51</v>
      </c>
      <c r="G10" s="7">
        <v>935.46</v>
      </c>
      <c r="H10" s="5" t="s">
        <v>201</v>
      </c>
      <c r="I10" s="5" t="s">
        <v>202</v>
      </c>
      <c r="J10" s="4" t="s">
        <v>202</v>
      </c>
    </row>
    <row r="11" spans="1:10" x14ac:dyDescent="0.25">
      <c r="A11" t="s">
        <v>54</v>
      </c>
      <c r="B11" t="s">
        <v>55</v>
      </c>
      <c r="C11" t="s">
        <v>203</v>
      </c>
      <c r="D11">
        <v>48</v>
      </c>
      <c r="E11" s="1">
        <v>96.6</v>
      </c>
      <c r="F11" t="s">
        <v>40</v>
      </c>
      <c r="H11" t="s">
        <v>158</v>
      </c>
      <c r="I11">
        <v>1766</v>
      </c>
      <c r="J11" s="4">
        <v>1766</v>
      </c>
    </row>
    <row r="12" spans="1:10" x14ac:dyDescent="0.25">
      <c r="A12" t="s">
        <v>57</v>
      </c>
      <c r="B12" t="s">
        <v>58</v>
      </c>
      <c r="D12">
        <v>80</v>
      </c>
      <c r="E12" s="1">
        <v>97.5</v>
      </c>
      <c r="F12" t="s">
        <v>59</v>
      </c>
      <c r="H12" s="5" t="s">
        <v>194</v>
      </c>
      <c r="I12" s="5" t="s">
        <v>204</v>
      </c>
      <c r="J12" s="4" t="s">
        <v>204</v>
      </c>
    </row>
    <row r="13" spans="1:10" x14ac:dyDescent="0.25">
      <c r="A13" t="s">
        <v>61</v>
      </c>
      <c r="B13" t="s">
        <v>62</v>
      </c>
      <c r="C13" t="s">
        <v>205</v>
      </c>
      <c r="D13">
        <v>20</v>
      </c>
      <c r="E13" s="1">
        <v>100.77</v>
      </c>
      <c r="F13" t="s">
        <v>28</v>
      </c>
      <c r="H13" t="s">
        <v>164</v>
      </c>
      <c r="I13">
        <v>1758</v>
      </c>
      <c r="J13" s="4">
        <v>1758</v>
      </c>
    </row>
    <row r="14" spans="1:10" x14ac:dyDescent="0.25">
      <c r="A14" t="s">
        <v>63</v>
      </c>
      <c r="B14" t="s">
        <v>64</v>
      </c>
      <c r="D14">
        <v>72</v>
      </c>
      <c r="E14" s="1">
        <v>97.5</v>
      </c>
      <c r="F14" t="s">
        <v>66</v>
      </c>
      <c r="H14" s="5" t="s">
        <v>194</v>
      </c>
      <c r="I14" s="5" t="s">
        <v>204</v>
      </c>
      <c r="J14" s="4" t="s">
        <v>204</v>
      </c>
    </row>
    <row r="15" spans="1:10" x14ac:dyDescent="0.25">
      <c r="A15" t="s">
        <v>67</v>
      </c>
      <c r="B15" t="s">
        <v>68</v>
      </c>
      <c r="D15">
        <v>80</v>
      </c>
      <c r="E15" s="1">
        <v>100.77</v>
      </c>
      <c r="F15" t="s">
        <v>28</v>
      </c>
      <c r="H15" t="s">
        <v>164</v>
      </c>
      <c r="I15">
        <v>1758</v>
      </c>
      <c r="J15" s="4">
        <v>1758</v>
      </c>
    </row>
    <row r="16" spans="1:10" x14ac:dyDescent="0.25">
      <c r="A16" t="s">
        <v>69</v>
      </c>
      <c r="B16" t="s">
        <v>70</v>
      </c>
      <c r="C16" t="s">
        <v>206</v>
      </c>
      <c r="D16">
        <v>60</v>
      </c>
      <c r="E16" s="1">
        <v>100.77</v>
      </c>
      <c r="F16" t="s">
        <v>59</v>
      </c>
      <c r="H16" t="s">
        <v>207</v>
      </c>
      <c r="I16">
        <v>1758</v>
      </c>
      <c r="J16" s="4">
        <v>1758</v>
      </c>
    </row>
    <row r="17" spans="1:10" x14ac:dyDescent="0.25">
      <c r="A17" t="s">
        <v>72</v>
      </c>
      <c r="B17" t="s">
        <v>73</v>
      </c>
      <c r="D17">
        <v>80</v>
      </c>
      <c r="E17" s="1">
        <v>85.8</v>
      </c>
      <c r="F17" t="s">
        <v>28</v>
      </c>
      <c r="H17" t="s">
        <v>208</v>
      </c>
      <c r="I17">
        <v>59</v>
      </c>
      <c r="J17" s="4">
        <v>59</v>
      </c>
    </row>
    <row r="18" spans="1:10" x14ac:dyDescent="0.25">
      <c r="A18" t="s">
        <v>75</v>
      </c>
      <c r="B18" t="s">
        <v>76</v>
      </c>
      <c r="C18" t="s">
        <v>209</v>
      </c>
      <c r="D18">
        <v>84</v>
      </c>
      <c r="E18" s="1">
        <v>105.81</v>
      </c>
      <c r="F18" t="s">
        <v>78</v>
      </c>
      <c r="H18" s="5" t="s">
        <v>164</v>
      </c>
      <c r="J18" s="8" t="s">
        <v>164</v>
      </c>
    </row>
    <row r="19" spans="1:10" x14ac:dyDescent="0.25">
      <c r="A19" t="s">
        <v>80</v>
      </c>
      <c r="B19" t="s">
        <v>81</v>
      </c>
      <c r="C19" t="s">
        <v>83</v>
      </c>
      <c r="D19">
        <v>78.5</v>
      </c>
      <c r="E19" s="1">
        <v>100</v>
      </c>
      <c r="F19" t="s">
        <v>13</v>
      </c>
      <c r="H19" t="s">
        <v>164</v>
      </c>
      <c r="I19">
        <v>1757</v>
      </c>
      <c r="J19" s="4">
        <v>1757</v>
      </c>
    </row>
    <row r="20" spans="1:10" x14ac:dyDescent="0.25">
      <c r="A20" t="s">
        <v>84</v>
      </c>
      <c r="B20" t="s">
        <v>85</v>
      </c>
      <c r="D20">
        <v>86</v>
      </c>
      <c r="E20" s="1">
        <v>94.23</v>
      </c>
      <c r="F20" t="s">
        <v>13</v>
      </c>
      <c r="H20" t="s">
        <v>164</v>
      </c>
      <c r="I20">
        <v>1768</v>
      </c>
      <c r="J20" s="4">
        <v>1768</v>
      </c>
    </row>
    <row r="21" spans="1:10" x14ac:dyDescent="0.25">
      <c r="A21" t="s">
        <v>87</v>
      </c>
      <c r="B21" t="s">
        <v>88</v>
      </c>
      <c r="D21">
        <v>80</v>
      </c>
      <c r="E21" s="1">
        <v>75.91</v>
      </c>
      <c r="F21" t="s">
        <v>89</v>
      </c>
      <c r="H21" s="5" t="s">
        <v>194</v>
      </c>
      <c r="I21" s="5" t="s">
        <v>210</v>
      </c>
      <c r="J21" s="8" t="s">
        <v>210</v>
      </c>
    </row>
    <row r="22" spans="1:10" x14ac:dyDescent="0.25">
      <c r="A22" t="s">
        <v>92</v>
      </c>
      <c r="B22" t="s">
        <v>93</v>
      </c>
      <c r="C22" t="s">
        <v>211</v>
      </c>
      <c r="D22">
        <v>77</v>
      </c>
      <c r="E22" s="1">
        <v>85.8</v>
      </c>
      <c r="F22" t="s">
        <v>94</v>
      </c>
      <c r="H22" t="s">
        <v>212</v>
      </c>
      <c r="J22" s="4" t="s">
        <v>212</v>
      </c>
    </row>
    <row r="23" spans="1:10" x14ac:dyDescent="0.25">
      <c r="A23" t="s">
        <v>95</v>
      </c>
      <c r="B23" t="s">
        <v>96</v>
      </c>
      <c r="D23">
        <v>80</v>
      </c>
      <c r="E23" s="1">
        <v>99.93</v>
      </c>
      <c r="F23" t="s">
        <v>28</v>
      </c>
      <c r="H23" t="s">
        <v>164</v>
      </c>
      <c r="I23">
        <v>1765</v>
      </c>
      <c r="J23" s="4">
        <v>1765</v>
      </c>
    </row>
    <row r="24" spans="1:10" x14ac:dyDescent="0.25">
      <c r="A24" t="s">
        <v>97</v>
      </c>
      <c r="B24" t="s">
        <v>98</v>
      </c>
      <c r="D24">
        <f>33.38+44.05</f>
        <v>77.43</v>
      </c>
      <c r="E24" s="1">
        <v>103.92</v>
      </c>
      <c r="F24" t="s">
        <v>59</v>
      </c>
      <c r="H24" s="5" t="s">
        <v>164</v>
      </c>
      <c r="J24" s="8" t="s">
        <v>164</v>
      </c>
    </row>
    <row r="25" spans="1:10" x14ac:dyDescent="0.25">
      <c r="A25" t="s">
        <v>100</v>
      </c>
      <c r="B25" t="s">
        <v>101</v>
      </c>
      <c r="C25" t="s">
        <v>213</v>
      </c>
      <c r="D25">
        <v>80</v>
      </c>
      <c r="E25" s="1">
        <v>28.85</v>
      </c>
      <c r="F25" t="s">
        <v>103</v>
      </c>
      <c r="I25">
        <v>1758</v>
      </c>
      <c r="J25" s="4">
        <v>1758</v>
      </c>
    </row>
    <row r="26" ht="30.75" customHeight="1" spans="1:10" x14ac:dyDescent="0.25">
      <c r="A26" t="s">
        <v>104</v>
      </c>
      <c r="B26" t="s">
        <v>105</v>
      </c>
      <c r="C26" s="5" t="s">
        <v>214</v>
      </c>
      <c r="D26">
        <v>102.5</v>
      </c>
      <c r="E26" s="1">
        <v>93.6</v>
      </c>
      <c r="F26" t="s">
        <v>107</v>
      </c>
      <c r="H26" s="5" t="s">
        <v>164</v>
      </c>
      <c r="I26" s="5" t="s">
        <v>215</v>
      </c>
      <c r="J26" s="8" t="s">
        <v>215</v>
      </c>
    </row>
    <row r="27" spans="1:10" x14ac:dyDescent="0.25">
      <c r="A27" t="s">
        <v>75</v>
      </c>
      <c r="B27" t="s">
        <v>111</v>
      </c>
      <c r="D27">
        <v>72</v>
      </c>
      <c r="E27" s="1">
        <v>93.6</v>
      </c>
      <c r="F27" t="s">
        <v>94</v>
      </c>
      <c r="H27" s="5" t="s">
        <v>164</v>
      </c>
      <c r="I27" s="5" t="s">
        <v>216</v>
      </c>
      <c r="J27" s="8" t="s">
        <v>216</v>
      </c>
    </row>
    <row r="28" spans="1:10" x14ac:dyDescent="0.25">
      <c r="A28" t="s">
        <v>115</v>
      </c>
      <c r="B28" t="s">
        <v>116</v>
      </c>
      <c r="C28" t="s">
        <v>217</v>
      </c>
      <c r="D28">
        <v>40</v>
      </c>
      <c r="E28" s="1">
        <v>90.09</v>
      </c>
      <c r="F28" t="s">
        <v>28</v>
      </c>
      <c r="H28" t="s">
        <v>136</v>
      </c>
      <c r="J28" s="4" t="s">
        <v>218</v>
      </c>
    </row>
    <row r="29" spans="1:10" x14ac:dyDescent="0.25">
      <c r="A29" t="s">
        <v>118</v>
      </c>
      <c r="B29" t="s">
        <v>119</v>
      </c>
      <c r="D29">
        <v>4</v>
      </c>
      <c r="E29" s="1">
        <v>15</v>
      </c>
      <c r="F29" t="s">
        <v>107</v>
      </c>
      <c r="H29" t="s">
        <v>219</v>
      </c>
      <c r="J29" s="4"/>
    </row>
    <row r="30" spans="1:10" x14ac:dyDescent="0.25">
      <c r="A30" t="s">
        <v>120</v>
      </c>
      <c r="B30" t="s">
        <v>121</v>
      </c>
      <c r="C30" t="s">
        <v>220</v>
      </c>
      <c r="D30">
        <v>78.75</v>
      </c>
      <c r="E30" s="1">
        <v>93.6</v>
      </c>
      <c r="F30" t="s">
        <v>122</v>
      </c>
      <c r="H30" s="5" t="s">
        <v>164</v>
      </c>
      <c r="I30" t="s">
        <v>221</v>
      </c>
      <c r="J30" s="4" t="s">
        <v>221</v>
      </c>
    </row>
    <row r="31" spans="1:10" x14ac:dyDescent="0.25">
      <c r="A31" t="s">
        <v>18</v>
      </c>
      <c r="B31" t="s">
        <v>222</v>
      </c>
      <c r="D31">
        <v>80</v>
      </c>
      <c r="E31" s="1">
        <v>93.01</v>
      </c>
      <c r="F31" t="s">
        <v>20</v>
      </c>
      <c r="H31" t="s">
        <v>164</v>
      </c>
      <c r="I31">
        <v>1758</v>
      </c>
      <c r="J31" s="4">
        <v>1758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 zoomScale="100" zoomScaleNormal="100">
      <pane ySplit="1" topLeftCell="J39" activePane="bottomLeft" state="frozen"/>
      <selection pane="bottomLeft" activeCell="J39" sqref="J39"/>
    </sheetView>
  </sheetViews>
  <sheetFormatPr defaultRowHeight="15" outlineLevelRow="0" outlineLevelCol="0" x14ac:dyDescent="0"/>
  <cols>
    <col min="2" max="3" width="18.7109375" customWidth="1"/>
    <col min="4" max="4" width="23" customWidth="1"/>
    <col min="5" max="5" width="10.85546875" customWidth="1"/>
    <col min="6" max="6" width="9.140625" style="1" customWidth="1"/>
    <col min="7" max="8" width="13.85546875" customWidth="1"/>
    <col min="9" max="9" width="16.140625" style="1" customWidth="1"/>
    <col min="10" max="10" width="21.7109375" customWidth="1"/>
    <col min="11" max="11" width="16.42578125" customWidth="1"/>
    <col min="12" max="12" width="18.7109375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1492</v>
      </c>
      <c r="E1" s="2" t="s">
        <v>3</v>
      </c>
      <c r="F1" s="3" t="s">
        <v>4</v>
      </c>
      <c r="G1" s="2" t="s">
        <v>5</v>
      </c>
      <c r="H1" s="2" t="s">
        <v>937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t="s">
        <v>1475</v>
      </c>
      <c r="B2" t="s">
        <v>1476</v>
      </c>
      <c r="D2" t="s">
        <v>1493</v>
      </c>
      <c r="E2">
        <v>92.5</v>
      </c>
      <c r="F2" s="1">
        <v>93.8</v>
      </c>
      <c r="G2" t="s">
        <v>28</v>
      </c>
      <c r="I2" s="39">
        <v>3070.71</v>
      </c>
      <c r="J2" t="s">
        <v>1494</v>
      </c>
      <c r="K2" t="s">
        <v>1495</v>
      </c>
      <c r="L2" s="22" t="s">
        <v>1495</v>
      </c>
    </row>
    <row r="3" spans="3:12" x14ac:dyDescent="0.25">
      <c r="C3" s="54">
        <v>1.5</v>
      </c>
      <c r="E3">
        <v>4</v>
      </c>
      <c r="F3" s="43">
        <v>140.7</v>
      </c>
      <c r="G3" t="s">
        <v>28</v>
      </c>
      <c r="J3" t="s">
        <v>1496</v>
      </c>
      <c r="K3" t="s">
        <v>1495</v>
      </c>
      <c r="L3" s="22" t="s">
        <v>1495</v>
      </c>
    </row>
    <row r="4" spans="3:12" x14ac:dyDescent="0.25">
      <c r="C4" s="54">
        <v>2</v>
      </c>
      <c r="E4">
        <v>9.5</v>
      </c>
      <c r="F4" s="43">
        <v>187.6</v>
      </c>
      <c r="G4" t="s">
        <v>28</v>
      </c>
      <c r="J4" t="s">
        <v>1496</v>
      </c>
      <c r="K4" t="s">
        <v>1495</v>
      </c>
      <c r="L4" s="22" t="s">
        <v>1495</v>
      </c>
    </row>
    <row r="5" spans="1:12" x14ac:dyDescent="0.25">
      <c r="A5" t="s">
        <v>10</v>
      </c>
      <c r="B5" t="s">
        <v>11</v>
      </c>
      <c r="E5">
        <v>80</v>
      </c>
      <c r="F5" s="1">
        <v>93.6</v>
      </c>
      <c r="G5" t="s">
        <v>28</v>
      </c>
      <c r="J5" s="5" t="s">
        <v>1497</v>
      </c>
      <c r="K5" t="s">
        <v>1498</v>
      </c>
      <c r="L5" s="22" t="s">
        <v>1498</v>
      </c>
    </row>
    <row r="6" spans="1:12" x14ac:dyDescent="0.25">
      <c r="A6" t="s">
        <v>726</v>
      </c>
      <c r="B6" t="s">
        <v>727</v>
      </c>
      <c r="E6">
        <v>80</v>
      </c>
      <c r="F6" s="1">
        <v>95.55</v>
      </c>
      <c r="G6" t="s">
        <v>728</v>
      </c>
      <c r="J6" t="s">
        <v>1494</v>
      </c>
      <c r="L6" s="22" t="s">
        <v>1494</v>
      </c>
    </row>
    <row r="7" spans="1:12" x14ac:dyDescent="0.25">
      <c r="A7" t="s">
        <v>21</v>
      </c>
      <c r="B7" t="s">
        <v>22</v>
      </c>
      <c r="E7" t="s">
        <v>374</v>
      </c>
      <c r="F7" s="1">
        <v>28.85</v>
      </c>
      <c r="G7" t="s">
        <v>24</v>
      </c>
      <c r="J7" t="s">
        <v>1494</v>
      </c>
      <c r="L7" s="22"/>
    </row>
    <row r="8" spans="1:12" x14ac:dyDescent="0.25">
      <c r="A8" t="s">
        <v>1499</v>
      </c>
      <c r="B8" t="s">
        <v>1500</v>
      </c>
      <c r="E8">
        <v>0</v>
      </c>
      <c r="F8" s="1">
        <v>85.8</v>
      </c>
      <c r="G8">
        <v>1099</v>
      </c>
      <c r="J8" t="s">
        <v>1494</v>
      </c>
      <c r="L8" s="22"/>
    </row>
    <row r="9" spans="1:12" x14ac:dyDescent="0.25">
      <c r="A9" t="s">
        <v>1208</v>
      </c>
      <c r="B9" t="s">
        <v>27</v>
      </c>
      <c r="E9">
        <v>80</v>
      </c>
      <c r="F9" s="1">
        <v>93.6</v>
      </c>
      <c r="G9" t="s">
        <v>28</v>
      </c>
      <c r="J9" s="5" t="s">
        <v>1494</v>
      </c>
      <c r="L9" s="33" t="s">
        <v>1494</v>
      </c>
    </row>
    <row r="10" spans="1:12" x14ac:dyDescent="0.25">
      <c r="A10" t="s">
        <v>1477</v>
      </c>
      <c r="B10" t="s">
        <v>1478</v>
      </c>
      <c r="D10" t="s">
        <v>1501</v>
      </c>
      <c r="E10">
        <v>65</v>
      </c>
      <c r="F10" s="1">
        <v>102.35</v>
      </c>
      <c r="G10" t="s">
        <v>66</v>
      </c>
      <c r="I10" s="39">
        <v>150</v>
      </c>
      <c r="J10" s="5" t="s">
        <v>1494</v>
      </c>
      <c r="K10">
        <v>2242</v>
      </c>
      <c r="L10" s="22">
        <v>2242</v>
      </c>
    </row>
    <row r="11" spans="1:12" x14ac:dyDescent="0.25">
      <c r="A11" t="s">
        <v>882</v>
      </c>
      <c r="B11" t="s">
        <v>883</v>
      </c>
      <c r="D11" t="s">
        <v>1502</v>
      </c>
      <c r="E11">
        <v>56</v>
      </c>
      <c r="F11" s="1">
        <v>96.74</v>
      </c>
      <c r="G11" t="s">
        <v>48</v>
      </c>
      <c r="H11" s="5"/>
      <c r="I11" s="5"/>
      <c r="J11" s="5" t="s">
        <v>1494</v>
      </c>
      <c r="L11" s="33" t="s">
        <v>1494</v>
      </c>
    </row>
    <row r="12" spans="5:12" x14ac:dyDescent="0.25">
      <c r="E12">
        <v>32</v>
      </c>
      <c r="F12" s="1">
        <v>96.74</v>
      </c>
      <c r="G12" s="31" t="s">
        <v>40</v>
      </c>
      <c r="H12" s="5"/>
      <c r="I12" s="90">
        <v>2965.91</v>
      </c>
      <c r="J12" s="5" t="s">
        <v>1496</v>
      </c>
      <c r="L12" s="5" t="s">
        <v>1496</v>
      </c>
    </row>
    <row r="13" spans="1:12" x14ac:dyDescent="0.25">
      <c r="A13" t="s">
        <v>856</v>
      </c>
      <c r="B13" t="s">
        <v>857</v>
      </c>
      <c r="C13" t="s">
        <v>1503</v>
      </c>
      <c r="E13">
        <v>0</v>
      </c>
      <c r="F13" s="1">
        <v>96.77</v>
      </c>
      <c r="G13" t="s">
        <v>24</v>
      </c>
      <c r="J13" t="s">
        <v>1494</v>
      </c>
      <c r="L13" s="22"/>
    </row>
    <row r="14" spans="1:12" x14ac:dyDescent="0.25">
      <c r="A14" t="s">
        <v>1479</v>
      </c>
      <c r="B14" t="s">
        <v>1480</v>
      </c>
      <c r="D14" t="s">
        <v>1504</v>
      </c>
      <c r="E14">
        <v>78.75</v>
      </c>
      <c r="F14" s="1">
        <v>93.8</v>
      </c>
      <c r="G14" t="s">
        <v>28</v>
      </c>
      <c r="I14" s="39">
        <v>3053.08</v>
      </c>
      <c r="J14" t="s">
        <v>1494</v>
      </c>
      <c r="K14" t="s">
        <v>1495</v>
      </c>
      <c r="L14" s="22" t="s">
        <v>1495</v>
      </c>
    </row>
    <row r="15" spans="1:12" x14ac:dyDescent="0.25">
      <c r="A15" t="s">
        <v>31</v>
      </c>
      <c r="B15" t="s">
        <v>32</v>
      </c>
      <c r="E15">
        <v>50</v>
      </c>
      <c r="F15" s="1">
        <v>93.6</v>
      </c>
      <c r="G15" t="s">
        <v>33</v>
      </c>
      <c r="J15" t="s">
        <v>1505</v>
      </c>
      <c r="K15">
        <v>2223</v>
      </c>
      <c r="L15" s="22">
        <v>2223</v>
      </c>
    </row>
    <row r="16" spans="5:12" x14ac:dyDescent="0.25">
      <c r="E16">
        <v>40</v>
      </c>
      <c r="F16" s="1">
        <v>93.6</v>
      </c>
      <c r="G16" s="31" t="s">
        <v>40</v>
      </c>
      <c r="I16" s="39">
        <v>2250.19</v>
      </c>
      <c r="J16" s="5" t="s">
        <v>1506</v>
      </c>
      <c r="K16" s="5">
        <v>2220</v>
      </c>
      <c r="L16" s="22">
        <v>2220</v>
      </c>
    </row>
    <row r="17" spans="1:12" x14ac:dyDescent="0.25">
      <c r="A17" t="s">
        <v>302</v>
      </c>
      <c r="B17" t="s">
        <v>303</v>
      </c>
      <c r="D17" t="s">
        <v>1507</v>
      </c>
      <c r="E17">
        <v>70</v>
      </c>
      <c r="F17" s="1">
        <v>98.93</v>
      </c>
      <c r="G17" t="s">
        <v>761</v>
      </c>
      <c r="J17" t="s">
        <v>1494</v>
      </c>
      <c r="K17">
        <v>2239</v>
      </c>
      <c r="L17" s="22">
        <v>2239</v>
      </c>
    </row>
    <row r="18" spans="4:12" x14ac:dyDescent="0.25">
      <c r="D18" t="s">
        <v>1508</v>
      </c>
      <c r="E18">
        <v>17</v>
      </c>
      <c r="F18" s="1">
        <v>102.35</v>
      </c>
      <c r="G18" t="s">
        <v>761</v>
      </c>
      <c r="J18" t="s">
        <v>1494</v>
      </c>
      <c r="K18">
        <v>2242</v>
      </c>
      <c r="L18" s="22">
        <v>2242</v>
      </c>
    </row>
    <row r="19" spans="1:12" x14ac:dyDescent="0.25">
      <c r="A19" t="s">
        <v>37</v>
      </c>
      <c r="B19" t="s">
        <v>38</v>
      </c>
      <c r="E19" t="s">
        <v>374</v>
      </c>
      <c r="F19" s="1">
        <v>28.85</v>
      </c>
      <c r="G19" t="s">
        <v>40</v>
      </c>
      <c r="J19" t="s">
        <v>1494</v>
      </c>
      <c r="K19">
        <v>2243</v>
      </c>
      <c r="L19" s="22">
        <v>2243</v>
      </c>
    </row>
    <row r="20" spans="1:12" x14ac:dyDescent="0.25">
      <c r="A20" t="s">
        <v>1252</v>
      </c>
      <c r="B20" t="s">
        <v>55</v>
      </c>
      <c r="C20" t="s">
        <v>1509</v>
      </c>
      <c r="D20" t="s">
        <v>1510</v>
      </c>
      <c r="E20">
        <v>34</v>
      </c>
      <c r="F20" s="1">
        <v>101.49</v>
      </c>
      <c r="G20" t="s">
        <v>24</v>
      </c>
      <c r="J20" t="s">
        <v>1511</v>
      </c>
      <c r="K20">
        <v>2281</v>
      </c>
      <c r="L20" s="22">
        <v>2281</v>
      </c>
    </row>
    <row r="21" spans="1:12" x14ac:dyDescent="0.25">
      <c r="A21" t="s">
        <v>54</v>
      </c>
      <c r="B21" t="s">
        <v>55</v>
      </c>
      <c r="D21" t="s">
        <v>1128</v>
      </c>
      <c r="E21">
        <v>34</v>
      </c>
      <c r="F21" s="1">
        <v>90.71</v>
      </c>
      <c r="G21" t="s">
        <v>89</v>
      </c>
      <c r="J21" t="s">
        <v>1496</v>
      </c>
      <c r="K21" s="5"/>
      <c r="L21" s="22" t="s">
        <v>1496</v>
      </c>
    </row>
    <row r="22" spans="5:12" x14ac:dyDescent="0.25">
      <c r="E22">
        <v>42</v>
      </c>
      <c r="F22" s="43">
        <v>89.17</v>
      </c>
      <c r="G22" s="31" t="s">
        <v>40</v>
      </c>
      <c r="I22" s="39">
        <v>1372.49</v>
      </c>
      <c r="J22" t="s">
        <v>1511</v>
      </c>
      <c r="K22" s="5"/>
      <c r="L22" s="22" t="s">
        <v>1511</v>
      </c>
    </row>
    <row r="23" spans="1:12" x14ac:dyDescent="0.25">
      <c r="A23" t="s">
        <v>57</v>
      </c>
      <c r="B23" t="s">
        <v>58</v>
      </c>
      <c r="C23" s="31" t="s">
        <v>966</v>
      </c>
      <c r="E23">
        <v>80</v>
      </c>
      <c r="F23" s="1">
        <v>101.49</v>
      </c>
      <c r="G23" t="s">
        <v>59</v>
      </c>
      <c r="J23" t="s">
        <v>1494</v>
      </c>
      <c r="K23" s="5">
        <v>2232</v>
      </c>
      <c r="L23" s="22">
        <v>2232</v>
      </c>
    </row>
    <row r="24" spans="1:12" x14ac:dyDescent="0.25">
      <c r="A24" t="s">
        <v>61</v>
      </c>
      <c r="B24" t="s">
        <v>62</v>
      </c>
      <c r="D24" t="s">
        <v>869</v>
      </c>
      <c r="E24">
        <v>72</v>
      </c>
      <c r="F24" s="1">
        <v>102.35</v>
      </c>
      <c r="G24" t="s">
        <v>28</v>
      </c>
      <c r="J24" t="s">
        <v>1494</v>
      </c>
      <c r="K24" s="5">
        <v>2243</v>
      </c>
      <c r="L24" s="22">
        <v>2243</v>
      </c>
    </row>
    <row r="25" spans="1:12" x14ac:dyDescent="0.25">
      <c r="A25" t="s">
        <v>1311</v>
      </c>
      <c r="B25" t="s">
        <v>1312</v>
      </c>
      <c r="D25" t="s">
        <v>1512</v>
      </c>
      <c r="E25">
        <v>75</v>
      </c>
      <c r="F25" s="1">
        <v>85.8</v>
      </c>
      <c r="G25" t="s">
        <v>28</v>
      </c>
      <c r="J25" t="s">
        <v>1494</v>
      </c>
      <c r="K25" s="5"/>
      <c r="L25" s="22" t="s">
        <v>1494</v>
      </c>
    </row>
    <row r="26" spans="4:12" x14ac:dyDescent="0.25">
      <c r="D26" t="s">
        <v>1513</v>
      </c>
      <c r="E26">
        <v>106</v>
      </c>
      <c r="F26" s="1">
        <v>102.35</v>
      </c>
      <c r="G26" t="s">
        <v>28</v>
      </c>
      <c r="J26" t="s">
        <v>1494</v>
      </c>
      <c r="K26" s="5">
        <v>2243</v>
      </c>
      <c r="L26" s="22">
        <v>2243</v>
      </c>
    </row>
    <row r="27" spans="1:12" x14ac:dyDescent="0.25">
      <c r="A27" t="s">
        <v>63</v>
      </c>
      <c r="B27" t="s">
        <v>64</v>
      </c>
      <c r="E27">
        <v>80</v>
      </c>
      <c r="F27" s="1">
        <v>95.55</v>
      </c>
      <c r="G27" t="s">
        <v>66</v>
      </c>
      <c r="J27" t="s">
        <v>1494</v>
      </c>
      <c r="L27" s="22" t="s">
        <v>1494</v>
      </c>
    </row>
    <row r="28" spans="1:12" x14ac:dyDescent="0.25">
      <c r="A28" t="s">
        <v>1389</v>
      </c>
      <c r="B28" t="s">
        <v>1390</v>
      </c>
      <c r="C28" t="s">
        <v>1514</v>
      </c>
      <c r="E28">
        <v>80</v>
      </c>
      <c r="F28" s="1">
        <v>102.35</v>
      </c>
      <c r="G28" t="s">
        <v>1392</v>
      </c>
      <c r="J28" t="s">
        <v>1494</v>
      </c>
      <c r="K28" s="5">
        <v>2243</v>
      </c>
      <c r="L28" s="22">
        <v>2243</v>
      </c>
    </row>
    <row r="29" spans="1:12" x14ac:dyDescent="0.25">
      <c r="A29" t="s">
        <v>67</v>
      </c>
      <c r="B29" t="s">
        <v>68</v>
      </c>
      <c r="D29" t="s">
        <v>756</v>
      </c>
      <c r="E29">
        <v>73</v>
      </c>
      <c r="F29" s="1">
        <v>100.77</v>
      </c>
      <c r="G29" t="s">
        <v>28</v>
      </c>
      <c r="J29" t="s">
        <v>1494</v>
      </c>
      <c r="K29">
        <v>2234</v>
      </c>
      <c r="L29" s="22">
        <v>2234</v>
      </c>
    </row>
    <row r="30" spans="1:12" x14ac:dyDescent="0.25">
      <c r="A30" t="s">
        <v>240</v>
      </c>
      <c r="B30" t="s">
        <v>241</v>
      </c>
      <c r="E30">
        <v>80</v>
      </c>
      <c r="F30" s="1">
        <v>86.9</v>
      </c>
      <c r="G30" t="s">
        <v>595</v>
      </c>
      <c r="J30" t="s">
        <v>1494</v>
      </c>
      <c r="L30" s="22" t="s">
        <v>1494</v>
      </c>
    </row>
    <row r="31" spans="1:12" x14ac:dyDescent="0.25">
      <c r="A31" t="s">
        <v>1224</v>
      </c>
      <c r="B31" t="s">
        <v>73</v>
      </c>
      <c r="D31" t="s">
        <v>255</v>
      </c>
      <c r="E31">
        <v>77.5</v>
      </c>
      <c r="F31" s="1">
        <v>86.91</v>
      </c>
      <c r="G31" t="s">
        <v>28</v>
      </c>
      <c r="J31" t="s">
        <v>1494</v>
      </c>
      <c r="L31" s="22" t="s">
        <v>1494</v>
      </c>
    </row>
    <row r="32" spans="1:12" x14ac:dyDescent="0.25">
      <c r="A32" t="s">
        <v>75</v>
      </c>
      <c r="B32" t="s">
        <v>76</v>
      </c>
      <c r="C32" t="s">
        <v>1515</v>
      </c>
      <c r="D32" t="s">
        <v>449</v>
      </c>
      <c r="E32">
        <v>70</v>
      </c>
      <c r="F32" s="1">
        <v>102.35</v>
      </c>
      <c r="G32" t="s">
        <v>78</v>
      </c>
      <c r="I32" s="75"/>
      <c r="J32" t="s">
        <v>1494</v>
      </c>
      <c r="K32" s="5">
        <v>2243</v>
      </c>
      <c r="L32" s="22">
        <v>2243</v>
      </c>
    </row>
    <row r="33" spans="1:12" x14ac:dyDescent="0.25">
      <c r="A33" t="s">
        <v>80</v>
      </c>
      <c r="B33" t="s">
        <v>81</v>
      </c>
      <c r="C33" t="s">
        <v>1516</v>
      </c>
      <c r="D33" t="s">
        <v>1517</v>
      </c>
      <c r="E33">
        <v>9.5</v>
      </c>
      <c r="F33" s="1">
        <v>90.48</v>
      </c>
      <c r="G33" t="s">
        <v>13</v>
      </c>
      <c r="J33" t="s">
        <v>1494</v>
      </c>
      <c r="L33" s="22" t="s">
        <v>1494</v>
      </c>
    </row>
    <row r="34" spans="4:12" x14ac:dyDescent="0.25">
      <c r="D34" t="s">
        <v>1518</v>
      </c>
      <c r="E34">
        <v>71</v>
      </c>
      <c r="F34" s="1">
        <v>93.6</v>
      </c>
      <c r="G34" t="s">
        <v>13</v>
      </c>
      <c r="J34" t="s">
        <v>1494</v>
      </c>
      <c r="K34">
        <v>2233</v>
      </c>
      <c r="L34" s="22">
        <v>2233</v>
      </c>
    </row>
    <row r="35" spans="1:12" x14ac:dyDescent="0.25">
      <c r="A35" t="s">
        <v>84</v>
      </c>
      <c r="B35" t="s">
        <v>85</v>
      </c>
      <c r="D35" t="s">
        <v>682</v>
      </c>
      <c r="E35">
        <v>83</v>
      </c>
      <c r="F35" s="1">
        <v>95.95</v>
      </c>
      <c r="G35" t="s">
        <v>13</v>
      </c>
      <c r="J35" t="s">
        <v>1494</v>
      </c>
      <c r="K35" s="5">
        <v>2232</v>
      </c>
      <c r="L35" s="22">
        <v>2232</v>
      </c>
    </row>
    <row r="36" spans="1:12" x14ac:dyDescent="0.25">
      <c r="A36" t="s">
        <v>1229</v>
      </c>
      <c r="B36" t="s">
        <v>88</v>
      </c>
      <c r="E36">
        <v>80</v>
      </c>
      <c r="F36" s="1">
        <v>89.7</v>
      </c>
      <c r="G36" t="s">
        <v>89</v>
      </c>
      <c r="I36" s="39">
        <v>33.53</v>
      </c>
      <c r="J36" t="s">
        <v>1494</v>
      </c>
      <c r="L36" s="22" t="s">
        <v>1494</v>
      </c>
    </row>
    <row r="37" spans="1:12" x14ac:dyDescent="0.25">
      <c r="A37" t="s">
        <v>18</v>
      </c>
      <c r="B37" t="s">
        <v>927</v>
      </c>
      <c r="E37">
        <v>80</v>
      </c>
      <c r="F37" s="1">
        <v>93.56</v>
      </c>
      <c r="G37" t="s">
        <v>20</v>
      </c>
      <c r="J37" t="s">
        <v>1494</v>
      </c>
      <c r="K37">
        <v>2234</v>
      </c>
      <c r="L37" s="22">
        <v>2234</v>
      </c>
    </row>
    <row r="38" spans="1:12" x14ac:dyDescent="0.25">
      <c r="A38" t="s">
        <v>95</v>
      </c>
      <c r="B38" t="s">
        <v>96</v>
      </c>
      <c r="E38">
        <v>40</v>
      </c>
      <c r="F38" s="1">
        <v>96.74</v>
      </c>
      <c r="G38" t="s">
        <v>28</v>
      </c>
      <c r="J38" t="s">
        <v>1511</v>
      </c>
      <c r="L38" s="22" t="s">
        <v>1511</v>
      </c>
    </row>
    <row r="39" spans="5:12" x14ac:dyDescent="0.25">
      <c r="E39">
        <v>40</v>
      </c>
      <c r="F39" s="1">
        <v>96.74</v>
      </c>
      <c r="G39" s="31" t="s">
        <v>40</v>
      </c>
      <c r="I39" s="90">
        <v>3132.32</v>
      </c>
      <c r="J39" t="s">
        <v>1496</v>
      </c>
      <c r="L39" s="33" t="s">
        <v>1496</v>
      </c>
    </row>
    <row r="40" spans="1:12" x14ac:dyDescent="0.25">
      <c r="A40" t="s">
        <v>97</v>
      </c>
      <c r="B40" t="s">
        <v>98</v>
      </c>
      <c r="D40" t="s">
        <v>1519</v>
      </c>
      <c r="E40">
        <f>27.52+33.85</f>
        <v>61.370000000000005</v>
      </c>
      <c r="F40" s="1">
        <v>108.57</v>
      </c>
      <c r="G40" t="s">
        <v>59</v>
      </c>
      <c r="J40" t="s">
        <v>1494</v>
      </c>
      <c r="L40" s="22" t="s">
        <v>1494</v>
      </c>
    </row>
    <row r="41" spans="1:12" x14ac:dyDescent="0.25">
      <c r="A41" t="s">
        <v>100</v>
      </c>
      <c r="B41" t="s">
        <v>101</v>
      </c>
      <c r="E41" t="s">
        <v>374</v>
      </c>
      <c r="F41" s="1">
        <v>28.85</v>
      </c>
      <c r="G41" t="s">
        <v>103</v>
      </c>
      <c r="J41" t="s">
        <v>1494</v>
      </c>
      <c r="K41" s="5"/>
      <c r="L41" s="22"/>
    </row>
    <row r="42" ht="30.75" customHeight="1" spans="1:12" x14ac:dyDescent="0.25">
      <c r="A42" t="s">
        <v>46</v>
      </c>
      <c r="B42" t="s">
        <v>105</v>
      </c>
      <c r="E42">
        <v>80</v>
      </c>
      <c r="F42" s="1">
        <v>101.49</v>
      </c>
      <c r="G42" t="s">
        <v>107</v>
      </c>
      <c r="J42" t="s">
        <v>1494</v>
      </c>
      <c r="K42" s="5" t="s">
        <v>1520</v>
      </c>
      <c r="L42" s="22" t="s">
        <v>1521</v>
      </c>
    </row>
    <row r="43" spans="1:12" x14ac:dyDescent="0.25">
      <c r="A43" t="s">
        <v>714</v>
      </c>
      <c r="B43" t="s">
        <v>715</v>
      </c>
      <c r="D43" t="s">
        <v>756</v>
      </c>
      <c r="E43">
        <v>73</v>
      </c>
      <c r="F43" s="1">
        <v>102.35</v>
      </c>
      <c r="G43" t="s">
        <v>28</v>
      </c>
      <c r="J43" s="5" t="s">
        <v>1494</v>
      </c>
      <c r="K43">
        <v>2242</v>
      </c>
      <c r="L43" s="22">
        <v>2242</v>
      </c>
    </row>
    <row r="44" spans="1:12" x14ac:dyDescent="0.25">
      <c r="A44" t="s">
        <v>75</v>
      </c>
      <c r="B44" t="s">
        <v>111</v>
      </c>
      <c r="D44" t="s">
        <v>631</v>
      </c>
      <c r="E44">
        <v>0</v>
      </c>
      <c r="F44" s="1">
        <v>93.6</v>
      </c>
      <c r="G44" t="s">
        <v>94</v>
      </c>
      <c r="J44" t="s">
        <v>1494</v>
      </c>
      <c r="L44" s="22"/>
    </row>
    <row r="45" ht="30.75" customHeight="1" spans="1:12" x14ac:dyDescent="0.25">
      <c r="A45" t="s">
        <v>115</v>
      </c>
      <c r="B45" t="s">
        <v>116</v>
      </c>
      <c r="D45" s="5" t="s">
        <v>1522</v>
      </c>
      <c r="E45" s="91">
        <v>40</v>
      </c>
      <c r="F45" s="1">
        <v>93.6</v>
      </c>
      <c r="G45" t="s">
        <v>28</v>
      </c>
      <c r="J45" t="s">
        <v>1494</v>
      </c>
      <c r="K45">
        <v>2237</v>
      </c>
      <c r="L45" s="22">
        <v>2237</v>
      </c>
    </row>
    <row r="46" spans="1:12" x14ac:dyDescent="0.25">
      <c r="A46" t="s">
        <v>1481</v>
      </c>
      <c r="B46" t="s">
        <v>1482</v>
      </c>
      <c r="D46" t="s">
        <v>1523</v>
      </c>
      <c r="E46">
        <v>60</v>
      </c>
      <c r="F46" s="1">
        <v>102.35</v>
      </c>
      <c r="G46" t="s">
        <v>28</v>
      </c>
      <c r="J46" t="s">
        <v>1494</v>
      </c>
      <c r="K46">
        <v>2242</v>
      </c>
      <c r="L46" s="22">
        <v>2242</v>
      </c>
    </row>
    <row r="47" spans="4:12" x14ac:dyDescent="0.25">
      <c r="D47" t="s">
        <v>1524</v>
      </c>
      <c r="E47">
        <v>30</v>
      </c>
      <c r="F47" s="43">
        <v>108.5</v>
      </c>
      <c r="G47" t="s">
        <v>28</v>
      </c>
      <c r="J47" t="s">
        <v>1511</v>
      </c>
      <c r="K47">
        <v>2280</v>
      </c>
      <c r="L47" s="22">
        <v>2280</v>
      </c>
    </row>
    <row r="48" spans="1:12" x14ac:dyDescent="0.25">
      <c r="A48" t="s">
        <v>120</v>
      </c>
      <c r="B48" t="s">
        <v>121</v>
      </c>
      <c r="C48" s="5"/>
      <c r="D48" t="s">
        <v>1525</v>
      </c>
      <c r="E48">
        <v>98</v>
      </c>
      <c r="F48" s="16">
        <v>87.75</v>
      </c>
      <c r="G48" t="s">
        <v>122</v>
      </c>
      <c r="H48" t="s">
        <v>139</v>
      </c>
      <c r="J48" t="s">
        <v>1494</v>
      </c>
      <c r="L48" s="22" t="s">
        <v>1494</v>
      </c>
    </row>
    <row r="49" spans="1:12" x14ac:dyDescent="0.25">
      <c r="A49" t="s">
        <v>290</v>
      </c>
      <c r="B49" t="s">
        <v>291</v>
      </c>
      <c r="E49">
        <v>0</v>
      </c>
      <c r="F49" s="1">
        <v>96.6</v>
      </c>
      <c r="G49">
        <v>1099</v>
      </c>
      <c r="J49" t="s">
        <v>1494</v>
      </c>
      <c r="L49" s="22"/>
    </row>
  </sheetData>
  <autoFilter ref="A1:L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 zoomScale="100" zoomScaleNormal="100">
      <pane ySplit="1" topLeftCell="H39" activePane="bottomLeft" state="frozen"/>
      <selection pane="bottomLeft" activeCell="H39" sqref="H39"/>
    </sheetView>
  </sheetViews>
  <sheetFormatPr defaultRowHeight="15" outlineLevelRow="0" outlineLevelCol="0" x14ac:dyDescent="0"/>
  <cols>
    <col min="1" max="1" width="16" customWidth="1"/>
    <col min="2" max="2" width="12.42578125" customWidth="1"/>
    <col min="3" max="3" width="18.7109375" customWidth="1"/>
    <col min="4" max="4" width="32.5703125" customWidth="1"/>
    <col min="5" max="5" width="13.140625" customWidth="1"/>
    <col min="6" max="6" width="8.7109375" customWidth="1"/>
    <col min="7" max="7" width="15.28515625" customWidth="1"/>
    <col min="8" max="8" width="22.85546875" customWidth="1"/>
    <col min="10" max="10" width="13.42578125" customWidth="1"/>
    <col min="11" max="11" width="12.28515625" customWidth="1"/>
  </cols>
  <sheetData>
    <row r="1" spans="1:8" s="2" customFormat="1" x14ac:dyDescent="0.25">
      <c r="A1" s="2" t="s">
        <v>1473</v>
      </c>
      <c r="B1" s="2" t="s">
        <v>0</v>
      </c>
      <c r="C1" s="2" t="s">
        <v>1</v>
      </c>
      <c r="D1" s="2" t="s">
        <v>1474</v>
      </c>
      <c r="E1" s="2" t="s">
        <v>936</v>
      </c>
      <c r="F1" s="2" t="s">
        <v>937</v>
      </c>
      <c r="G1" s="2" t="s">
        <v>938</v>
      </c>
      <c r="H1" s="2" t="s">
        <v>939</v>
      </c>
    </row>
    <row r="2" spans="1:8" x14ac:dyDescent="0.25">
      <c r="A2" t="s">
        <v>37</v>
      </c>
      <c r="B2" s="78" t="s">
        <v>1475</v>
      </c>
      <c r="C2" s="78" t="s">
        <v>1476</v>
      </c>
      <c r="D2" s="78">
        <v>349</v>
      </c>
      <c r="E2" s="78">
        <v>0.0063</v>
      </c>
      <c r="F2" s="78">
        <v>300</v>
      </c>
      <c r="G2" s="50">
        <f>E2*15050</f>
        <v>94.815</v>
      </c>
      <c r="H2" s="50">
        <f>F2+G2</f>
        <v>394.815</v>
      </c>
    </row>
    <row r="3" spans="1:8" x14ac:dyDescent="0.25">
      <c r="A3" s="22" t="s">
        <v>21</v>
      </c>
      <c r="B3" s="79" t="s">
        <v>10</v>
      </c>
      <c r="C3" s="79" t="s">
        <v>11</v>
      </c>
      <c r="D3" s="79">
        <v>2123</v>
      </c>
      <c r="E3" s="79">
        <v>0.0386</v>
      </c>
      <c r="F3" s="79">
        <v>300</v>
      </c>
      <c r="G3" s="80">
        <f t="shared" ref="G3:G37" si="0">E3*15050</f>
        <v>580.9300000000001</v>
      </c>
      <c r="H3" s="80">
        <f>F3+G3</f>
        <v>880.9300000000001</v>
      </c>
    </row>
    <row r="4" spans="1:8" x14ac:dyDescent="0.25">
      <c r="A4" t="s">
        <v>37</v>
      </c>
      <c r="B4" s="78" t="s">
        <v>726</v>
      </c>
      <c r="C4" s="78" t="s">
        <v>727</v>
      </c>
      <c r="D4" s="78">
        <v>2025</v>
      </c>
      <c r="E4" s="78">
        <v>0.0368</v>
      </c>
      <c r="F4" s="78">
        <v>300</v>
      </c>
      <c r="G4" s="50">
        <f t="shared" si="0"/>
        <v>553.84</v>
      </c>
      <c r="H4" s="50">
        <f>F4+G4</f>
        <v>853.84</v>
      </c>
    </row>
    <row r="5" spans="2:8" x14ac:dyDescent="0.25">
      <c r="B5" s="78" t="s">
        <v>21</v>
      </c>
      <c r="C5" s="78" t="s">
        <v>22</v>
      </c>
      <c r="D5" s="78">
        <v>591</v>
      </c>
      <c r="E5" s="78">
        <v>0.0107</v>
      </c>
      <c r="F5" s="78"/>
      <c r="G5" s="50"/>
      <c r="H5" s="81"/>
    </row>
    <row r="6" spans="1:8" s="2" customFormat="1" x14ac:dyDescent="0.25">
      <c r="A6" s="2" t="s">
        <v>100</v>
      </c>
      <c r="B6" s="82" t="s">
        <v>1208</v>
      </c>
      <c r="C6" s="82" t="s">
        <v>27</v>
      </c>
      <c r="D6" s="82">
        <v>1999.5</v>
      </c>
      <c r="E6" s="82">
        <v>0.0364</v>
      </c>
      <c r="F6" s="82">
        <v>1000</v>
      </c>
      <c r="G6" s="50">
        <f t="shared" si="0"/>
        <v>547.82</v>
      </c>
      <c r="H6" s="51">
        <f>F6+G6</f>
        <v>1547.8200000000002</v>
      </c>
    </row>
    <row r="7" spans="1:8" x14ac:dyDescent="0.25">
      <c r="A7" t="s">
        <v>87</v>
      </c>
      <c r="B7" s="78" t="s">
        <v>1477</v>
      </c>
      <c r="C7" s="78" t="s">
        <v>1478</v>
      </c>
      <c r="D7" s="78">
        <v>426</v>
      </c>
      <c r="E7" s="78">
        <v>0.0077</v>
      </c>
      <c r="F7" s="78">
        <v>300</v>
      </c>
      <c r="G7" s="50">
        <f t="shared" si="0"/>
        <v>115.885</v>
      </c>
      <c r="H7" s="50">
        <f>F7+G7</f>
        <v>415.885</v>
      </c>
    </row>
    <row r="8" spans="1:8" x14ac:dyDescent="0.25">
      <c r="A8" t="s">
        <v>37</v>
      </c>
      <c r="B8" s="78" t="s">
        <v>882</v>
      </c>
      <c r="C8" s="78" t="s">
        <v>883</v>
      </c>
      <c r="D8" s="78">
        <v>472</v>
      </c>
      <c r="E8" s="78">
        <v>0.0086</v>
      </c>
      <c r="F8" s="78">
        <v>300</v>
      </c>
      <c r="G8" s="50">
        <f t="shared" si="0"/>
        <v>129.43</v>
      </c>
      <c r="H8" s="50">
        <f>F8+G8</f>
        <v>429.43</v>
      </c>
    </row>
    <row r="9" spans="1:8" x14ac:dyDescent="0.25">
      <c r="A9" t="s">
        <v>26</v>
      </c>
      <c r="B9" s="78" t="s">
        <v>856</v>
      </c>
      <c r="C9" s="78" t="s">
        <v>857</v>
      </c>
      <c r="D9" s="78">
        <v>1857.29</v>
      </c>
      <c r="E9" s="78">
        <v>0.0338</v>
      </c>
      <c r="F9" s="78">
        <v>300</v>
      </c>
      <c r="G9" s="50">
        <f t="shared" si="0"/>
        <v>508.68999999999994</v>
      </c>
      <c r="H9" s="50">
        <f>F9+G9</f>
        <v>808.6899999999999</v>
      </c>
    </row>
    <row r="10" spans="1:8" s="2" customFormat="1" x14ac:dyDescent="0.25">
      <c r="A10" s="2" t="s">
        <v>100</v>
      </c>
      <c r="B10" s="78" t="s">
        <v>1479</v>
      </c>
      <c r="C10" s="78" t="s">
        <v>1480</v>
      </c>
      <c r="D10" s="78">
        <v>357.25</v>
      </c>
      <c r="E10" s="78">
        <v>0.0065</v>
      </c>
      <c r="F10" s="78">
        <v>300</v>
      </c>
      <c r="G10" s="50">
        <f t="shared" si="0"/>
        <v>97.82499999999999</v>
      </c>
      <c r="H10" s="50">
        <f>F10+G10</f>
        <v>397.825</v>
      </c>
    </row>
    <row r="11" spans="1:8" x14ac:dyDescent="0.25">
      <c r="A11" t="s">
        <v>67</v>
      </c>
      <c r="B11" s="78" t="s">
        <v>31</v>
      </c>
      <c r="C11" s="78" t="s">
        <v>32</v>
      </c>
      <c r="D11" s="78">
        <v>1991.5</v>
      </c>
      <c r="E11" s="78">
        <v>0.0362</v>
      </c>
      <c r="F11" s="78">
        <v>300</v>
      </c>
      <c r="G11" s="50">
        <f t="shared" si="0"/>
        <v>544.8100000000001</v>
      </c>
      <c r="H11" s="50">
        <f>F11+G11</f>
        <v>844.8100000000001</v>
      </c>
    </row>
    <row r="12" spans="1:8" s="2" customFormat="1" x14ac:dyDescent="0.25">
      <c r="A12" s="2" t="s">
        <v>67</v>
      </c>
      <c r="B12" s="78" t="s">
        <v>302</v>
      </c>
      <c r="C12" s="78" t="s">
        <v>303</v>
      </c>
      <c r="D12" s="78">
        <v>1791</v>
      </c>
      <c r="E12" s="78">
        <v>0.0326</v>
      </c>
      <c r="F12" s="78">
        <v>750</v>
      </c>
      <c r="G12" s="50">
        <f t="shared" si="0"/>
        <v>490.62999999999994</v>
      </c>
      <c r="H12" s="50">
        <f>F12+G12</f>
        <v>1240.6299999999999</v>
      </c>
    </row>
    <row r="13" spans="2:8" x14ac:dyDescent="0.25">
      <c r="B13" s="78" t="s">
        <v>37</v>
      </c>
      <c r="C13" s="78" t="s">
        <v>38</v>
      </c>
      <c r="D13" s="78">
        <v>389</v>
      </c>
      <c r="E13" s="78">
        <v>0.0071</v>
      </c>
      <c r="F13" s="78"/>
      <c r="G13" s="50"/>
      <c r="H13" s="81"/>
    </row>
    <row r="14" spans="1:8" x14ac:dyDescent="0.25">
      <c r="A14" t="s">
        <v>26</v>
      </c>
      <c r="B14" s="78" t="s">
        <v>1252</v>
      </c>
      <c r="C14" s="78" t="s">
        <v>55</v>
      </c>
      <c r="D14" s="78">
        <v>798.5</v>
      </c>
      <c r="E14" s="78">
        <v>0.0145</v>
      </c>
      <c r="F14" s="78">
        <v>300</v>
      </c>
      <c r="G14" s="50">
        <f t="shared" si="0"/>
        <v>218.22500000000002</v>
      </c>
      <c r="H14" s="50">
        <f>F14+G14</f>
        <v>518.225</v>
      </c>
    </row>
    <row r="15" spans="1:8" x14ac:dyDescent="0.25">
      <c r="A15" t="s">
        <v>100</v>
      </c>
      <c r="B15" s="78" t="s">
        <v>54</v>
      </c>
      <c r="C15" s="78" t="s">
        <v>55</v>
      </c>
      <c r="D15" s="78">
        <v>2139</v>
      </c>
      <c r="E15" s="78">
        <v>0.0389</v>
      </c>
      <c r="F15" s="78">
        <v>500</v>
      </c>
      <c r="G15" s="50">
        <f t="shared" si="0"/>
        <v>585.4449999999999</v>
      </c>
      <c r="H15" s="50">
        <f>F15+G15</f>
        <v>1085.445</v>
      </c>
    </row>
    <row r="16" spans="1:8" s="2" customFormat="1" x14ac:dyDescent="0.25">
      <c r="A16" s="2" t="s">
        <v>67</v>
      </c>
      <c r="B16" s="78" t="s">
        <v>57</v>
      </c>
      <c r="C16" s="78" t="s">
        <v>58</v>
      </c>
      <c r="D16" s="78">
        <v>2049.75</v>
      </c>
      <c r="E16" s="78">
        <v>0.0373</v>
      </c>
      <c r="F16" s="78">
        <v>300</v>
      </c>
      <c r="G16" s="50">
        <f t="shared" si="0"/>
        <v>561.365</v>
      </c>
      <c r="H16" s="50">
        <f>F16+G16</f>
        <v>861.365</v>
      </c>
    </row>
    <row r="17" spans="1:8" x14ac:dyDescent="0.25">
      <c r="A17" t="s">
        <v>100</v>
      </c>
      <c r="B17" s="78" t="s">
        <v>61</v>
      </c>
      <c r="C17" s="78" t="s">
        <v>62</v>
      </c>
      <c r="D17" s="78">
        <v>1964</v>
      </c>
      <c r="E17" s="78">
        <v>0.0357</v>
      </c>
      <c r="F17" s="78">
        <v>300</v>
      </c>
      <c r="G17" s="50">
        <f t="shared" si="0"/>
        <v>537.2850000000001</v>
      </c>
      <c r="H17" s="50">
        <f>F17+G17</f>
        <v>837.2850000000001</v>
      </c>
    </row>
    <row r="18" spans="1:8" x14ac:dyDescent="0.25">
      <c r="A18" t="s">
        <v>84</v>
      </c>
      <c r="B18" s="78" t="s">
        <v>1311</v>
      </c>
      <c r="C18" s="78" t="s">
        <v>1312</v>
      </c>
      <c r="D18" s="78">
        <v>1746</v>
      </c>
      <c r="E18" s="78">
        <v>0.0317</v>
      </c>
      <c r="F18" s="78">
        <v>300</v>
      </c>
      <c r="G18" s="50">
        <f t="shared" si="0"/>
        <v>477.085</v>
      </c>
      <c r="H18" s="50">
        <f>F18+G18</f>
        <v>777.085</v>
      </c>
    </row>
    <row r="19" spans="1:8" x14ac:dyDescent="0.25">
      <c r="A19" t="s">
        <v>84</v>
      </c>
      <c r="B19" s="78" t="s">
        <v>63</v>
      </c>
      <c r="C19" s="78" t="s">
        <v>64</v>
      </c>
      <c r="D19" s="78">
        <v>1984.25</v>
      </c>
      <c r="E19" s="78">
        <v>0.0361</v>
      </c>
      <c r="F19" s="78">
        <v>300</v>
      </c>
      <c r="G19" s="50">
        <f t="shared" si="0"/>
        <v>543.305</v>
      </c>
      <c r="H19" s="50">
        <f>F19+G19</f>
        <v>843.305</v>
      </c>
    </row>
    <row r="20" spans="1:8" x14ac:dyDescent="0.25">
      <c r="A20" s="22" t="s">
        <v>21</v>
      </c>
      <c r="B20" s="79" t="s">
        <v>1389</v>
      </c>
      <c r="C20" s="79" t="s">
        <v>1390</v>
      </c>
      <c r="D20" s="79">
        <v>781</v>
      </c>
      <c r="E20" s="79">
        <v>0.0142</v>
      </c>
      <c r="F20" s="79">
        <v>300</v>
      </c>
      <c r="G20" s="80">
        <f t="shared" si="0"/>
        <v>213.71</v>
      </c>
      <c r="H20" s="80">
        <f>F20+G20</f>
        <v>513.71</v>
      </c>
    </row>
    <row r="21" spans="1:8" s="2" customFormat="1" x14ac:dyDescent="0.25">
      <c r="A21" s="2" t="s">
        <v>21</v>
      </c>
      <c r="B21" s="82" t="s">
        <v>67</v>
      </c>
      <c r="C21" s="82" t="s">
        <v>68</v>
      </c>
      <c r="D21" s="82">
        <v>1502.62</v>
      </c>
      <c r="E21" s="82">
        <v>0.0273</v>
      </c>
      <c r="F21" s="82">
        <v>1000</v>
      </c>
      <c r="G21" s="50">
        <f t="shared" si="0"/>
        <v>410.865</v>
      </c>
      <c r="H21" s="51">
        <f>F21+G21</f>
        <v>1410.865</v>
      </c>
    </row>
    <row r="22" spans="1:8" x14ac:dyDescent="0.25">
      <c r="A22" t="s">
        <v>37</v>
      </c>
      <c r="B22" s="78" t="s">
        <v>240</v>
      </c>
      <c r="C22" s="78" t="s">
        <v>241</v>
      </c>
      <c r="D22" s="78">
        <v>2056</v>
      </c>
      <c r="E22" s="78">
        <v>0.0374</v>
      </c>
      <c r="F22" s="78">
        <v>300</v>
      </c>
      <c r="G22" s="50">
        <f t="shared" si="0"/>
        <v>562.87</v>
      </c>
      <c r="H22" s="50">
        <f>F22+G22</f>
        <v>862.87</v>
      </c>
    </row>
    <row r="23" spans="1:8" s="2" customFormat="1" x14ac:dyDescent="0.25">
      <c r="A23" s="2" t="s">
        <v>37</v>
      </c>
      <c r="B23" s="78" t="s">
        <v>1224</v>
      </c>
      <c r="C23" s="78" t="s">
        <v>73</v>
      </c>
      <c r="D23" s="78">
        <v>1511</v>
      </c>
      <c r="E23" s="78">
        <v>0.0275</v>
      </c>
      <c r="F23" s="78">
        <v>300</v>
      </c>
      <c r="G23" s="50">
        <f t="shared" si="0"/>
        <v>413.875</v>
      </c>
      <c r="H23" s="50">
        <f>F23+G23</f>
        <v>713.875</v>
      </c>
    </row>
    <row r="24" spans="1:8" x14ac:dyDescent="0.25">
      <c r="A24" s="22" t="s">
        <v>21</v>
      </c>
      <c r="B24" s="79" t="s">
        <v>75</v>
      </c>
      <c r="C24" s="79" t="s">
        <v>76</v>
      </c>
      <c r="D24" s="79">
        <v>1439</v>
      </c>
      <c r="E24" s="79">
        <v>0.0262</v>
      </c>
      <c r="F24" s="79">
        <v>750</v>
      </c>
      <c r="G24" s="80">
        <f t="shared" si="0"/>
        <v>394.31</v>
      </c>
      <c r="H24" s="80">
        <f>F24+G24</f>
        <v>1144.31</v>
      </c>
    </row>
    <row r="25" spans="1:8" s="2" customFormat="1" x14ac:dyDescent="0.25">
      <c r="A25" s="2" t="s">
        <v>84</v>
      </c>
      <c r="B25" s="78" t="s">
        <v>80</v>
      </c>
      <c r="C25" s="78" t="s">
        <v>81</v>
      </c>
      <c r="D25" s="78">
        <v>2118.25</v>
      </c>
      <c r="E25" s="78">
        <v>0.0385</v>
      </c>
      <c r="F25" s="78">
        <v>750</v>
      </c>
      <c r="G25" s="50">
        <f t="shared" si="0"/>
        <v>579.425</v>
      </c>
      <c r="H25" s="50">
        <f>F25+G25</f>
        <v>1329.425</v>
      </c>
    </row>
    <row r="26" spans="1:8" s="2" customFormat="1" x14ac:dyDescent="0.25">
      <c r="A26" s="2" t="s">
        <v>21</v>
      </c>
      <c r="B26" s="82" t="s">
        <v>84</v>
      </c>
      <c r="C26" s="82" t="s">
        <v>85</v>
      </c>
      <c r="D26" s="82">
        <v>2136.5</v>
      </c>
      <c r="E26" s="82">
        <v>0.0388</v>
      </c>
      <c r="F26" s="82">
        <v>1000</v>
      </c>
      <c r="G26" s="50">
        <f t="shared" si="0"/>
        <v>583.94</v>
      </c>
      <c r="H26" s="51">
        <f>F26+G26</f>
        <v>1583.94</v>
      </c>
    </row>
    <row r="27" spans="1:8" s="2" customFormat="1" x14ac:dyDescent="0.25">
      <c r="A27" s="83" t="s">
        <v>21</v>
      </c>
      <c r="B27" s="79" t="s">
        <v>1229</v>
      </c>
      <c r="C27" s="79" t="s">
        <v>88</v>
      </c>
      <c r="D27" s="79">
        <v>2032</v>
      </c>
      <c r="E27" s="79">
        <v>0.0369</v>
      </c>
      <c r="F27" s="79">
        <v>750</v>
      </c>
      <c r="G27" s="80">
        <f t="shared" si="0"/>
        <v>555.345</v>
      </c>
      <c r="H27" s="80">
        <f>F27+G27</f>
        <v>1305.345</v>
      </c>
    </row>
    <row r="28" spans="1:8" s="2" customFormat="1" x14ac:dyDescent="0.25">
      <c r="A28" s="2" t="s">
        <v>37</v>
      </c>
      <c r="B28" s="78" t="s">
        <v>18</v>
      </c>
      <c r="C28" s="78" t="s">
        <v>927</v>
      </c>
      <c r="D28" s="78">
        <v>1622</v>
      </c>
      <c r="E28" s="78">
        <v>0.0295</v>
      </c>
      <c r="F28" s="78">
        <v>300</v>
      </c>
      <c r="G28" s="50">
        <f t="shared" si="0"/>
        <v>443.97499999999997</v>
      </c>
      <c r="H28" s="50">
        <f>F28+G28</f>
        <v>743.9749999999999</v>
      </c>
    </row>
    <row r="29" spans="1:8" x14ac:dyDescent="0.25">
      <c r="A29" t="s">
        <v>100</v>
      </c>
      <c r="B29" s="78" t="s">
        <v>95</v>
      </c>
      <c r="C29" s="78" t="s">
        <v>96</v>
      </c>
      <c r="D29" s="78">
        <v>1810</v>
      </c>
      <c r="E29" s="78">
        <v>0.0329</v>
      </c>
      <c r="F29" s="78">
        <v>300</v>
      </c>
      <c r="G29" s="50">
        <f t="shared" si="0"/>
        <v>495.145</v>
      </c>
      <c r="H29" s="50">
        <f>F29+G29</f>
        <v>795.145</v>
      </c>
    </row>
    <row r="30" spans="1:8" x14ac:dyDescent="0.25">
      <c r="A30" s="22" t="s">
        <v>21</v>
      </c>
      <c r="B30" s="79" t="s">
        <v>97</v>
      </c>
      <c r="C30" s="79" t="s">
        <v>98</v>
      </c>
      <c r="D30" s="79">
        <v>1775.16</v>
      </c>
      <c r="E30" s="79">
        <v>0.0323</v>
      </c>
      <c r="F30" s="79">
        <v>300</v>
      </c>
      <c r="G30" s="80">
        <f t="shared" si="0"/>
        <v>486.115</v>
      </c>
      <c r="H30" s="80">
        <f>F30+G30</f>
        <v>786.115</v>
      </c>
    </row>
    <row r="31" spans="2:8" x14ac:dyDescent="0.25">
      <c r="B31" s="78" t="s">
        <v>100</v>
      </c>
      <c r="C31" s="78" t="s">
        <v>101</v>
      </c>
      <c r="D31" s="78">
        <v>559.5</v>
      </c>
      <c r="E31" s="78">
        <v>0.0102</v>
      </c>
      <c r="F31" s="78"/>
      <c r="G31" s="50"/>
      <c r="H31" s="81"/>
    </row>
    <row r="32" spans="1:8" x14ac:dyDescent="0.25">
      <c r="A32" t="s">
        <v>100</v>
      </c>
      <c r="B32" s="78" t="s">
        <v>46</v>
      </c>
      <c r="C32" s="78" t="s">
        <v>105</v>
      </c>
      <c r="D32" s="78">
        <v>2023.75</v>
      </c>
      <c r="E32" s="78">
        <v>0.0368</v>
      </c>
      <c r="F32" s="78">
        <v>500</v>
      </c>
      <c r="G32" s="50">
        <f t="shared" si="0"/>
        <v>553.84</v>
      </c>
      <c r="H32" s="50">
        <f>F32+G32</f>
        <v>1053.8400000000001</v>
      </c>
    </row>
    <row r="33" spans="1:8" x14ac:dyDescent="0.25">
      <c r="A33" t="s">
        <v>100</v>
      </c>
      <c r="B33" s="78" t="s">
        <v>714</v>
      </c>
      <c r="C33" s="78" t="s">
        <v>715</v>
      </c>
      <c r="D33" s="78">
        <v>1995.75</v>
      </c>
      <c r="E33" s="78">
        <v>0.0363</v>
      </c>
      <c r="F33" s="78">
        <v>500</v>
      </c>
      <c r="G33" s="50">
        <f t="shared" si="0"/>
        <v>546.3149999999999</v>
      </c>
      <c r="H33" s="50">
        <f>F33+G33</f>
        <v>1046.315</v>
      </c>
    </row>
    <row r="34" spans="1:8" x14ac:dyDescent="0.25">
      <c r="A34" t="s">
        <v>100</v>
      </c>
      <c r="B34" s="78" t="s">
        <v>75</v>
      </c>
      <c r="C34" s="78" t="s">
        <v>111</v>
      </c>
      <c r="D34" s="78">
        <v>1797</v>
      </c>
      <c r="E34" s="78">
        <v>0.0327</v>
      </c>
      <c r="F34" s="78">
        <v>750</v>
      </c>
      <c r="G34" s="50">
        <f t="shared" si="0"/>
        <v>492.135</v>
      </c>
      <c r="H34" s="50">
        <f>F34+G34</f>
        <v>1242.135</v>
      </c>
    </row>
    <row r="35" spans="1:8" x14ac:dyDescent="0.25">
      <c r="A35" t="s">
        <v>100</v>
      </c>
      <c r="B35" s="78" t="s">
        <v>115</v>
      </c>
      <c r="C35" s="78" t="s">
        <v>116</v>
      </c>
      <c r="D35" s="78">
        <v>2024</v>
      </c>
      <c r="E35" s="78">
        <v>0.0368</v>
      </c>
      <c r="F35" s="78">
        <v>300</v>
      </c>
      <c r="G35" s="50">
        <f t="shared" si="0"/>
        <v>553.84</v>
      </c>
      <c r="H35" s="50">
        <f>F35+G35</f>
        <v>853.84</v>
      </c>
    </row>
    <row r="36" spans="1:8" x14ac:dyDescent="0.25">
      <c r="A36" t="s">
        <v>37</v>
      </c>
      <c r="B36" s="78" t="s">
        <v>1481</v>
      </c>
      <c r="C36" s="78" t="s">
        <v>1482</v>
      </c>
      <c r="D36" s="78">
        <v>651</v>
      </c>
      <c r="E36" s="78">
        <v>0.0118</v>
      </c>
      <c r="F36" s="78">
        <v>500</v>
      </c>
      <c r="G36" s="50">
        <f t="shared" si="0"/>
        <v>177.59</v>
      </c>
      <c r="H36" s="50">
        <f>F36+G36</f>
        <v>677.59</v>
      </c>
    </row>
    <row r="37" spans="1:8" x14ac:dyDescent="0.25">
      <c r="A37" t="s">
        <v>37</v>
      </c>
      <c r="B37" s="78" t="s">
        <v>120</v>
      </c>
      <c r="C37" s="78" t="s">
        <v>121</v>
      </c>
      <c r="D37" s="78">
        <v>1335.75</v>
      </c>
      <c r="E37" s="78">
        <v>0.0243</v>
      </c>
      <c r="F37" s="78">
        <v>300</v>
      </c>
      <c r="G37" s="50">
        <f>E37*15050</f>
        <v>365.715</v>
      </c>
      <c r="H37" s="50">
        <f>F37+G37</f>
        <v>665.7149999999999</v>
      </c>
    </row>
    <row r="38" spans="7:10" x14ac:dyDescent="0.25">
      <c r="G38" s="50"/>
      <c r="H38" s="50"/>
      <c r="J38" s="11" t="s">
        <v>1483</v>
      </c>
    </row>
    <row r="39" spans="2:15" x14ac:dyDescent="0.25">
      <c r="B39" s="78" t="s">
        <v>940</v>
      </c>
      <c r="C39" s="78"/>
      <c r="D39">
        <f>SUM(D2:D38)</f>
        <v>54223.32000000001</v>
      </c>
      <c r="E39">
        <f>SUM(E2:E38)</f>
        <v>0.9859</v>
      </c>
      <c r="F39" s="84">
        <f>SUM(F2:F38)</f>
        <v>15050</v>
      </c>
      <c r="G39" s="50">
        <f>SUM(G2:G38)</f>
        <v>14416.395</v>
      </c>
      <c r="H39" s="85">
        <f>SUM(H2:H38)</f>
        <v>29466.394999999997</v>
      </c>
      <c r="J39" s="1">
        <v>783666.03</v>
      </c>
      <c r="K39" s="86" t="s">
        <v>1484</v>
      </c>
      <c r="O39" s="87" t="s">
        <v>1485</v>
      </c>
    </row>
    <row r="40" spans="10:11" x14ac:dyDescent="0.25">
      <c r="J40" s="1">
        <v>595129.82</v>
      </c>
      <c r="K40" t="s">
        <v>1486</v>
      </c>
    </row>
    <row r="41" spans="2:11" x14ac:dyDescent="0.25">
      <c r="B41" t="s">
        <v>1487</v>
      </c>
      <c r="D41" s="88">
        <f>D39/37</f>
        <v>1465.4951351351353</v>
      </c>
      <c r="E41" s="88">
        <f>E39/37</f>
        <v>0.026645945945945947</v>
      </c>
      <c r="F41" s="88"/>
      <c r="G41" s="88"/>
      <c r="J41" s="43">
        <v>23053.16787444786</v>
      </c>
      <c r="K41" t="s">
        <v>1488</v>
      </c>
    </row>
    <row r="42" spans="2:6" x14ac:dyDescent="0.25">
      <c r="B42" s="2"/>
      <c r="C42" s="52"/>
      <c r="F42" s="1"/>
    </row>
    <row r="43" spans="2:7" x14ac:dyDescent="0.25">
      <c r="B43" t="s">
        <v>1489</v>
      </c>
      <c r="F43" s="50"/>
      <c r="G43" s="89">
        <v>15505.12</v>
      </c>
    </row>
    <row r="44" spans="2:7" x14ac:dyDescent="0.25">
      <c r="B44" t="s">
        <v>1490</v>
      </c>
      <c r="C44" s="54"/>
      <c r="G44" s="1">
        <f>G43/37</f>
        <v>419.05729729729734</v>
      </c>
    </row>
    <row r="45" spans="2:7" x14ac:dyDescent="0.25">
      <c r="B45" t="s">
        <v>1491</v>
      </c>
      <c r="C45" s="57"/>
      <c r="G45" s="1">
        <f>H39/37</f>
        <v>796.389054054054</v>
      </c>
    </row>
    <row r="72" spans="2:2" x14ac:dyDescent="0.25">
      <c r="B72" s="2"/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 zoomScale="100" zoomScaleNormal="100">
      <pane ySplit="1" topLeftCell="H24" activePane="bottomLeft" state="frozen"/>
      <selection pane="bottomLeft" activeCell="H24" sqref="H24"/>
    </sheetView>
  </sheetViews>
  <sheetFormatPr defaultRowHeight="15" outlineLevelRow="0" outlineLevelCol="0" x14ac:dyDescent="0"/>
  <cols>
    <col min="2" max="3" width="18.7109375" customWidth="1"/>
    <col min="4" max="4" width="23" customWidth="1"/>
    <col min="5" max="5" width="10.85546875" customWidth="1"/>
    <col min="6" max="6" width="9.140625" style="1" customWidth="1"/>
    <col min="7" max="7" width="9.85546875" customWidth="1"/>
    <col min="8" max="8" width="13.85546875" customWidth="1"/>
    <col min="9" max="9" width="16.140625" style="1" customWidth="1"/>
    <col min="10" max="10" width="21.7109375" customWidth="1"/>
    <col min="11" max="11" width="16.42578125" customWidth="1"/>
    <col min="12" max="12" width="29.140625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1492</v>
      </c>
      <c r="E1" s="2" t="s">
        <v>3</v>
      </c>
      <c r="F1" s="3" t="s">
        <v>4</v>
      </c>
      <c r="G1" s="2" t="s">
        <v>5</v>
      </c>
      <c r="H1" s="2" t="s">
        <v>937</v>
      </c>
      <c r="I1" s="2" t="s">
        <v>6</v>
      </c>
      <c r="J1" s="2" t="s">
        <v>7</v>
      </c>
      <c r="K1" s="2" t="s">
        <v>8</v>
      </c>
      <c r="L1" s="2" t="s">
        <v>9</v>
      </c>
    </row>
    <row r="2" ht="30.75" customHeight="1" spans="1:12" x14ac:dyDescent="0.25">
      <c r="A2" t="s">
        <v>1475</v>
      </c>
      <c r="B2" t="s">
        <v>1476</v>
      </c>
      <c r="D2" t="s">
        <v>1526</v>
      </c>
      <c r="E2">
        <v>60</v>
      </c>
      <c r="F2" s="1">
        <v>93.8</v>
      </c>
      <c r="G2" t="s">
        <v>28</v>
      </c>
      <c r="I2" s="5" t="s">
        <v>1527</v>
      </c>
      <c r="J2" t="s">
        <v>1528</v>
      </c>
      <c r="K2" t="s">
        <v>1495</v>
      </c>
      <c r="L2" s="22" t="s">
        <v>1495</v>
      </c>
    </row>
    <row r="3" spans="1:12" x14ac:dyDescent="0.25">
      <c r="A3" t="s">
        <v>10</v>
      </c>
      <c r="B3" t="s">
        <v>11</v>
      </c>
      <c r="D3" t="s">
        <v>1012</v>
      </c>
      <c r="E3">
        <v>63</v>
      </c>
      <c r="F3" s="1">
        <v>93.6</v>
      </c>
      <c r="G3" t="s">
        <v>28</v>
      </c>
      <c r="J3" s="5" t="s">
        <v>1529</v>
      </c>
      <c r="K3" t="s">
        <v>1530</v>
      </c>
      <c r="L3" s="22" t="s">
        <v>1530</v>
      </c>
    </row>
    <row r="4" spans="1:12" x14ac:dyDescent="0.25">
      <c r="A4" t="s">
        <v>726</v>
      </c>
      <c r="B4" t="s">
        <v>727</v>
      </c>
      <c r="D4" t="s">
        <v>1531</v>
      </c>
      <c r="E4">
        <v>74</v>
      </c>
      <c r="F4" s="1">
        <v>95.55</v>
      </c>
      <c r="G4" t="s">
        <v>728</v>
      </c>
      <c r="H4" t="s">
        <v>1532</v>
      </c>
      <c r="J4" t="s">
        <v>1528</v>
      </c>
      <c r="L4" s="22" t="s">
        <v>1528</v>
      </c>
    </row>
    <row r="5" spans="1:12" x14ac:dyDescent="0.25">
      <c r="A5" t="s">
        <v>21</v>
      </c>
      <c r="B5" t="s">
        <v>22</v>
      </c>
      <c r="E5" t="s">
        <v>374</v>
      </c>
      <c r="F5" s="1">
        <v>28.85</v>
      </c>
      <c r="G5" t="s">
        <v>24</v>
      </c>
      <c r="J5" t="s">
        <v>1528</v>
      </c>
      <c r="L5" s="22"/>
    </row>
    <row r="6" spans="1:12" x14ac:dyDescent="0.25">
      <c r="A6" t="s">
        <v>1499</v>
      </c>
      <c r="B6" t="s">
        <v>1500</v>
      </c>
      <c r="D6" t="s">
        <v>1533</v>
      </c>
      <c r="E6">
        <v>0</v>
      </c>
      <c r="F6" s="1">
        <v>85.8</v>
      </c>
      <c r="G6">
        <v>1099</v>
      </c>
      <c r="J6" t="s">
        <v>1528</v>
      </c>
      <c r="L6" s="22"/>
    </row>
    <row r="7" spans="1:12" x14ac:dyDescent="0.25">
      <c r="A7" t="s">
        <v>1208</v>
      </c>
      <c r="B7" t="s">
        <v>27</v>
      </c>
      <c r="D7" t="s">
        <v>440</v>
      </c>
      <c r="E7">
        <v>72</v>
      </c>
      <c r="F7" s="1">
        <v>93.6</v>
      </c>
      <c r="G7" t="s">
        <v>28</v>
      </c>
      <c r="J7" t="s">
        <v>1528</v>
      </c>
      <c r="L7" s="22" t="s">
        <v>1528</v>
      </c>
    </row>
    <row r="8" spans="1:12" x14ac:dyDescent="0.25">
      <c r="A8" t="s">
        <v>1477</v>
      </c>
      <c r="B8" t="s">
        <v>1478</v>
      </c>
      <c r="D8" t="s">
        <v>1534</v>
      </c>
      <c r="E8">
        <v>53</v>
      </c>
      <c r="F8" s="43">
        <v>101.49</v>
      </c>
      <c r="G8" t="s">
        <v>66</v>
      </c>
      <c r="J8" t="s">
        <v>1528</v>
      </c>
      <c r="K8">
        <v>2282</v>
      </c>
      <c r="L8" s="22">
        <v>2282</v>
      </c>
    </row>
    <row r="9" ht="91.5" customHeight="1" spans="1:12" x14ac:dyDescent="0.25">
      <c r="A9" t="s">
        <v>882</v>
      </c>
      <c r="B9" t="s">
        <v>883</v>
      </c>
      <c r="D9" t="s">
        <v>1535</v>
      </c>
      <c r="E9">
        <v>72</v>
      </c>
      <c r="F9" s="1">
        <v>96.74</v>
      </c>
      <c r="G9" t="s">
        <v>48</v>
      </c>
      <c r="H9" s="5" t="s">
        <v>1536</v>
      </c>
      <c r="I9" s="5"/>
      <c r="J9" t="s">
        <v>1528</v>
      </c>
      <c r="L9" s="22" t="s">
        <v>1528</v>
      </c>
    </row>
    <row r="10" spans="1:12" x14ac:dyDescent="0.25">
      <c r="A10" t="s">
        <v>856</v>
      </c>
      <c r="B10" t="s">
        <v>857</v>
      </c>
      <c r="D10" t="s">
        <v>1537</v>
      </c>
      <c r="E10">
        <v>32</v>
      </c>
      <c r="F10" s="1">
        <v>96.77</v>
      </c>
      <c r="G10" t="s">
        <v>24</v>
      </c>
      <c r="J10" t="s">
        <v>1528</v>
      </c>
      <c r="L10" s="22" t="s">
        <v>1528</v>
      </c>
    </row>
    <row r="11" spans="1:12" x14ac:dyDescent="0.25">
      <c r="A11" t="s">
        <v>1479</v>
      </c>
      <c r="B11" t="s">
        <v>1480</v>
      </c>
      <c r="D11" t="s">
        <v>1538</v>
      </c>
      <c r="E11">
        <v>57</v>
      </c>
      <c r="F11" s="1">
        <v>93.8</v>
      </c>
      <c r="G11" t="s">
        <v>28</v>
      </c>
      <c r="J11" t="s">
        <v>1528</v>
      </c>
      <c r="K11" t="s">
        <v>1495</v>
      </c>
      <c r="L11" s="22" t="s">
        <v>1495</v>
      </c>
    </row>
    <row r="12" spans="4:12" x14ac:dyDescent="0.25">
      <c r="D12" s="31" t="s">
        <v>1539</v>
      </c>
      <c r="E12" s="31">
        <v>1.5</v>
      </c>
      <c r="F12" s="43">
        <v>93.6</v>
      </c>
      <c r="G12" t="s">
        <v>28</v>
      </c>
      <c r="J12" t="s">
        <v>1528</v>
      </c>
      <c r="L12" s="22" t="s">
        <v>1528</v>
      </c>
    </row>
    <row r="13" spans="1:12" x14ac:dyDescent="0.25">
      <c r="A13" t="s">
        <v>31</v>
      </c>
      <c r="B13" t="s">
        <v>32</v>
      </c>
      <c r="D13" t="s">
        <v>1540</v>
      </c>
      <c r="E13">
        <v>60</v>
      </c>
      <c r="F13" s="1">
        <v>93.6</v>
      </c>
      <c r="G13" t="s">
        <v>33</v>
      </c>
      <c r="J13" s="5" t="s">
        <v>1529</v>
      </c>
      <c r="K13" s="5" t="s">
        <v>1541</v>
      </c>
      <c r="L13" s="33" t="s">
        <v>1541</v>
      </c>
    </row>
    <row r="14" spans="1:12" x14ac:dyDescent="0.25">
      <c r="A14" t="s">
        <v>302</v>
      </c>
      <c r="B14" t="s">
        <v>303</v>
      </c>
      <c r="D14" t="s">
        <v>1542</v>
      </c>
      <c r="E14">
        <v>32</v>
      </c>
      <c r="F14" s="1">
        <v>98.93</v>
      </c>
      <c r="G14" t="s">
        <v>761</v>
      </c>
      <c r="J14" t="s">
        <v>1528</v>
      </c>
      <c r="K14">
        <v>2239</v>
      </c>
      <c r="L14" s="22">
        <v>2239</v>
      </c>
    </row>
    <row r="15" spans="4:12" x14ac:dyDescent="0.25">
      <c r="D15" s="31" t="s">
        <v>1543</v>
      </c>
      <c r="E15" s="31">
        <v>9</v>
      </c>
      <c r="F15" s="43">
        <v>102.35</v>
      </c>
      <c r="G15" t="s">
        <v>761</v>
      </c>
      <c r="J15" t="s">
        <v>1528</v>
      </c>
      <c r="K15" s="5">
        <v>2242</v>
      </c>
      <c r="L15" s="22">
        <v>2242</v>
      </c>
    </row>
    <row r="16" spans="1:12" x14ac:dyDescent="0.25">
      <c r="A16" t="s">
        <v>37</v>
      </c>
      <c r="B16" t="s">
        <v>38</v>
      </c>
      <c r="E16" t="s">
        <v>374</v>
      </c>
      <c r="F16" s="1">
        <v>28.85</v>
      </c>
      <c r="G16" t="s">
        <v>40</v>
      </c>
      <c r="J16" t="s">
        <v>1528</v>
      </c>
      <c r="K16" s="5">
        <v>2243</v>
      </c>
      <c r="L16" s="22">
        <v>2243</v>
      </c>
    </row>
    <row r="17" spans="1:12" x14ac:dyDescent="0.25">
      <c r="A17" t="s">
        <v>1252</v>
      </c>
      <c r="B17" t="s">
        <v>55</v>
      </c>
      <c r="D17" t="s">
        <v>1544</v>
      </c>
      <c r="E17">
        <v>48.5</v>
      </c>
      <c r="F17" s="43">
        <v>101.49</v>
      </c>
      <c r="G17" t="s">
        <v>24</v>
      </c>
      <c r="H17" s="1">
        <v>215.22</v>
      </c>
      <c r="J17" t="s">
        <v>1528</v>
      </c>
      <c r="K17">
        <v>2281</v>
      </c>
      <c r="L17" s="22">
        <v>2281</v>
      </c>
    </row>
    <row r="18" spans="1:12" x14ac:dyDescent="0.25">
      <c r="A18" t="s">
        <v>54</v>
      </c>
      <c r="B18" t="s">
        <v>55</v>
      </c>
      <c r="D18" t="s">
        <v>1545</v>
      </c>
      <c r="E18">
        <v>76</v>
      </c>
      <c r="F18" s="1">
        <v>90.71</v>
      </c>
      <c r="G18" t="s">
        <v>89</v>
      </c>
      <c r="J18" t="s">
        <v>1528</v>
      </c>
      <c r="K18" s="5"/>
      <c r="L18" s="22" t="s">
        <v>1528</v>
      </c>
    </row>
    <row r="19" spans="1:12" x14ac:dyDescent="0.25">
      <c r="A19" t="s">
        <v>61</v>
      </c>
      <c r="B19" t="s">
        <v>62</v>
      </c>
      <c r="D19" t="s">
        <v>1546</v>
      </c>
      <c r="E19">
        <v>36</v>
      </c>
      <c r="F19" s="1">
        <v>102.35</v>
      </c>
      <c r="G19" t="s">
        <v>28</v>
      </c>
      <c r="J19" t="s">
        <v>1528</v>
      </c>
      <c r="K19" s="5">
        <v>2243</v>
      </c>
      <c r="L19" s="22">
        <v>2243</v>
      </c>
    </row>
    <row r="20" spans="1:12" x14ac:dyDescent="0.25">
      <c r="A20" t="s">
        <v>1311</v>
      </c>
      <c r="B20" t="s">
        <v>1312</v>
      </c>
      <c r="D20" t="s">
        <v>1547</v>
      </c>
      <c r="E20">
        <v>96</v>
      </c>
      <c r="F20" s="43">
        <v>102.35</v>
      </c>
      <c r="G20" t="s">
        <v>28</v>
      </c>
      <c r="J20" t="s">
        <v>1528</v>
      </c>
      <c r="K20" s="5">
        <v>2243</v>
      </c>
      <c r="L20" s="22">
        <v>2243</v>
      </c>
    </row>
    <row r="21" spans="1:12" x14ac:dyDescent="0.25">
      <c r="A21" t="s">
        <v>63</v>
      </c>
      <c r="B21" t="s">
        <v>64</v>
      </c>
      <c r="D21" t="s">
        <v>1548</v>
      </c>
      <c r="E21">
        <v>72.5</v>
      </c>
      <c r="F21" s="1">
        <v>95.55</v>
      </c>
      <c r="G21" t="s">
        <v>66</v>
      </c>
      <c r="J21" t="s">
        <v>1528</v>
      </c>
      <c r="L21" s="22" t="s">
        <v>1528</v>
      </c>
    </row>
    <row r="22" spans="1:12" x14ac:dyDescent="0.25">
      <c r="A22" t="s">
        <v>1389</v>
      </c>
      <c r="B22" t="s">
        <v>1390</v>
      </c>
      <c r="D22" t="s">
        <v>1549</v>
      </c>
      <c r="E22">
        <v>48</v>
      </c>
      <c r="F22" s="43">
        <v>101.49</v>
      </c>
      <c r="G22" t="s">
        <v>1392</v>
      </c>
      <c r="J22" t="s">
        <v>1528</v>
      </c>
      <c r="K22">
        <v>2280</v>
      </c>
      <c r="L22" s="22">
        <v>2280</v>
      </c>
    </row>
    <row r="23" spans="1:12" x14ac:dyDescent="0.25">
      <c r="A23" t="s">
        <v>67</v>
      </c>
      <c r="B23" t="s">
        <v>68</v>
      </c>
      <c r="D23" t="s">
        <v>557</v>
      </c>
      <c r="E23">
        <v>58</v>
      </c>
      <c r="F23" s="1">
        <v>100.77</v>
      </c>
      <c r="G23" t="s">
        <v>28</v>
      </c>
      <c r="J23" t="s">
        <v>1528</v>
      </c>
      <c r="K23">
        <v>2234</v>
      </c>
      <c r="L23" s="22">
        <v>2234</v>
      </c>
    </row>
    <row r="24" spans="1:12" x14ac:dyDescent="0.25">
      <c r="A24" t="s">
        <v>240</v>
      </c>
      <c r="B24" t="s">
        <v>241</v>
      </c>
      <c r="D24" t="s">
        <v>1550</v>
      </c>
      <c r="E24">
        <v>40</v>
      </c>
      <c r="F24" s="1">
        <v>86.9</v>
      </c>
      <c r="G24" t="s">
        <v>595</v>
      </c>
      <c r="J24" t="s">
        <v>1528</v>
      </c>
      <c r="L24" s="22" t="s">
        <v>1528</v>
      </c>
    </row>
    <row r="25" spans="1:12" x14ac:dyDescent="0.25">
      <c r="A25" t="s">
        <v>1224</v>
      </c>
      <c r="B25" t="s">
        <v>73</v>
      </c>
      <c r="D25" t="s">
        <v>1551</v>
      </c>
      <c r="E25">
        <v>48</v>
      </c>
      <c r="F25" s="1">
        <v>86.91</v>
      </c>
      <c r="G25" t="s">
        <v>28</v>
      </c>
      <c r="J25" t="s">
        <v>1528</v>
      </c>
      <c r="L25" s="22" t="s">
        <v>1528</v>
      </c>
    </row>
    <row r="26" spans="1:12" x14ac:dyDescent="0.25">
      <c r="A26" t="s">
        <v>75</v>
      </c>
      <c r="B26" t="s">
        <v>76</v>
      </c>
      <c r="C26" t="s">
        <v>1552</v>
      </c>
      <c r="D26" t="s">
        <v>1553</v>
      </c>
      <c r="E26">
        <f>42+28</f>
        <v>70</v>
      </c>
      <c r="F26" s="1">
        <v>102.35</v>
      </c>
      <c r="G26" t="s">
        <v>78</v>
      </c>
      <c r="I26" s="75"/>
      <c r="J26" t="s">
        <v>1528</v>
      </c>
      <c r="K26" s="5">
        <v>2243</v>
      </c>
      <c r="L26" s="22">
        <v>2243</v>
      </c>
    </row>
    <row r="27" spans="1:12" x14ac:dyDescent="0.25">
      <c r="A27" t="s">
        <v>80</v>
      </c>
      <c r="B27" t="s">
        <v>81</v>
      </c>
      <c r="D27" t="s">
        <v>1554</v>
      </c>
      <c r="E27">
        <v>75.5</v>
      </c>
      <c r="F27" s="43">
        <v>93.6</v>
      </c>
      <c r="G27" t="s">
        <v>13</v>
      </c>
      <c r="J27" t="s">
        <v>1528</v>
      </c>
      <c r="K27">
        <v>2233</v>
      </c>
      <c r="L27" s="22">
        <v>2233</v>
      </c>
    </row>
    <row r="28" spans="1:12" x14ac:dyDescent="0.25">
      <c r="A28" t="s">
        <v>84</v>
      </c>
      <c r="B28" t="s">
        <v>85</v>
      </c>
      <c r="D28" t="s">
        <v>1555</v>
      </c>
      <c r="E28">
        <v>65</v>
      </c>
      <c r="F28" s="1">
        <v>95.95</v>
      </c>
      <c r="G28" t="s">
        <v>13</v>
      </c>
      <c r="J28" t="s">
        <v>1528</v>
      </c>
      <c r="K28" s="5">
        <v>2232</v>
      </c>
      <c r="L28" s="22">
        <v>2232</v>
      </c>
    </row>
    <row r="29" spans="1:12" x14ac:dyDescent="0.25">
      <c r="A29" t="s">
        <v>1229</v>
      </c>
      <c r="B29" t="s">
        <v>88</v>
      </c>
      <c r="D29" t="s">
        <v>440</v>
      </c>
      <c r="E29">
        <v>72</v>
      </c>
      <c r="F29" s="1">
        <v>89.7</v>
      </c>
      <c r="G29" t="s">
        <v>89</v>
      </c>
      <c r="J29" t="s">
        <v>1528</v>
      </c>
      <c r="L29" s="22" t="s">
        <v>1528</v>
      </c>
    </row>
    <row r="30" spans="1:12" x14ac:dyDescent="0.25">
      <c r="A30" t="s">
        <v>18</v>
      </c>
      <c r="B30" t="s">
        <v>927</v>
      </c>
      <c r="D30" t="s">
        <v>1556</v>
      </c>
      <c r="E30">
        <v>76</v>
      </c>
      <c r="F30" s="1">
        <v>93.56</v>
      </c>
      <c r="G30" t="s">
        <v>20</v>
      </c>
      <c r="J30" t="s">
        <v>1528</v>
      </c>
      <c r="K30">
        <v>2234</v>
      </c>
      <c r="L30" s="22">
        <v>2234</v>
      </c>
    </row>
    <row r="31" spans="1:12" x14ac:dyDescent="0.25">
      <c r="A31" t="s">
        <v>95</v>
      </c>
      <c r="B31" t="s">
        <v>96</v>
      </c>
      <c r="D31" t="s">
        <v>1557</v>
      </c>
      <c r="E31">
        <v>40</v>
      </c>
      <c r="F31" s="1">
        <v>96.74</v>
      </c>
      <c r="G31" t="s">
        <v>28</v>
      </c>
      <c r="J31" t="s">
        <v>1528</v>
      </c>
      <c r="L31" s="22" t="s">
        <v>1528</v>
      </c>
    </row>
    <row r="32" spans="1:12" x14ac:dyDescent="0.25">
      <c r="A32" t="s">
        <v>97</v>
      </c>
      <c r="B32" t="s">
        <v>98</v>
      </c>
      <c r="D32" t="s">
        <v>1558</v>
      </c>
      <c r="E32">
        <f>41.1+13.94</f>
        <v>55.04</v>
      </c>
      <c r="F32" s="1">
        <v>108.57</v>
      </c>
      <c r="G32" t="s">
        <v>59</v>
      </c>
      <c r="J32" t="s">
        <v>1528</v>
      </c>
      <c r="L32" s="22" t="s">
        <v>1528</v>
      </c>
    </row>
    <row r="33" spans="1:12" x14ac:dyDescent="0.25">
      <c r="A33" t="s">
        <v>100</v>
      </c>
      <c r="B33" t="s">
        <v>101</v>
      </c>
      <c r="E33" t="s">
        <v>374</v>
      </c>
      <c r="F33" s="1">
        <v>28.85</v>
      </c>
      <c r="G33" t="s">
        <v>103</v>
      </c>
      <c r="J33" t="s">
        <v>1528</v>
      </c>
      <c r="K33" s="5"/>
      <c r="L33" s="22"/>
    </row>
    <row r="34" ht="30.75" customHeight="1" spans="1:12" x14ac:dyDescent="0.25">
      <c r="A34" t="s">
        <v>46</v>
      </c>
      <c r="B34" t="s">
        <v>105</v>
      </c>
      <c r="D34" t="s">
        <v>1559</v>
      </c>
      <c r="E34">
        <v>69</v>
      </c>
      <c r="F34" s="1">
        <v>101.49</v>
      </c>
      <c r="G34" t="s">
        <v>107</v>
      </c>
      <c r="J34" t="s">
        <v>1528</v>
      </c>
      <c r="K34" s="5" t="s">
        <v>1560</v>
      </c>
      <c r="L34" s="22" t="s">
        <v>1521</v>
      </c>
    </row>
    <row r="35" spans="1:12" x14ac:dyDescent="0.25">
      <c r="A35" t="s">
        <v>714</v>
      </c>
      <c r="B35" t="s">
        <v>715</v>
      </c>
      <c r="D35" t="s">
        <v>1561</v>
      </c>
      <c r="E35">
        <v>34.25</v>
      </c>
      <c r="F35" s="1">
        <v>102.35</v>
      </c>
      <c r="G35" t="s">
        <v>28</v>
      </c>
      <c r="J35" t="s">
        <v>1528</v>
      </c>
      <c r="K35" s="5">
        <v>2242</v>
      </c>
      <c r="L35" s="22">
        <v>2242</v>
      </c>
    </row>
    <row r="36" spans="1:12" x14ac:dyDescent="0.25">
      <c r="A36" t="s">
        <v>75</v>
      </c>
      <c r="B36" t="s">
        <v>111</v>
      </c>
      <c r="D36" t="s">
        <v>631</v>
      </c>
      <c r="E36">
        <v>0</v>
      </c>
      <c r="F36" s="1">
        <v>93.6</v>
      </c>
      <c r="G36" t="s">
        <v>94</v>
      </c>
      <c r="J36" t="s">
        <v>1528</v>
      </c>
      <c r="L36" s="22"/>
    </row>
    <row r="37" spans="1:12" x14ac:dyDescent="0.25">
      <c r="A37" t="s">
        <v>115</v>
      </c>
      <c r="B37" t="s">
        <v>116</v>
      </c>
      <c r="D37" t="s">
        <v>1562</v>
      </c>
      <c r="E37">
        <v>120</v>
      </c>
      <c r="F37" s="1">
        <v>93.6</v>
      </c>
      <c r="G37" t="s">
        <v>28</v>
      </c>
      <c r="J37" t="s">
        <v>1528</v>
      </c>
      <c r="K37">
        <v>2237</v>
      </c>
      <c r="L37" s="22">
        <v>2237</v>
      </c>
    </row>
    <row r="38" spans="1:12" x14ac:dyDescent="0.25">
      <c r="A38" t="s">
        <v>1481</v>
      </c>
      <c r="B38" t="s">
        <v>1482</v>
      </c>
      <c r="D38" t="s">
        <v>990</v>
      </c>
      <c r="E38">
        <v>64</v>
      </c>
      <c r="F38" s="43">
        <v>108.5</v>
      </c>
      <c r="G38" t="s">
        <v>28</v>
      </c>
      <c r="H38" t="s">
        <v>1563</v>
      </c>
      <c r="J38" t="s">
        <v>1528</v>
      </c>
      <c r="K38">
        <v>2280</v>
      </c>
      <c r="L38" s="22">
        <v>2280</v>
      </c>
    </row>
    <row r="39" spans="1:12" x14ac:dyDescent="0.25">
      <c r="A39" t="s">
        <v>120</v>
      </c>
      <c r="B39" t="s">
        <v>121</v>
      </c>
      <c r="C39" s="5"/>
      <c r="D39" t="s">
        <v>631</v>
      </c>
      <c r="E39">
        <v>0</v>
      </c>
      <c r="F39" s="16">
        <v>87.75</v>
      </c>
      <c r="G39" t="s">
        <v>122</v>
      </c>
      <c r="J39" t="s">
        <v>1528</v>
      </c>
      <c r="L39" s="22"/>
    </row>
    <row r="40" spans="1:12" x14ac:dyDescent="0.25">
      <c r="A40" t="s">
        <v>290</v>
      </c>
      <c r="B40" t="s">
        <v>291</v>
      </c>
      <c r="E40">
        <v>0</v>
      </c>
      <c r="F40" s="1">
        <v>96.6</v>
      </c>
      <c r="G40">
        <v>1099</v>
      </c>
      <c r="J40" t="s">
        <v>1564</v>
      </c>
      <c r="L40" s="22"/>
    </row>
  </sheetData>
  <autoFilter ref="A1:L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 zoomScale="100" zoomScaleNormal="100">
      <pane ySplit="1" topLeftCell="D12" activePane="bottomLeft" state="frozen"/>
      <selection pane="bottomLeft" activeCell="D12" sqref="D12"/>
    </sheetView>
  </sheetViews>
  <sheetFormatPr defaultRowHeight="15" outlineLevelRow="0" outlineLevelCol="0" x14ac:dyDescent="0"/>
  <cols>
    <col min="2" max="3" width="18.7109375" customWidth="1"/>
    <col min="4" max="4" width="23" customWidth="1"/>
    <col min="5" max="5" width="10.85546875" customWidth="1"/>
    <col min="6" max="6" width="9.140625" style="1" customWidth="1"/>
    <col min="7" max="7" width="9.85546875" customWidth="1"/>
    <col min="8" max="8" width="13.85546875" customWidth="1"/>
    <col min="9" max="9" width="16.140625" style="1" customWidth="1"/>
    <col min="10" max="10" width="21.7109375" customWidth="1"/>
    <col min="11" max="11" width="16.42578125" customWidth="1"/>
    <col min="12" max="12" width="18.7109375" customWidth="1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1492</v>
      </c>
      <c r="E1" s="2" t="s">
        <v>3</v>
      </c>
      <c r="F1" s="3" t="s">
        <v>4</v>
      </c>
      <c r="G1" s="2" t="s">
        <v>5</v>
      </c>
      <c r="H1" s="2" t="s">
        <v>937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t="s">
        <v>1475</v>
      </c>
      <c r="B2" t="s">
        <v>1476</v>
      </c>
      <c r="C2" t="s">
        <v>1565</v>
      </c>
      <c r="E2">
        <v>13.5</v>
      </c>
      <c r="F2" s="1">
        <v>10</v>
      </c>
      <c r="G2" t="s">
        <v>28</v>
      </c>
      <c r="J2" t="s">
        <v>1566</v>
      </c>
      <c r="K2" t="s">
        <v>1495</v>
      </c>
      <c r="L2" s="22" t="s">
        <v>1495</v>
      </c>
    </row>
    <row r="3" spans="1:12" x14ac:dyDescent="0.25">
      <c r="A3" t="s">
        <v>10</v>
      </c>
      <c r="B3" t="s">
        <v>11</v>
      </c>
      <c r="D3" t="s">
        <v>506</v>
      </c>
      <c r="E3">
        <v>72</v>
      </c>
      <c r="F3" s="1">
        <v>10</v>
      </c>
      <c r="G3" t="s">
        <v>28</v>
      </c>
      <c r="J3" s="5" t="s">
        <v>1567</v>
      </c>
      <c r="K3" s="5" t="s">
        <v>1568</v>
      </c>
      <c r="L3" s="33" t="s">
        <v>1568</v>
      </c>
    </row>
    <row r="4" spans="1:12" x14ac:dyDescent="0.25">
      <c r="A4" t="s">
        <v>726</v>
      </c>
      <c r="B4" t="s">
        <v>727</v>
      </c>
      <c r="D4" t="s">
        <v>439</v>
      </c>
      <c r="E4">
        <v>76</v>
      </c>
      <c r="F4" s="1">
        <v>10</v>
      </c>
      <c r="G4" t="s">
        <v>728</v>
      </c>
      <c r="J4" t="s">
        <v>1569</v>
      </c>
      <c r="L4" s="22" t="s">
        <v>1569</v>
      </c>
    </row>
    <row r="5" spans="1:12" x14ac:dyDescent="0.25">
      <c r="A5" t="s">
        <v>21</v>
      </c>
      <c r="B5" t="s">
        <v>22</v>
      </c>
      <c r="E5" t="s">
        <v>374</v>
      </c>
      <c r="F5" s="1">
        <v>10</v>
      </c>
      <c r="G5" t="s">
        <v>24</v>
      </c>
      <c r="J5" t="s">
        <v>1569</v>
      </c>
      <c r="L5" s="22"/>
    </row>
    <row r="6" ht="45.75" customHeight="1" spans="1:12" x14ac:dyDescent="0.25">
      <c r="A6" t="s">
        <v>1499</v>
      </c>
      <c r="B6" t="s">
        <v>1500</v>
      </c>
      <c r="C6" s="28" t="s">
        <v>1570</v>
      </c>
      <c r="E6">
        <v>40</v>
      </c>
      <c r="F6" s="1">
        <v>10</v>
      </c>
      <c r="G6" t="s">
        <v>78</v>
      </c>
      <c r="J6" t="s">
        <v>1571</v>
      </c>
      <c r="K6">
        <v>2257</v>
      </c>
      <c r="L6" s="22">
        <v>2257</v>
      </c>
    </row>
    <row r="7" spans="1:12" x14ac:dyDescent="0.25">
      <c r="A7" t="s">
        <v>1208</v>
      </c>
      <c r="B7" t="s">
        <v>27</v>
      </c>
      <c r="D7" t="s">
        <v>506</v>
      </c>
      <c r="E7">
        <v>72</v>
      </c>
      <c r="F7" s="1">
        <v>10</v>
      </c>
      <c r="G7" t="s">
        <v>28</v>
      </c>
      <c r="J7" t="s">
        <v>1569</v>
      </c>
      <c r="L7" s="22" t="s">
        <v>1569</v>
      </c>
    </row>
    <row r="8" spans="1:12" x14ac:dyDescent="0.25">
      <c r="A8" t="s">
        <v>1477</v>
      </c>
      <c r="B8" t="s">
        <v>1478</v>
      </c>
      <c r="D8" t="s">
        <v>1572</v>
      </c>
      <c r="E8">
        <v>54</v>
      </c>
      <c r="F8" s="1">
        <v>10</v>
      </c>
      <c r="G8" t="s">
        <v>66</v>
      </c>
      <c r="J8" t="s">
        <v>1569</v>
      </c>
      <c r="K8">
        <v>2282</v>
      </c>
      <c r="L8" s="22">
        <v>2282</v>
      </c>
    </row>
    <row r="9" spans="1:12" x14ac:dyDescent="0.25">
      <c r="A9" t="s">
        <v>882</v>
      </c>
      <c r="B9" t="s">
        <v>883</v>
      </c>
      <c r="D9" t="s">
        <v>1573</v>
      </c>
      <c r="E9">
        <v>32</v>
      </c>
      <c r="F9" s="1">
        <v>10</v>
      </c>
      <c r="G9" t="s">
        <v>48</v>
      </c>
      <c r="H9" s="5"/>
      <c r="I9" s="5"/>
      <c r="J9" t="s">
        <v>1569</v>
      </c>
      <c r="L9" s="22" t="s">
        <v>1569</v>
      </c>
    </row>
    <row r="10" spans="5:12" x14ac:dyDescent="0.25">
      <c r="E10">
        <v>32</v>
      </c>
      <c r="F10" s="1">
        <v>10</v>
      </c>
      <c r="G10" s="31" t="s">
        <v>40</v>
      </c>
      <c r="H10" s="5"/>
      <c r="I10" s="90">
        <v>2543.12</v>
      </c>
      <c r="J10" t="s">
        <v>1571</v>
      </c>
      <c r="L10" s="22" t="s">
        <v>1571</v>
      </c>
    </row>
    <row r="11" spans="1:12" x14ac:dyDescent="0.25">
      <c r="A11" t="s">
        <v>856</v>
      </c>
      <c r="B11" t="s">
        <v>857</v>
      </c>
      <c r="D11" t="s">
        <v>1574</v>
      </c>
      <c r="E11">
        <f>30.89+39.9</f>
        <v>70.78999999999999</v>
      </c>
      <c r="F11" s="1">
        <v>10</v>
      </c>
      <c r="G11" t="s">
        <v>24</v>
      </c>
      <c r="J11" t="s">
        <v>1569</v>
      </c>
      <c r="L11" s="22" t="s">
        <v>1569</v>
      </c>
    </row>
    <row r="12" spans="1:12" x14ac:dyDescent="0.25">
      <c r="A12" t="s">
        <v>1479</v>
      </c>
      <c r="B12" t="s">
        <v>1480</v>
      </c>
      <c r="D12" t="s">
        <v>1575</v>
      </c>
      <c r="E12">
        <v>5</v>
      </c>
      <c r="F12" s="1">
        <v>10</v>
      </c>
      <c r="G12" t="s">
        <v>28</v>
      </c>
      <c r="J12" t="s">
        <v>1566</v>
      </c>
      <c r="K12" t="s">
        <v>1495</v>
      </c>
      <c r="L12" s="22" t="s">
        <v>1495</v>
      </c>
    </row>
    <row r="13" spans="4:12" x14ac:dyDescent="0.25">
      <c r="D13" t="s">
        <v>1539</v>
      </c>
      <c r="E13" s="31">
        <v>11</v>
      </c>
      <c r="F13" s="1">
        <v>10</v>
      </c>
      <c r="G13" t="s">
        <v>28</v>
      </c>
      <c r="J13" t="s">
        <v>1576</v>
      </c>
      <c r="L13" s="22" t="s">
        <v>1576</v>
      </c>
    </row>
    <row r="14" spans="1:12" x14ac:dyDescent="0.25">
      <c r="A14" t="s">
        <v>31</v>
      </c>
      <c r="B14" t="s">
        <v>32</v>
      </c>
      <c r="E14">
        <v>28</v>
      </c>
      <c r="F14" s="1">
        <v>10</v>
      </c>
      <c r="G14" t="s">
        <v>33</v>
      </c>
      <c r="J14" s="5" t="s">
        <v>1577</v>
      </c>
      <c r="K14" s="5">
        <v>2231</v>
      </c>
      <c r="L14" s="22">
        <v>2231</v>
      </c>
    </row>
    <row r="15" spans="5:12" x14ac:dyDescent="0.25">
      <c r="E15">
        <v>40</v>
      </c>
      <c r="F15" s="1">
        <v>10</v>
      </c>
      <c r="G15" s="31" t="s">
        <v>40</v>
      </c>
      <c r="I15" s="39">
        <v>1732.23</v>
      </c>
      <c r="J15" s="5" t="s">
        <v>1576</v>
      </c>
      <c r="K15" s="5">
        <v>2240</v>
      </c>
      <c r="L15" s="22">
        <v>2240</v>
      </c>
    </row>
    <row r="16" spans="1:12" x14ac:dyDescent="0.25">
      <c r="A16" t="s">
        <v>302</v>
      </c>
      <c r="B16" t="s">
        <v>303</v>
      </c>
      <c r="D16" t="s">
        <v>1151</v>
      </c>
      <c r="E16">
        <v>56</v>
      </c>
      <c r="F16" s="1">
        <v>10</v>
      </c>
      <c r="G16" t="s">
        <v>761</v>
      </c>
      <c r="J16" t="s">
        <v>1569</v>
      </c>
      <c r="K16" t="s">
        <v>1578</v>
      </c>
      <c r="L16" s="22" t="s">
        <v>1578</v>
      </c>
    </row>
    <row r="17" spans="1:12" x14ac:dyDescent="0.25">
      <c r="A17" t="s">
        <v>37</v>
      </c>
      <c r="B17" t="s">
        <v>38</v>
      </c>
      <c r="E17" t="s">
        <v>374</v>
      </c>
      <c r="F17" s="1">
        <v>10</v>
      </c>
      <c r="G17" t="s">
        <v>40</v>
      </c>
      <c r="J17" t="s">
        <v>1569</v>
      </c>
      <c r="K17">
        <v>2243</v>
      </c>
      <c r="L17" s="22">
        <v>2243</v>
      </c>
    </row>
    <row r="18" spans="1:12" x14ac:dyDescent="0.25">
      <c r="A18" t="s">
        <v>1252</v>
      </c>
      <c r="B18" t="s">
        <v>55</v>
      </c>
      <c r="D18" t="s">
        <v>1579</v>
      </c>
      <c r="E18">
        <v>46</v>
      </c>
      <c r="F18" s="1">
        <v>10</v>
      </c>
      <c r="G18" t="s">
        <v>24</v>
      </c>
      <c r="J18" t="s">
        <v>1569</v>
      </c>
      <c r="K18">
        <v>2281</v>
      </c>
      <c r="L18" s="22">
        <v>2281</v>
      </c>
    </row>
    <row r="19" spans="1:12" x14ac:dyDescent="0.25">
      <c r="A19" t="s">
        <v>54</v>
      </c>
      <c r="B19" t="s">
        <v>55</v>
      </c>
      <c r="D19" t="s">
        <v>1580</v>
      </c>
      <c r="E19">
        <v>84</v>
      </c>
      <c r="F19" s="1">
        <v>10</v>
      </c>
      <c r="G19" t="s">
        <v>89</v>
      </c>
      <c r="J19" t="s">
        <v>1569</v>
      </c>
      <c r="K19" s="5"/>
      <c r="L19" s="22" t="s">
        <v>1569</v>
      </c>
    </row>
    <row r="20" spans="1:12" x14ac:dyDescent="0.25">
      <c r="A20" t="s">
        <v>61</v>
      </c>
      <c r="B20" t="s">
        <v>62</v>
      </c>
      <c r="D20" t="s">
        <v>869</v>
      </c>
      <c r="E20">
        <v>72</v>
      </c>
      <c r="F20" s="1">
        <v>10</v>
      </c>
      <c r="G20" t="s">
        <v>28</v>
      </c>
      <c r="J20" t="s">
        <v>1569</v>
      </c>
      <c r="K20" s="5" t="s">
        <v>1581</v>
      </c>
      <c r="L20" s="33" t="s">
        <v>1581</v>
      </c>
    </row>
    <row r="21" spans="1:12" x14ac:dyDescent="0.25">
      <c r="A21" t="s">
        <v>1311</v>
      </c>
      <c r="B21" t="s">
        <v>1312</v>
      </c>
      <c r="C21" t="s">
        <v>1582</v>
      </c>
      <c r="D21" t="s">
        <v>1378</v>
      </c>
      <c r="E21">
        <v>34.75</v>
      </c>
      <c r="F21" s="1">
        <v>10</v>
      </c>
      <c r="G21" t="s">
        <v>28</v>
      </c>
      <c r="J21" s="5" t="s">
        <v>1566</v>
      </c>
      <c r="K21" s="5">
        <v>2243</v>
      </c>
      <c r="L21" s="22">
        <v>2243</v>
      </c>
    </row>
    <row r="22" spans="1:12" x14ac:dyDescent="0.25">
      <c r="A22" t="s">
        <v>63</v>
      </c>
      <c r="B22" t="s">
        <v>64</v>
      </c>
      <c r="D22" t="s">
        <v>346</v>
      </c>
      <c r="E22">
        <v>74</v>
      </c>
      <c r="F22" s="1">
        <v>10</v>
      </c>
      <c r="G22" t="s">
        <v>66</v>
      </c>
      <c r="J22" t="s">
        <v>1569</v>
      </c>
      <c r="L22" s="22" t="s">
        <v>1569</v>
      </c>
    </row>
    <row r="23" spans="1:12" x14ac:dyDescent="0.25">
      <c r="A23" t="s">
        <v>1389</v>
      </c>
      <c r="B23" t="s">
        <v>1390</v>
      </c>
      <c r="D23" t="s">
        <v>537</v>
      </c>
      <c r="E23">
        <v>64</v>
      </c>
      <c r="F23" s="1">
        <v>10</v>
      </c>
      <c r="G23" t="s">
        <v>1392</v>
      </c>
      <c r="J23" t="s">
        <v>1569</v>
      </c>
      <c r="K23">
        <v>2258</v>
      </c>
      <c r="L23" s="22">
        <v>2258</v>
      </c>
    </row>
    <row r="24" spans="1:12" x14ac:dyDescent="0.25">
      <c r="A24" t="s">
        <v>67</v>
      </c>
      <c r="B24" t="s">
        <v>68</v>
      </c>
      <c r="D24" t="s">
        <v>1583</v>
      </c>
      <c r="E24">
        <v>71.5</v>
      </c>
      <c r="F24" s="1">
        <v>10</v>
      </c>
      <c r="G24" t="s">
        <v>28</v>
      </c>
      <c r="J24" t="s">
        <v>1569</v>
      </c>
      <c r="K24" t="s">
        <v>1584</v>
      </c>
      <c r="L24" s="22" t="s">
        <v>1584</v>
      </c>
    </row>
    <row r="25" spans="1:12" x14ac:dyDescent="0.25">
      <c r="A25" t="s">
        <v>240</v>
      </c>
      <c r="B25" t="s">
        <v>241</v>
      </c>
      <c r="D25" t="s">
        <v>1423</v>
      </c>
      <c r="E25">
        <v>72</v>
      </c>
      <c r="F25" s="1">
        <v>10</v>
      </c>
      <c r="G25" t="s">
        <v>595</v>
      </c>
      <c r="J25" t="s">
        <v>1567</v>
      </c>
      <c r="L25" s="22" t="s">
        <v>1567</v>
      </c>
    </row>
    <row r="26" spans="1:12" x14ac:dyDescent="0.25">
      <c r="A26" t="s">
        <v>1224</v>
      </c>
      <c r="B26" t="s">
        <v>73</v>
      </c>
      <c r="D26" t="s">
        <v>1585</v>
      </c>
      <c r="E26">
        <v>56</v>
      </c>
      <c r="F26" s="1">
        <v>10</v>
      </c>
      <c r="G26" t="s">
        <v>28</v>
      </c>
      <c r="J26" t="s">
        <v>1567</v>
      </c>
      <c r="L26" s="22" t="s">
        <v>1567</v>
      </c>
    </row>
    <row r="27" spans="1:12" x14ac:dyDescent="0.25">
      <c r="A27" t="s">
        <v>75</v>
      </c>
      <c r="B27" t="s">
        <v>76</v>
      </c>
      <c r="C27" s="31" t="s">
        <v>1586</v>
      </c>
      <c r="E27">
        <v>0</v>
      </c>
      <c r="F27" s="1">
        <v>10</v>
      </c>
      <c r="G27" t="s">
        <v>78</v>
      </c>
      <c r="I27" s="75"/>
      <c r="J27" t="s">
        <v>1569</v>
      </c>
      <c r="L27" s="22"/>
    </row>
    <row r="28" spans="1:12" x14ac:dyDescent="0.25">
      <c r="A28" t="s">
        <v>80</v>
      </c>
      <c r="B28" t="s">
        <v>81</v>
      </c>
      <c r="D28" t="s">
        <v>1587</v>
      </c>
      <c r="E28">
        <v>77.5</v>
      </c>
      <c r="F28" s="1">
        <v>10</v>
      </c>
      <c r="G28" t="s">
        <v>13</v>
      </c>
      <c r="J28" t="s">
        <v>1569</v>
      </c>
      <c r="K28" t="s">
        <v>1588</v>
      </c>
      <c r="L28" s="22" t="s">
        <v>1588</v>
      </c>
    </row>
    <row r="29" spans="1:12" x14ac:dyDescent="0.25">
      <c r="A29" t="s">
        <v>84</v>
      </c>
      <c r="B29" t="s">
        <v>85</v>
      </c>
      <c r="D29" t="s">
        <v>1589</v>
      </c>
      <c r="E29">
        <v>67</v>
      </c>
      <c r="F29" s="1">
        <v>10</v>
      </c>
      <c r="G29" t="s">
        <v>13</v>
      </c>
      <c r="J29" t="s">
        <v>1569</v>
      </c>
      <c r="K29" s="5" t="s">
        <v>1590</v>
      </c>
      <c r="L29" s="33" t="s">
        <v>1590</v>
      </c>
    </row>
    <row r="30" spans="1:12" x14ac:dyDescent="0.25">
      <c r="A30" t="s">
        <v>1229</v>
      </c>
      <c r="B30" t="s">
        <v>88</v>
      </c>
      <c r="C30" s="31" t="s">
        <v>1591</v>
      </c>
      <c r="D30" t="s">
        <v>506</v>
      </c>
      <c r="E30">
        <v>72</v>
      </c>
      <c r="F30" s="1">
        <v>10</v>
      </c>
      <c r="G30" t="s">
        <v>89</v>
      </c>
      <c r="J30" t="s">
        <v>1567</v>
      </c>
      <c r="L30" s="22" t="s">
        <v>1567</v>
      </c>
    </row>
    <row r="31" spans="1:12" x14ac:dyDescent="0.25">
      <c r="A31" t="s">
        <v>18</v>
      </c>
      <c r="B31" t="s">
        <v>927</v>
      </c>
      <c r="D31" t="s">
        <v>1592</v>
      </c>
      <c r="E31">
        <v>70</v>
      </c>
      <c r="F31" s="1">
        <v>10</v>
      </c>
      <c r="G31" t="s">
        <v>20</v>
      </c>
      <c r="J31" t="s">
        <v>1569</v>
      </c>
      <c r="K31" t="s">
        <v>1584</v>
      </c>
      <c r="L31" s="22" t="s">
        <v>1584</v>
      </c>
    </row>
    <row r="32" spans="1:12" x14ac:dyDescent="0.25">
      <c r="A32" t="s">
        <v>95</v>
      </c>
      <c r="B32" t="s">
        <v>96</v>
      </c>
      <c r="E32">
        <v>24</v>
      </c>
      <c r="F32" s="1">
        <v>10</v>
      </c>
      <c r="G32" t="s">
        <v>28</v>
      </c>
      <c r="J32" t="s">
        <v>1593</v>
      </c>
      <c r="L32" s="22" t="s">
        <v>1593</v>
      </c>
    </row>
    <row r="33" spans="5:12" x14ac:dyDescent="0.25">
      <c r="E33">
        <v>40</v>
      </c>
      <c r="F33" s="1">
        <v>10</v>
      </c>
      <c r="G33" s="31" t="s">
        <v>40</v>
      </c>
      <c r="I33" s="39">
        <v>2822.68</v>
      </c>
      <c r="J33" t="s">
        <v>1571</v>
      </c>
      <c r="L33" s="22" t="s">
        <v>1571</v>
      </c>
    </row>
    <row r="34" spans="1:12" x14ac:dyDescent="0.25">
      <c r="A34" t="s">
        <v>97</v>
      </c>
      <c r="B34" t="s">
        <v>98</v>
      </c>
      <c r="D34" t="s">
        <v>1594</v>
      </c>
      <c r="E34">
        <f>32.11+39.97</f>
        <v>72.08</v>
      </c>
      <c r="F34" s="1">
        <v>10</v>
      </c>
      <c r="G34" t="s">
        <v>59</v>
      </c>
      <c r="J34" t="s">
        <v>1569</v>
      </c>
      <c r="L34" s="22" t="s">
        <v>1569</v>
      </c>
    </row>
    <row r="35" spans="1:12" x14ac:dyDescent="0.25">
      <c r="A35" t="s">
        <v>100</v>
      </c>
      <c r="B35" t="s">
        <v>101</v>
      </c>
      <c r="E35" t="s">
        <v>374</v>
      </c>
      <c r="F35" s="1">
        <v>10</v>
      </c>
      <c r="G35" t="s">
        <v>103</v>
      </c>
      <c r="I35" s="39">
        <v>262</v>
      </c>
      <c r="J35" t="s">
        <v>1569</v>
      </c>
      <c r="K35" s="5"/>
      <c r="L35" s="22"/>
    </row>
    <row r="36" ht="30.75" customHeight="1" spans="1:12" x14ac:dyDescent="0.25">
      <c r="A36" t="s">
        <v>46</v>
      </c>
      <c r="B36" t="s">
        <v>105</v>
      </c>
      <c r="D36" t="s">
        <v>1595</v>
      </c>
      <c r="E36">
        <v>73</v>
      </c>
      <c r="F36" s="1">
        <v>10</v>
      </c>
      <c r="G36" t="s">
        <v>107</v>
      </c>
      <c r="J36" t="s">
        <v>1569</v>
      </c>
      <c r="K36" s="5" t="s">
        <v>1596</v>
      </c>
      <c r="L36" s="22" t="s">
        <v>1597</v>
      </c>
    </row>
    <row r="37" spans="1:12" x14ac:dyDescent="0.25">
      <c r="A37" t="s">
        <v>714</v>
      </c>
      <c r="B37" t="s">
        <v>715</v>
      </c>
      <c r="D37" t="s">
        <v>1598</v>
      </c>
      <c r="E37">
        <v>82</v>
      </c>
      <c r="F37" s="1">
        <v>10</v>
      </c>
      <c r="G37" t="s">
        <v>28</v>
      </c>
      <c r="J37" t="s">
        <v>1569</v>
      </c>
      <c r="K37" s="5" t="s">
        <v>1599</v>
      </c>
      <c r="L37" s="33" t="s">
        <v>1599</v>
      </c>
    </row>
    <row r="38" spans="1:12" x14ac:dyDescent="0.25">
      <c r="A38" t="s">
        <v>75</v>
      </c>
      <c r="B38" t="s">
        <v>111</v>
      </c>
      <c r="D38" t="s">
        <v>506</v>
      </c>
      <c r="E38">
        <v>72</v>
      </c>
      <c r="F38" s="1">
        <v>10</v>
      </c>
      <c r="G38" t="s">
        <v>94</v>
      </c>
      <c r="J38" t="s">
        <v>1569</v>
      </c>
      <c r="K38">
        <v>2253</v>
      </c>
      <c r="L38" s="22">
        <v>2253</v>
      </c>
    </row>
    <row r="39" spans="1:12" x14ac:dyDescent="0.25">
      <c r="A39" t="s">
        <v>115</v>
      </c>
      <c r="B39" t="s">
        <v>116</v>
      </c>
      <c r="E39">
        <v>80</v>
      </c>
      <c r="F39" s="1">
        <v>10</v>
      </c>
      <c r="G39" t="s">
        <v>28</v>
      </c>
      <c r="J39" t="s">
        <v>1569</v>
      </c>
      <c r="K39">
        <v>2254</v>
      </c>
      <c r="L39" s="22">
        <v>2254</v>
      </c>
    </row>
    <row r="40" spans="1:12" x14ac:dyDescent="0.25">
      <c r="A40" t="s">
        <v>1481</v>
      </c>
      <c r="B40" t="s">
        <v>1482</v>
      </c>
      <c r="D40" t="s">
        <v>537</v>
      </c>
      <c r="E40">
        <v>64</v>
      </c>
      <c r="F40" s="1">
        <v>10</v>
      </c>
      <c r="G40" t="s">
        <v>28</v>
      </c>
      <c r="J40" t="s">
        <v>1569</v>
      </c>
      <c r="K40">
        <v>2257</v>
      </c>
      <c r="L40" s="22">
        <v>2257</v>
      </c>
    </row>
    <row r="41" spans="1:12" x14ac:dyDescent="0.25">
      <c r="A41" t="s">
        <v>120</v>
      </c>
      <c r="B41" t="s">
        <v>121</v>
      </c>
      <c r="C41" s="5"/>
      <c r="D41" t="s">
        <v>1600</v>
      </c>
      <c r="E41">
        <v>12</v>
      </c>
      <c r="F41" s="1">
        <v>10</v>
      </c>
      <c r="G41" t="s">
        <v>122</v>
      </c>
      <c r="J41" t="s">
        <v>1571</v>
      </c>
      <c r="K41">
        <v>2284</v>
      </c>
      <c r="L41" s="22">
        <v>2284</v>
      </c>
    </row>
  </sheetData>
  <autoFilter ref="A1:L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00" zoomScaleNormal="100">
      <pane ySplit="1" topLeftCell="A21" activePane="bottomLeft" state="frozen"/>
      <selection pane="bottomLeft" activeCell="A21" sqref="A21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s="17">
        <v>0.6993055555540195</v>
      </c>
      <c r="D2">
        <v>63</v>
      </c>
      <c r="E2" s="1">
        <v>89.7</v>
      </c>
      <c r="F2" t="s">
        <v>13</v>
      </c>
      <c r="H2" t="s">
        <v>223</v>
      </c>
      <c r="I2" t="s">
        <v>224</v>
      </c>
      <c r="J2" s="4" t="s">
        <v>224</v>
      </c>
    </row>
    <row r="3" spans="1:11" x14ac:dyDescent="0.25">
      <c r="A3" t="s">
        <v>10</v>
      </c>
      <c r="B3" t="s">
        <v>11</v>
      </c>
      <c r="D3">
        <v>24</v>
      </c>
      <c r="E3" s="1">
        <v>89.7</v>
      </c>
      <c r="F3" t="s">
        <v>51</v>
      </c>
      <c r="H3" t="s">
        <v>225</v>
      </c>
      <c r="I3" t="s">
        <v>226</v>
      </c>
      <c r="J3" s="4" t="s">
        <v>226</v>
      </c>
      <c r="K3" t="s">
        <v>227</v>
      </c>
    </row>
    <row r="4" spans="1:10" x14ac:dyDescent="0.25">
      <c r="A4" t="s">
        <v>21</v>
      </c>
      <c r="B4" t="s">
        <v>22</v>
      </c>
      <c r="C4" t="s">
        <v>228</v>
      </c>
      <c r="D4">
        <v>80</v>
      </c>
      <c r="E4" s="1">
        <v>28.85</v>
      </c>
      <c r="F4" t="s">
        <v>24</v>
      </c>
      <c r="H4" t="s">
        <v>229</v>
      </c>
      <c r="I4">
        <v>1785</v>
      </c>
      <c r="J4" s="4">
        <v>1785</v>
      </c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s="5" t="s">
        <v>230</v>
      </c>
      <c r="J5" s="8" t="s">
        <v>230</v>
      </c>
    </row>
    <row r="6" spans="1:10" x14ac:dyDescent="0.25">
      <c r="A6" t="s">
        <v>31</v>
      </c>
      <c r="B6" t="s">
        <v>32</v>
      </c>
      <c r="D6">
        <v>80</v>
      </c>
      <c r="E6" s="1">
        <v>95.16</v>
      </c>
      <c r="F6" t="s">
        <v>33</v>
      </c>
      <c r="H6" s="5" t="s">
        <v>231</v>
      </c>
      <c r="I6" s="5" t="s">
        <v>232</v>
      </c>
      <c r="J6" s="8" t="s">
        <v>232</v>
      </c>
    </row>
    <row r="7" spans="1:10" x14ac:dyDescent="0.25">
      <c r="A7" t="s">
        <v>37</v>
      </c>
      <c r="B7" t="s">
        <v>38</v>
      </c>
      <c r="C7" t="s">
        <v>233</v>
      </c>
      <c r="D7">
        <v>80</v>
      </c>
      <c r="E7" s="1">
        <v>28.85</v>
      </c>
      <c r="F7" t="s">
        <v>40</v>
      </c>
      <c r="H7" t="s">
        <v>234</v>
      </c>
      <c r="I7">
        <v>1773</v>
      </c>
      <c r="J7" s="4">
        <v>1773</v>
      </c>
    </row>
    <row r="8" spans="1:10" x14ac:dyDescent="0.25">
      <c r="A8" t="s">
        <v>43</v>
      </c>
      <c r="B8" t="s">
        <v>44</v>
      </c>
      <c r="D8">
        <v>80</v>
      </c>
      <c r="E8" s="1">
        <v>120.75</v>
      </c>
      <c r="F8" t="s">
        <v>24</v>
      </c>
      <c r="H8" t="s">
        <v>235</v>
      </c>
      <c r="J8" s="4" t="s">
        <v>235</v>
      </c>
    </row>
    <row r="9" spans="1:10" x14ac:dyDescent="0.25">
      <c r="A9" t="s">
        <v>46</v>
      </c>
      <c r="B9" t="s">
        <v>47</v>
      </c>
      <c r="D9">
        <v>79</v>
      </c>
      <c r="E9" s="1">
        <v>89.7</v>
      </c>
      <c r="F9" t="s">
        <v>48</v>
      </c>
      <c r="H9" s="5" t="s">
        <v>198</v>
      </c>
      <c r="I9" s="5" t="s">
        <v>236</v>
      </c>
      <c r="J9" s="8" t="s">
        <v>236</v>
      </c>
    </row>
    <row r="10" spans="1:10" x14ac:dyDescent="0.25">
      <c r="A10" t="s">
        <v>54</v>
      </c>
      <c r="B10" t="s">
        <v>55</v>
      </c>
      <c r="D10">
        <v>90</v>
      </c>
      <c r="E10" s="1">
        <v>96.6</v>
      </c>
      <c r="F10" t="s">
        <v>40</v>
      </c>
      <c r="H10" t="s">
        <v>193</v>
      </c>
      <c r="I10">
        <v>1775</v>
      </c>
      <c r="J10" s="4">
        <v>1775</v>
      </c>
    </row>
    <row r="11" spans="1:10" x14ac:dyDescent="0.25">
      <c r="A11" t="s">
        <v>57</v>
      </c>
      <c r="B11" t="s">
        <v>58</v>
      </c>
      <c r="D11">
        <v>77</v>
      </c>
      <c r="E11" s="1">
        <v>97.5</v>
      </c>
      <c r="F11" t="s">
        <v>59</v>
      </c>
      <c r="G11" s="10" t="s">
        <v>237</v>
      </c>
      <c r="H11" s="5" t="s">
        <v>231</v>
      </c>
      <c r="I11" s="5" t="s">
        <v>238</v>
      </c>
      <c r="J11" s="8" t="s">
        <v>238</v>
      </c>
    </row>
    <row r="12" spans="1:10" x14ac:dyDescent="0.25">
      <c r="A12" t="s">
        <v>61</v>
      </c>
      <c r="B12" t="s">
        <v>62</v>
      </c>
      <c r="C12" t="s">
        <v>239</v>
      </c>
      <c r="D12">
        <v>40</v>
      </c>
      <c r="E12" s="1">
        <v>100.77</v>
      </c>
      <c r="F12" t="s">
        <v>28</v>
      </c>
      <c r="H12" t="s">
        <v>198</v>
      </c>
      <c r="I12">
        <v>1805</v>
      </c>
      <c r="J12" s="4">
        <v>1805</v>
      </c>
    </row>
    <row r="13" spans="1:10" x14ac:dyDescent="0.25">
      <c r="A13" t="s">
        <v>63</v>
      </c>
      <c r="B13" t="s">
        <v>64</v>
      </c>
      <c r="D13">
        <v>80</v>
      </c>
      <c r="E13" s="1">
        <v>97.5</v>
      </c>
      <c r="F13" t="s">
        <v>66</v>
      </c>
      <c r="H13" s="5" t="s">
        <v>231</v>
      </c>
      <c r="I13" s="5" t="s">
        <v>238</v>
      </c>
      <c r="J13" s="8" t="s">
        <v>238</v>
      </c>
    </row>
    <row r="14" spans="1:10" x14ac:dyDescent="0.25">
      <c r="A14" t="s">
        <v>67</v>
      </c>
      <c r="B14" t="s">
        <v>68</v>
      </c>
      <c r="D14">
        <v>80</v>
      </c>
      <c r="E14" s="1">
        <v>100.77</v>
      </c>
      <c r="F14" t="s">
        <v>28</v>
      </c>
      <c r="H14" t="s">
        <v>198</v>
      </c>
      <c r="I14">
        <v>1804</v>
      </c>
      <c r="J14" s="4">
        <v>1804</v>
      </c>
    </row>
    <row r="15" ht="30.75" customHeight="1" spans="1:10" x14ac:dyDescent="0.25">
      <c r="A15" t="s">
        <v>240</v>
      </c>
      <c r="B15" t="s">
        <v>241</v>
      </c>
      <c r="C15" t="s">
        <v>242</v>
      </c>
      <c r="D15">
        <v>80</v>
      </c>
      <c r="E15" s="1">
        <v>86.39</v>
      </c>
      <c r="F15" t="s">
        <v>243</v>
      </c>
      <c r="G15" s="10" t="s">
        <v>237</v>
      </c>
      <c r="H15" s="2" t="s">
        <v>244</v>
      </c>
      <c r="I15" s="5" t="s">
        <v>245</v>
      </c>
      <c r="J15" s="4" t="s">
        <v>246</v>
      </c>
    </row>
    <row r="16" spans="1:10" x14ac:dyDescent="0.25">
      <c r="A16" t="s">
        <v>69</v>
      </c>
      <c r="B16" t="s">
        <v>70</v>
      </c>
      <c r="D16">
        <v>40</v>
      </c>
      <c r="E16" s="1">
        <v>100.77</v>
      </c>
      <c r="F16" t="s">
        <v>59</v>
      </c>
      <c r="H16" t="s">
        <v>230</v>
      </c>
      <c r="I16">
        <v>1805</v>
      </c>
      <c r="J16" s="4">
        <v>1805</v>
      </c>
    </row>
    <row r="17" spans="1:10" x14ac:dyDescent="0.25">
      <c r="A17" t="s">
        <v>72</v>
      </c>
      <c r="B17" t="s">
        <v>73</v>
      </c>
      <c r="D17">
        <v>80</v>
      </c>
      <c r="E17" s="1">
        <v>85.8</v>
      </c>
      <c r="F17" t="s">
        <v>28</v>
      </c>
      <c r="H17" t="s">
        <v>230</v>
      </c>
      <c r="I17">
        <v>60</v>
      </c>
      <c r="J17" s="4">
        <v>60</v>
      </c>
    </row>
    <row r="18" spans="1:10" x14ac:dyDescent="0.25">
      <c r="A18" t="s">
        <v>75</v>
      </c>
      <c r="B18" t="s">
        <v>76</v>
      </c>
      <c r="C18" t="s">
        <v>247</v>
      </c>
      <c r="D18">
        <v>75</v>
      </c>
      <c r="E18" s="1">
        <v>105.81</v>
      </c>
      <c r="F18" t="s">
        <v>78</v>
      </c>
      <c r="H18" t="s">
        <v>198</v>
      </c>
      <c r="J18" s="4" t="s">
        <v>198</v>
      </c>
    </row>
    <row r="19" spans="1:10" x14ac:dyDescent="0.25">
      <c r="A19" t="s">
        <v>80</v>
      </c>
      <c r="B19" t="s">
        <v>81</v>
      </c>
      <c r="C19" t="s">
        <v>83</v>
      </c>
      <c r="D19">
        <f>42.5+49.75</f>
        <v>92.25</v>
      </c>
      <c r="E19" s="1">
        <v>100</v>
      </c>
      <c r="F19" t="s">
        <v>13</v>
      </c>
      <c r="H19" t="s">
        <v>198</v>
      </c>
      <c r="I19">
        <v>1779</v>
      </c>
      <c r="J19" s="4">
        <v>1779</v>
      </c>
    </row>
    <row r="20" spans="1:10" x14ac:dyDescent="0.25">
      <c r="A20" t="s">
        <v>84</v>
      </c>
      <c r="B20" t="s">
        <v>85</v>
      </c>
      <c r="D20">
        <v>98.5</v>
      </c>
      <c r="E20" s="1">
        <v>94.23</v>
      </c>
      <c r="F20" t="s">
        <v>13</v>
      </c>
      <c r="H20" t="s">
        <v>198</v>
      </c>
      <c r="I20">
        <v>1791</v>
      </c>
      <c r="J20" s="4">
        <v>1791</v>
      </c>
    </row>
    <row r="21" spans="1:10" x14ac:dyDescent="0.25">
      <c r="A21" t="s">
        <v>87</v>
      </c>
      <c r="B21" t="s">
        <v>88</v>
      </c>
      <c r="D21">
        <v>80</v>
      </c>
      <c r="E21" s="1">
        <v>75.91</v>
      </c>
      <c r="F21" t="s">
        <v>89</v>
      </c>
      <c r="H21" s="5" t="s">
        <v>231</v>
      </c>
      <c r="I21" s="5" t="s">
        <v>248</v>
      </c>
      <c r="J21" s="8" t="s">
        <v>248</v>
      </c>
    </row>
    <row r="22" spans="1:10" x14ac:dyDescent="0.25">
      <c r="A22" t="s">
        <v>92</v>
      </c>
      <c r="B22" t="s">
        <v>93</v>
      </c>
      <c r="D22">
        <v>80</v>
      </c>
      <c r="E22" s="1">
        <v>85.8</v>
      </c>
      <c r="F22" t="s">
        <v>94</v>
      </c>
      <c r="G22" s="7">
        <v>937.89</v>
      </c>
      <c r="H22" t="s">
        <v>198</v>
      </c>
      <c r="J22" s="4" t="s">
        <v>198</v>
      </c>
    </row>
    <row r="23" spans="1:10" x14ac:dyDescent="0.25">
      <c r="A23" t="s">
        <v>95</v>
      </c>
      <c r="B23" t="s">
        <v>96</v>
      </c>
      <c r="D23">
        <v>80</v>
      </c>
      <c r="E23" s="1">
        <v>99.93</v>
      </c>
      <c r="F23" t="s">
        <v>28</v>
      </c>
      <c r="H23" t="s">
        <v>230</v>
      </c>
      <c r="I23">
        <v>1797</v>
      </c>
      <c r="J23" s="4">
        <v>1797</v>
      </c>
    </row>
    <row r="24" spans="1:10" x14ac:dyDescent="0.25">
      <c r="A24" t="s">
        <v>97</v>
      </c>
      <c r="B24" t="s">
        <v>98</v>
      </c>
      <c r="D24">
        <f>36.34+42.78</f>
        <v>79.12</v>
      </c>
      <c r="E24" s="1">
        <v>103.92</v>
      </c>
      <c r="F24" t="s">
        <v>59</v>
      </c>
      <c r="H24" t="s">
        <v>198</v>
      </c>
      <c r="J24" s="4" t="s">
        <v>249</v>
      </c>
    </row>
    <row r="25" spans="1:10" x14ac:dyDescent="0.25">
      <c r="A25" t="s">
        <v>100</v>
      </c>
      <c r="B25" t="s">
        <v>101</v>
      </c>
      <c r="C25" t="s">
        <v>250</v>
      </c>
      <c r="D25">
        <v>80</v>
      </c>
      <c r="E25" s="1">
        <v>28.85</v>
      </c>
      <c r="F25" t="s">
        <v>103</v>
      </c>
      <c r="H25" t="s">
        <v>230</v>
      </c>
      <c r="I25">
        <v>1805</v>
      </c>
      <c r="J25" s="4">
        <v>1805</v>
      </c>
    </row>
    <row r="26" spans="1:10" x14ac:dyDescent="0.25">
      <c r="A26" t="s">
        <v>104</v>
      </c>
      <c r="B26" t="s">
        <v>105</v>
      </c>
      <c r="C26" t="s">
        <v>251</v>
      </c>
      <c r="D26">
        <v>72</v>
      </c>
      <c r="E26" s="1">
        <v>93.6</v>
      </c>
      <c r="F26" t="s">
        <v>107</v>
      </c>
      <c r="G26" s="7">
        <v>254.51</v>
      </c>
      <c r="H26" s="5" t="s">
        <v>198</v>
      </c>
      <c r="I26" s="5" t="s">
        <v>252</v>
      </c>
      <c r="J26" s="8" t="s">
        <v>252</v>
      </c>
    </row>
    <row r="27" spans="1:10" x14ac:dyDescent="0.25">
      <c r="A27" t="s">
        <v>75</v>
      </c>
      <c r="B27" t="s">
        <v>111</v>
      </c>
      <c r="D27">
        <v>80</v>
      </c>
      <c r="E27" s="1">
        <v>93.6</v>
      </c>
      <c r="F27" t="s">
        <v>94</v>
      </c>
      <c r="H27" t="s">
        <v>198</v>
      </c>
      <c r="I27" s="5" t="s">
        <v>253</v>
      </c>
      <c r="J27" s="8" t="s">
        <v>253</v>
      </c>
    </row>
    <row r="28" spans="1:10" x14ac:dyDescent="0.25">
      <c r="A28" t="s">
        <v>115</v>
      </c>
      <c r="B28" t="s">
        <v>116</v>
      </c>
      <c r="D28">
        <v>80</v>
      </c>
      <c r="E28" s="1">
        <v>90.09</v>
      </c>
      <c r="F28" t="s">
        <v>28</v>
      </c>
      <c r="H28" t="s">
        <v>164</v>
      </c>
      <c r="J28" s="4" t="s">
        <v>164</v>
      </c>
    </row>
    <row r="29" spans="1:10" x14ac:dyDescent="0.25">
      <c r="A29" t="s">
        <v>118</v>
      </c>
      <c r="B29" t="s">
        <v>119</v>
      </c>
      <c r="D29">
        <v>4.5</v>
      </c>
      <c r="E29" s="1">
        <v>15</v>
      </c>
      <c r="F29" t="s">
        <v>107</v>
      </c>
      <c r="H29" s="18" t="s">
        <v>254</v>
      </c>
      <c r="J29" s="4"/>
    </row>
    <row r="30" spans="1:10" x14ac:dyDescent="0.25">
      <c r="A30" t="s">
        <v>120</v>
      </c>
      <c r="B30" t="s">
        <v>121</v>
      </c>
      <c r="C30" t="s">
        <v>255</v>
      </c>
      <c r="D30">
        <v>77.5</v>
      </c>
      <c r="E30" s="1">
        <v>93.6</v>
      </c>
      <c r="F30" t="s">
        <v>122</v>
      </c>
      <c r="H30" t="s">
        <v>198</v>
      </c>
      <c r="I30" t="s">
        <v>256</v>
      </c>
      <c r="J30" s="4" t="s">
        <v>257</v>
      </c>
    </row>
    <row r="31" spans="1:10" x14ac:dyDescent="0.25">
      <c r="A31" t="s">
        <v>18</v>
      </c>
      <c r="B31" t="s">
        <v>222</v>
      </c>
      <c r="D31">
        <v>80</v>
      </c>
      <c r="E31" s="1">
        <v>93.01</v>
      </c>
      <c r="F31" t="s">
        <v>20</v>
      </c>
      <c r="H31" t="s">
        <v>198</v>
      </c>
      <c r="I31">
        <v>1804</v>
      </c>
      <c r="J31" s="4">
        <v>1804</v>
      </c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 zoomScale="100" zoomScaleNormal="100">
      <pane ySplit="1" topLeftCell="B20" activePane="bottomLeft" state="frozen"/>
      <selection pane="bottomLeft" activeCell="B20" sqref="B20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258</v>
      </c>
      <c r="D2">
        <v>101</v>
      </c>
      <c r="E2" s="1">
        <v>89.7</v>
      </c>
      <c r="F2" t="s">
        <v>13</v>
      </c>
      <c r="G2" s="7">
        <v>1414.47</v>
      </c>
      <c r="H2" t="s">
        <v>259</v>
      </c>
      <c r="I2" t="s">
        <v>260</v>
      </c>
      <c r="J2" s="4" t="s">
        <v>260</v>
      </c>
    </row>
    <row r="3" spans="1:10" x14ac:dyDescent="0.25">
      <c r="A3" t="s">
        <v>21</v>
      </c>
      <c r="B3" t="s">
        <v>22</v>
      </c>
      <c r="D3">
        <v>80</v>
      </c>
      <c r="E3" s="1">
        <v>28.85</v>
      </c>
      <c r="F3" t="s">
        <v>24</v>
      </c>
      <c r="J3" s="4"/>
    </row>
    <row r="4" spans="1:10" x14ac:dyDescent="0.25">
      <c r="A4" t="s">
        <v>26</v>
      </c>
      <c r="B4" t="s">
        <v>27</v>
      </c>
      <c r="D4">
        <v>80</v>
      </c>
      <c r="E4" s="1">
        <v>93.6</v>
      </c>
      <c r="F4" t="s">
        <v>28</v>
      </c>
      <c r="H4" s="5" t="s">
        <v>261</v>
      </c>
      <c r="J4" s="8" t="s">
        <v>261</v>
      </c>
    </row>
    <row r="5" spans="1:10" x14ac:dyDescent="0.25">
      <c r="A5" t="s">
        <v>31</v>
      </c>
      <c r="B5" t="s">
        <v>32</v>
      </c>
      <c r="C5" s="17" t="s">
        <v>262</v>
      </c>
      <c r="D5">
        <v>77</v>
      </c>
      <c r="E5" s="1">
        <v>95.16</v>
      </c>
      <c r="F5" t="s">
        <v>33</v>
      </c>
      <c r="G5" s="10" t="s">
        <v>263</v>
      </c>
      <c r="H5" s="5" t="s">
        <v>264</v>
      </c>
      <c r="I5" s="5" t="s">
        <v>265</v>
      </c>
      <c r="J5" s="8" t="s">
        <v>265</v>
      </c>
    </row>
    <row r="6" spans="1:10" x14ac:dyDescent="0.25">
      <c r="A6" t="s">
        <v>37</v>
      </c>
      <c r="B6" t="s">
        <v>38</v>
      </c>
      <c r="C6" t="s">
        <v>266</v>
      </c>
      <c r="D6">
        <v>80</v>
      </c>
      <c r="E6" s="1">
        <v>28.85</v>
      </c>
      <c r="F6" t="s">
        <v>40</v>
      </c>
      <c r="H6" t="s">
        <v>235</v>
      </c>
      <c r="I6" t="s">
        <v>267</v>
      </c>
      <c r="J6" s="8" t="s">
        <v>267</v>
      </c>
    </row>
    <row r="7" spans="1:10" x14ac:dyDescent="0.25">
      <c r="A7" t="s">
        <v>43</v>
      </c>
      <c r="B7" t="s">
        <v>44</v>
      </c>
      <c r="D7">
        <v>80</v>
      </c>
      <c r="E7" s="1">
        <v>120.75</v>
      </c>
      <c r="F7" t="s">
        <v>24</v>
      </c>
      <c r="H7" t="s">
        <v>268</v>
      </c>
      <c r="J7" s="4" t="s">
        <v>268</v>
      </c>
    </row>
    <row r="8" spans="1:10" x14ac:dyDescent="0.25">
      <c r="A8" t="s">
        <v>46</v>
      </c>
      <c r="B8" t="s">
        <v>47</v>
      </c>
      <c r="D8">
        <v>80</v>
      </c>
      <c r="E8" s="1">
        <v>89.7</v>
      </c>
      <c r="F8" t="s">
        <v>48</v>
      </c>
      <c r="H8" s="5" t="s">
        <v>235</v>
      </c>
      <c r="I8" s="5" t="s">
        <v>269</v>
      </c>
      <c r="J8" s="8" t="s">
        <v>269</v>
      </c>
    </row>
    <row r="9" spans="1:10" x14ac:dyDescent="0.25">
      <c r="A9" t="s">
        <v>54</v>
      </c>
      <c r="B9" t="s">
        <v>55</v>
      </c>
      <c r="D9">
        <v>64</v>
      </c>
      <c r="E9" s="1">
        <v>96.6</v>
      </c>
      <c r="F9" t="s">
        <v>40</v>
      </c>
      <c r="H9" t="s">
        <v>229</v>
      </c>
      <c r="I9">
        <v>1786</v>
      </c>
      <c r="J9" s="4">
        <v>1786</v>
      </c>
    </row>
    <row r="10" spans="1:10" x14ac:dyDescent="0.25">
      <c r="A10" t="s">
        <v>57</v>
      </c>
      <c r="B10" t="s">
        <v>58</v>
      </c>
      <c r="D10">
        <v>80</v>
      </c>
      <c r="E10" s="1">
        <v>97.5</v>
      </c>
      <c r="F10" t="s">
        <v>59</v>
      </c>
      <c r="H10" s="5" t="s">
        <v>264</v>
      </c>
      <c r="I10" s="5" t="s">
        <v>270</v>
      </c>
      <c r="J10" s="8" t="s">
        <v>270</v>
      </c>
    </row>
    <row r="11" spans="1:10" x14ac:dyDescent="0.25">
      <c r="A11" t="s">
        <v>61</v>
      </c>
      <c r="B11" t="s">
        <v>62</v>
      </c>
      <c r="D11">
        <v>80</v>
      </c>
      <c r="E11" s="1">
        <v>100.77</v>
      </c>
      <c r="F11" t="s">
        <v>28</v>
      </c>
      <c r="H11" t="s">
        <v>235</v>
      </c>
      <c r="I11">
        <v>1805</v>
      </c>
      <c r="J11" s="4">
        <v>1805</v>
      </c>
    </row>
    <row r="12" spans="1:10" x14ac:dyDescent="0.25">
      <c r="A12" t="s">
        <v>63</v>
      </c>
      <c r="B12" t="s">
        <v>64</v>
      </c>
      <c r="D12">
        <v>80</v>
      </c>
      <c r="E12" s="1">
        <v>97.5</v>
      </c>
      <c r="F12" t="s">
        <v>66</v>
      </c>
      <c r="H12" s="5" t="s">
        <v>264</v>
      </c>
      <c r="I12" s="5" t="s">
        <v>270</v>
      </c>
      <c r="J12" s="8" t="s">
        <v>270</v>
      </c>
    </row>
    <row r="13" spans="1:10" x14ac:dyDescent="0.25">
      <c r="A13" t="s">
        <v>67</v>
      </c>
      <c r="B13" t="s">
        <v>68</v>
      </c>
      <c r="D13">
        <v>80</v>
      </c>
      <c r="E13" s="1">
        <v>100.77</v>
      </c>
      <c r="F13" t="s">
        <v>28</v>
      </c>
      <c r="H13" t="s">
        <v>235</v>
      </c>
      <c r="I13">
        <v>1804</v>
      </c>
      <c r="J13" s="4">
        <v>1804</v>
      </c>
    </row>
    <row r="14" spans="1:10" x14ac:dyDescent="0.25">
      <c r="A14" t="s">
        <v>240</v>
      </c>
      <c r="B14" t="s">
        <v>241</v>
      </c>
      <c r="C14" s="11" t="s">
        <v>271</v>
      </c>
      <c r="D14">
        <v>80</v>
      </c>
      <c r="E14" s="1">
        <v>86.39</v>
      </c>
      <c r="F14" t="s">
        <v>243</v>
      </c>
      <c r="H14" t="s">
        <v>272</v>
      </c>
      <c r="I14">
        <v>1820</v>
      </c>
      <c r="J14" s="4">
        <v>1820</v>
      </c>
    </row>
    <row r="15" spans="1:10" x14ac:dyDescent="0.25">
      <c r="A15" t="s">
        <v>69</v>
      </c>
      <c r="B15" t="s">
        <v>70</v>
      </c>
      <c r="D15">
        <v>40</v>
      </c>
      <c r="E15" s="1">
        <v>100.77</v>
      </c>
      <c r="F15" t="s">
        <v>59</v>
      </c>
      <c r="H15" t="s">
        <v>273</v>
      </c>
      <c r="I15">
        <v>1805</v>
      </c>
      <c r="J15" s="4">
        <v>1805</v>
      </c>
    </row>
    <row r="16" spans="1:10" x14ac:dyDescent="0.25">
      <c r="A16" t="s">
        <v>72</v>
      </c>
      <c r="B16" t="s">
        <v>73</v>
      </c>
      <c r="D16">
        <v>58.5</v>
      </c>
      <c r="E16" s="1">
        <v>85.8</v>
      </c>
      <c r="F16" t="s">
        <v>28</v>
      </c>
      <c r="H16" t="s">
        <v>261</v>
      </c>
      <c r="I16">
        <v>61</v>
      </c>
      <c r="J16" s="4">
        <v>61</v>
      </c>
    </row>
    <row r="17" ht="14.25" customHeight="1" spans="1:10" x14ac:dyDescent="0.25">
      <c r="A17" t="s">
        <v>75</v>
      </c>
      <c r="B17" t="s">
        <v>76</v>
      </c>
      <c r="C17" t="s">
        <v>274</v>
      </c>
      <c r="D17">
        <v>75</v>
      </c>
      <c r="E17" s="1">
        <v>105.81</v>
      </c>
      <c r="F17" t="s">
        <v>78</v>
      </c>
      <c r="H17" t="s">
        <v>235</v>
      </c>
      <c r="J17" s="4" t="s">
        <v>235</v>
      </c>
    </row>
    <row r="18" spans="1:10" x14ac:dyDescent="0.25">
      <c r="A18" t="s">
        <v>80</v>
      </c>
      <c r="B18" t="s">
        <v>81</v>
      </c>
      <c r="C18" t="s">
        <v>275</v>
      </c>
      <c r="D18">
        <v>100</v>
      </c>
      <c r="E18" s="1">
        <v>100</v>
      </c>
      <c r="F18" t="s">
        <v>13</v>
      </c>
      <c r="H18" t="s">
        <v>235</v>
      </c>
      <c r="I18">
        <v>1779</v>
      </c>
      <c r="J18" s="4">
        <v>1779</v>
      </c>
    </row>
    <row r="19" spans="1:10" x14ac:dyDescent="0.25">
      <c r="A19" t="s">
        <v>84</v>
      </c>
      <c r="B19" t="s">
        <v>85</v>
      </c>
      <c r="C19" t="s">
        <v>276</v>
      </c>
      <c r="D19">
        <v>57.5</v>
      </c>
      <c r="E19" s="1">
        <v>94.23</v>
      </c>
      <c r="F19" t="s">
        <v>13</v>
      </c>
      <c r="H19" t="s">
        <v>235</v>
      </c>
      <c r="I19">
        <v>1791</v>
      </c>
      <c r="J19" s="4">
        <v>1791</v>
      </c>
    </row>
    <row r="20" spans="1:11" x14ac:dyDescent="0.25">
      <c r="A20" t="s">
        <v>84</v>
      </c>
      <c r="B20" t="s">
        <v>85</v>
      </c>
      <c r="D20">
        <v>33</v>
      </c>
      <c r="E20" s="1">
        <v>97.78</v>
      </c>
      <c r="F20" t="s">
        <v>40</v>
      </c>
      <c r="G20" s="19">
        <v>1053.83</v>
      </c>
      <c r="H20" t="s">
        <v>277</v>
      </c>
      <c r="I20">
        <v>1791</v>
      </c>
      <c r="J20" s="4">
        <v>1791</v>
      </c>
      <c r="K20" t="s">
        <v>227</v>
      </c>
    </row>
    <row r="21" spans="1:10" x14ac:dyDescent="0.25">
      <c r="A21" t="s">
        <v>87</v>
      </c>
      <c r="B21" t="s">
        <v>88</v>
      </c>
      <c r="C21" t="s">
        <v>278</v>
      </c>
      <c r="D21">
        <v>80</v>
      </c>
      <c r="E21" s="3">
        <v>85.8</v>
      </c>
      <c r="F21" t="s">
        <v>89</v>
      </c>
      <c r="H21" s="5" t="s">
        <v>264</v>
      </c>
      <c r="I21" s="5" t="s">
        <v>279</v>
      </c>
      <c r="J21" s="8" t="s">
        <v>279</v>
      </c>
    </row>
    <row r="22" spans="1:10" x14ac:dyDescent="0.25">
      <c r="A22" t="s">
        <v>92</v>
      </c>
      <c r="B22" t="s">
        <v>93</v>
      </c>
      <c r="C22" t="s">
        <v>280</v>
      </c>
      <c r="D22">
        <v>70</v>
      </c>
      <c r="E22" s="1">
        <v>85.8</v>
      </c>
      <c r="F22" t="s">
        <v>94</v>
      </c>
      <c r="H22" t="s">
        <v>235</v>
      </c>
      <c r="J22" s="4" t="s">
        <v>235</v>
      </c>
    </row>
    <row r="23" spans="1:10" x14ac:dyDescent="0.25">
      <c r="A23" t="s">
        <v>95</v>
      </c>
      <c r="B23" t="s">
        <v>96</v>
      </c>
      <c r="D23">
        <v>80</v>
      </c>
      <c r="E23" s="1">
        <v>99.93</v>
      </c>
      <c r="F23" t="s">
        <v>28</v>
      </c>
      <c r="G23" s="10" t="s">
        <v>263</v>
      </c>
      <c r="H23" t="s">
        <v>261</v>
      </c>
      <c r="I23">
        <v>1797</v>
      </c>
      <c r="J23" s="4">
        <v>1797</v>
      </c>
    </row>
    <row r="24" spans="1:10" x14ac:dyDescent="0.25">
      <c r="A24" t="s">
        <v>97</v>
      </c>
      <c r="B24" t="s">
        <v>98</v>
      </c>
      <c r="C24" t="s">
        <v>281</v>
      </c>
      <c r="D24">
        <f>37.92+21.96</f>
        <v>59.88</v>
      </c>
      <c r="E24" s="1">
        <v>103.92</v>
      </c>
      <c r="F24" t="s">
        <v>59</v>
      </c>
      <c r="H24" t="s">
        <v>235</v>
      </c>
      <c r="J24" s="4" t="s">
        <v>235</v>
      </c>
    </row>
    <row r="25" spans="1:10" x14ac:dyDescent="0.25">
      <c r="A25" t="s">
        <v>100</v>
      </c>
      <c r="B25" t="s">
        <v>101</v>
      </c>
      <c r="D25">
        <v>80</v>
      </c>
      <c r="E25" s="1">
        <v>28.85</v>
      </c>
      <c r="F25" t="s">
        <v>103</v>
      </c>
      <c r="I25">
        <v>1805</v>
      </c>
      <c r="J25" s="4">
        <v>1805</v>
      </c>
    </row>
    <row r="26" spans="1:10" x14ac:dyDescent="0.25">
      <c r="A26" t="s">
        <v>104</v>
      </c>
      <c r="B26" t="s">
        <v>105</v>
      </c>
      <c r="D26">
        <v>80</v>
      </c>
      <c r="E26" s="1">
        <v>93.6</v>
      </c>
      <c r="F26" t="s">
        <v>107</v>
      </c>
      <c r="H26" t="s">
        <v>235</v>
      </c>
      <c r="I26" s="5" t="s">
        <v>282</v>
      </c>
      <c r="J26" s="8" t="s">
        <v>282</v>
      </c>
    </row>
    <row r="27" spans="1:10" x14ac:dyDescent="0.25">
      <c r="A27" t="s">
        <v>75</v>
      </c>
      <c r="B27" t="s">
        <v>111</v>
      </c>
      <c r="C27" t="s">
        <v>283</v>
      </c>
      <c r="D27">
        <v>113.5</v>
      </c>
      <c r="E27" s="1">
        <v>93.6</v>
      </c>
      <c r="F27" t="s">
        <v>94</v>
      </c>
      <c r="H27" s="5" t="s">
        <v>264</v>
      </c>
      <c r="I27" s="5" t="s">
        <v>284</v>
      </c>
      <c r="J27" s="4" t="s">
        <v>285</v>
      </c>
    </row>
    <row r="28" spans="1:10" x14ac:dyDescent="0.25">
      <c r="A28" t="s">
        <v>115</v>
      </c>
      <c r="B28" t="s">
        <v>116</v>
      </c>
      <c r="D28">
        <v>80</v>
      </c>
      <c r="E28" s="1">
        <v>90.09</v>
      </c>
      <c r="F28" t="s">
        <v>28</v>
      </c>
      <c r="H28" t="s">
        <v>198</v>
      </c>
      <c r="J28" s="4" t="s">
        <v>198</v>
      </c>
    </row>
    <row r="29" spans="1:10" x14ac:dyDescent="0.25">
      <c r="A29" t="s">
        <v>118</v>
      </c>
      <c r="B29" t="s">
        <v>119</v>
      </c>
      <c r="C29" t="s">
        <v>286</v>
      </c>
      <c r="D29">
        <v>0</v>
      </c>
      <c r="E29" s="1">
        <v>15</v>
      </c>
      <c r="F29" t="s">
        <v>107</v>
      </c>
      <c r="H29" t="s">
        <v>235</v>
      </c>
      <c r="J29" s="4"/>
    </row>
    <row r="30" spans="1:10" x14ac:dyDescent="0.25">
      <c r="A30" t="s">
        <v>120</v>
      </c>
      <c r="B30" t="s">
        <v>121</v>
      </c>
      <c r="C30" t="s">
        <v>287</v>
      </c>
      <c r="D30">
        <v>70.25</v>
      </c>
      <c r="E30" s="1">
        <v>93.6</v>
      </c>
      <c r="F30" t="s">
        <v>122</v>
      </c>
      <c r="H30" t="s">
        <v>235</v>
      </c>
      <c r="I30" t="s">
        <v>288</v>
      </c>
      <c r="J30" s="4" t="s">
        <v>289</v>
      </c>
    </row>
    <row r="31" spans="1:10" x14ac:dyDescent="0.25">
      <c r="A31" t="s">
        <v>18</v>
      </c>
      <c r="B31" t="s">
        <v>222</v>
      </c>
      <c r="D31">
        <v>80</v>
      </c>
      <c r="E31" s="1">
        <v>93.01</v>
      </c>
      <c r="F31" t="s">
        <v>20</v>
      </c>
      <c r="H31" t="s">
        <v>235</v>
      </c>
      <c r="I31">
        <v>1804</v>
      </c>
      <c r="J31" s="4">
        <v>1804</v>
      </c>
    </row>
    <row r="32" ht="30.75" customHeight="1" spans="1:10" x14ac:dyDescent="0.25">
      <c r="A32" t="s">
        <v>290</v>
      </c>
      <c r="B32" t="s">
        <v>291</v>
      </c>
      <c r="C32" t="s">
        <v>292</v>
      </c>
      <c r="D32">
        <v>0</v>
      </c>
      <c r="E32" s="1">
        <v>96.6</v>
      </c>
      <c r="F32" t="s">
        <v>28</v>
      </c>
      <c r="G32" s="20" t="s">
        <v>293</v>
      </c>
      <c r="J32" s="4"/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 zoomScale="100" zoomScaleNormal="100">
      <pane ySplit="1" topLeftCell="A30" activePane="bottomLeft" state="frozen"/>
      <selection pane="bottomLeft" activeCell="J8" sqref="J8"/>
    </sheetView>
  </sheetViews>
  <sheetFormatPr defaultRowHeight="15" outlineLevelRow="0" outlineLevelCol="0" x14ac:dyDescent="0"/>
  <cols>
    <col min="2" max="3" width="18.7109375" customWidth="1"/>
    <col min="4" max="4" width="8.140625" customWidth="1"/>
    <col min="5" max="6" width="11.28515625" customWidth="1"/>
    <col min="7" max="7" width="10.85546875" customWidth="1"/>
    <col min="8" max="8" width="11" style="1" customWidth="1"/>
    <col min="9" max="9" width="9.85546875" customWidth="1"/>
    <col min="10" max="10" width="13.85546875" customWidth="1"/>
    <col min="11" max="11" width="16.140625" style="1" customWidth="1"/>
    <col min="12" max="12" width="21.7109375" customWidth="1"/>
    <col min="13" max="13" width="18.7109375" customWidth="1"/>
    <col min="14" max="14" width="16.42578125" customWidth="1"/>
    <col min="15" max="15" width="18.7109375" customWidth="1"/>
    <col min="16" max="16" width="13.57031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1601</v>
      </c>
      <c r="E1" s="2" t="s">
        <v>1602</v>
      </c>
      <c r="F1" s="2" t="s">
        <v>1603</v>
      </c>
      <c r="G1" s="2" t="s">
        <v>3</v>
      </c>
      <c r="H1" s="3" t="s">
        <v>4</v>
      </c>
      <c r="I1" s="2" t="s">
        <v>5</v>
      </c>
      <c r="J1" s="2" t="s">
        <v>937</v>
      </c>
      <c r="K1" s="2" t="s">
        <v>6</v>
      </c>
      <c r="L1" s="2" t="s">
        <v>7</v>
      </c>
      <c r="M1" s="2" t="s">
        <v>1604</v>
      </c>
      <c r="N1" s="2" t="s">
        <v>8</v>
      </c>
      <c r="O1" s="2" t="s">
        <v>9</v>
      </c>
      <c r="P1" s="2" t="s">
        <v>1605</v>
      </c>
    </row>
    <row r="2" spans="1:16" x14ac:dyDescent="0.25">
      <c r="A2" t="s">
        <v>1475</v>
      </c>
      <c r="B2" t="s">
        <v>1476</v>
      </c>
      <c r="E2">
        <v>40</v>
      </c>
      <c r="F2">
        <v>11</v>
      </c>
      <c r="G2">
        <v>51</v>
      </c>
      <c r="H2" s="1">
        <v>10</v>
      </c>
      <c r="I2" t="s">
        <v>28</v>
      </c>
      <c r="J2" t="s">
        <v>1606</v>
      </c>
      <c r="L2" s="5" t="s">
        <v>1607</v>
      </c>
      <c r="M2" t="s">
        <v>1608</v>
      </c>
      <c r="P2" s="1">
        <f>G2*H2</f>
        <v>510</v>
      </c>
    </row>
    <row r="3" spans="1:16" x14ac:dyDescent="0.25">
      <c r="A3" t="s">
        <v>10</v>
      </c>
      <c r="B3" t="s">
        <v>11</v>
      </c>
      <c r="E3">
        <v>36</v>
      </c>
      <c r="F3">
        <v>35</v>
      </c>
      <c r="G3">
        <v>73</v>
      </c>
      <c r="H3" s="1">
        <v>10</v>
      </c>
      <c r="I3" t="s">
        <v>28</v>
      </c>
      <c r="L3" s="5" t="s">
        <v>1607</v>
      </c>
      <c r="M3" t="s">
        <v>1609</v>
      </c>
      <c r="P3" s="1">
        <f t="shared" ref="P3:P50" si="0">G3*H3</f>
        <v>730</v>
      </c>
    </row>
    <row r="4" spans="1:16" x14ac:dyDescent="0.25">
      <c r="A4" t="s">
        <v>726</v>
      </c>
      <c r="B4" t="s">
        <v>727</v>
      </c>
      <c r="E4">
        <v>25</v>
      </c>
      <c r="F4">
        <v>40</v>
      </c>
      <c r="G4">
        <v>65</v>
      </c>
      <c r="H4" s="1">
        <v>10</v>
      </c>
      <c r="I4" t="s">
        <v>728</v>
      </c>
      <c r="L4" s="5" t="s">
        <v>1607</v>
      </c>
      <c r="M4" t="s">
        <v>1610</v>
      </c>
      <c r="P4" s="1">
        <f t="shared" si="0"/>
        <v>650</v>
      </c>
    </row>
    <row r="5" spans="5:16" x14ac:dyDescent="0.25">
      <c r="E5">
        <v>1</v>
      </c>
      <c r="F5">
        <v>7</v>
      </c>
      <c r="G5">
        <v>8</v>
      </c>
      <c r="H5" s="1">
        <v>10</v>
      </c>
      <c r="I5" t="s">
        <v>728</v>
      </c>
      <c r="L5" s="5" t="s">
        <v>1607</v>
      </c>
      <c r="M5" s="22" t="s">
        <v>1378</v>
      </c>
      <c r="P5" s="1">
        <f t="shared" si="0"/>
        <v>80</v>
      </c>
    </row>
    <row r="6" spans="1:16" x14ac:dyDescent="0.25">
      <c r="A6" t="s">
        <v>21</v>
      </c>
      <c r="B6" t="s">
        <v>22</v>
      </c>
      <c r="G6" t="s">
        <v>374</v>
      </c>
      <c r="H6" s="1">
        <v>10</v>
      </c>
      <c r="I6" t="s">
        <v>24</v>
      </c>
      <c r="L6" s="5" t="s">
        <v>1607</v>
      </c>
      <c r="P6" s="1"/>
    </row>
    <row r="7" spans="1:16" x14ac:dyDescent="0.25">
      <c r="A7" t="s">
        <v>1499</v>
      </c>
      <c r="B7" t="s">
        <v>1500</v>
      </c>
      <c r="G7">
        <v>80</v>
      </c>
      <c r="H7" s="1">
        <v>10</v>
      </c>
      <c r="I7" s="31" t="s">
        <v>40</v>
      </c>
      <c r="K7" s="10">
        <v>6489.49</v>
      </c>
      <c r="L7" s="5" t="s">
        <v>1607</v>
      </c>
      <c r="M7" s="22" t="s">
        <v>1611</v>
      </c>
      <c r="N7" t="s">
        <v>1612</v>
      </c>
      <c r="O7">
        <v>2344</v>
      </c>
      <c r="P7" s="1">
        <f t="shared" si="0"/>
        <v>800</v>
      </c>
    </row>
    <row r="8" spans="1:16" x14ac:dyDescent="0.25">
      <c r="A8" t="s">
        <v>1208</v>
      </c>
      <c r="B8" t="s">
        <v>27</v>
      </c>
      <c r="E8">
        <v>24</v>
      </c>
      <c r="F8">
        <v>40</v>
      </c>
      <c r="G8">
        <v>64</v>
      </c>
      <c r="H8" s="1">
        <v>10</v>
      </c>
      <c r="I8" t="s">
        <v>28</v>
      </c>
      <c r="L8" s="5" t="s">
        <v>1607</v>
      </c>
      <c r="M8" t="s">
        <v>1613</v>
      </c>
      <c r="O8" s="33" t="s">
        <v>1607</v>
      </c>
      <c r="P8" s="1">
        <f t="shared" si="0"/>
        <v>640</v>
      </c>
    </row>
    <row r="9" spans="1:16" x14ac:dyDescent="0.25">
      <c r="A9" t="s">
        <v>1614</v>
      </c>
      <c r="B9" t="s">
        <v>1615</v>
      </c>
      <c r="G9">
        <v>0</v>
      </c>
      <c r="H9" s="1">
        <v>10</v>
      </c>
      <c r="I9" t="s">
        <v>107</v>
      </c>
      <c r="L9" s="5" t="s">
        <v>1607</v>
      </c>
      <c r="P9" s="1">
        <f t="shared" si="0"/>
        <v>0</v>
      </c>
    </row>
    <row r="10" spans="1:16" x14ac:dyDescent="0.25">
      <c r="A10" t="s">
        <v>1477</v>
      </c>
      <c r="B10" t="s">
        <v>1478</v>
      </c>
      <c r="E10">
        <v>32.5</v>
      </c>
      <c r="F10">
        <v>40</v>
      </c>
      <c r="G10">
        <v>72.5</v>
      </c>
      <c r="H10" s="1">
        <v>10</v>
      </c>
      <c r="I10" t="s">
        <v>66</v>
      </c>
      <c r="L10" s="5" t="s">
        <v>1616</v>
      </c>
      <c r="M10" s="22" t="s">
        <v>1617</v>
      </c>
      <c r="N10" t="s">
        <v>1618</v>
      </c>
      <c r="P10" s="1">
        <f t="shared" si="0"/>
        <v>725</v>
      </c>
    </row>
    <row r="11" spans="1:16" x14ac:dyDescent="0.25">
      <c r="A11" t="s">
        <v>882</v>
      </c>
      <c r="B11" t="s">
        <v>883</v>
      </c>
      <c r="G11">
        <v>80</v>
      </c>
      <c r="H11" s="1">
        <v>10</v>
      </c>
      <c r="I11" t="s">
        <v>48</v>
      </c>
      <c r="J11" s="5"/>
      <c r="K11" s="5"/>
      <c r="L11" t="s">
        <v>1607</v>
      </c>
      <c r="M11" t="s">
        <v>1609</v>
      </c>
      <c r="P11" s="1">
        <f t="shared" si="0"/>
        <v>800</v>
      </c>
    </row>
    <row r="12" spans="1:16" x14ac:dyDescent="0.25">
      <c r="A12" t="s">
        <v>1479</v>
      </c>
      <c r="B12" t="s">
        <v>1480</v>
      </c>
      <c r="E12">
        <v>40</v>
      </c>
      <c r="F12">
        <v>32</v>
      </c>
      <c r="G12">
        <v>72</v>
      </c>
      <c r="H12" s="1">
        <v>10</v>
      </c>
      <c r="I12" t="s">
        <v>28</v>
      </c>
      <c r="L12" t="s">
        <v>1607</v>
      </c>
      <c r="M12" t="s">
        <v>1619</v>
      </c>
      <c r="P12" s="1">
        <f t="shared" si="0"/>
        <v>720</v>
      </c>
    </row>
    <row r="13" spans="1:16" x14ac:dyDescent="0.25">
      <c r="A13" t="s">
        <v>31</v>
      </c>
      <c r="B13" t="s">
        <v>32</v>
      </c>
      <c r="E13">
        <v>40</v>
      </c>
      <c r="F13">
        <v>20</v>
      </c>
      <c r="G13">
        <v>60</v>
      </c>
      <c r="H13" s="1">
        <v>10</v>
      </c>
      <c r="I13" t="s">
        <v>33</v>
      </c>
      <c r="L13" s="5" t="s">
        <v>1607</v>
      </c>
      <c r="M13" s="22" t="s">
        <v>1575</v>
      </c>
      <c r="N13" s="5"/>
      <c r="P13" s="1">
        <f t="shared" si="0"/>
        <v>600</v>
      </c>
    </row>
    <row r="14" spans="1:16" x14ac:dyDescent="0.25">
      <c r="A14" t="s">
        <v>302</v>
      </c>
      <c r="B14" t="s">
        <v>303</v>
      </c>
      <c r="G14">
        <v>80</v>
      </c>
      <c r="H14" s="1">
        <v>10</v>
      </c>
      <c r="I14" t="s">
        <v>761</v>
      </c>
      <c r="L14" s="5" t="s">
        <v>1607</v>
      </c>
      <c r="M14" s="22" t="s">
        <v>1449</v>
      </c>
      <c r="N14" t="s">
        <v>1620</v>
      </c>
      <c r="P14" s="1">
        <f t="shared" si="0"/>
        <v>800</v>
      </c>
    </row>
    <row r="15" spans="1:16" x14ac:dyDescent="0.25">
      <c r="A15" t="s">
        <v>1621</v>
      </c>
      <c r="B15" t="s">
        <v>1622</v>
      </c>
      <c r="E15">
        <v>40</v>
      </c>
      <c r="F15">
        <v>34</v>
      </c>
      <c r="G15">
        <v>74</v>
      </c>
      <c r="H15" s="1">
        <v>10</v>
      </c>
      <c r="I15" t="s">
        <v>1623</v>
      </c>
      <c r="L15" s="5" t="s">
        <v>1607</v>
      </c>
      <c r="M15" t="s">
        <v>1624</v>
      </c>
      <c r="O15" s="33" t="s">
        <v>1607</v>
      </c>
      <c r="P15" s="1">
        <f t="shared" si="0"/>
        <v>740</v>
      </c>
    </row>
    <row r="16" spans="1:16" x14ac:dyDescent="0.25">
      <c r="A16" t="s">
        <v>37</v>
      </c>
      <c r="B16" t="s">
        <v>38</v>
      </c>
      <c r="G16" t="s">
        <v>374</v>
      </c>
      <c r="H16" s="1">
        <v>10</v>
      </c>
      <c r="I16" t="s">
        <v>40</v>
      </c>
      <c r="L16" s="5" t="s">
        <v>1607</v>
      </c>
      <c r="P16" s="1"/>
    </row>
    <row r="17" spans="1:16" x14ac:dyDescent="0.25">
      <c r="A17" t="s">
        <v>1252</v>
      </c>
      <c r="B17" t="s">
        <v>55</v>
      </c>
      <c r="E17">
        <v>25</v>
      </c>
      <c r="F17">
        <v>35</v>
      </c>
      <c r="G17">
        <v>60</v>
      </c>
      <c r="H17" s="1">
        <v>10</v>
      </c>
      <c r="I17" t="s">
        <v>24</v>
      </c>
      <c r="L17" s="5" t="s">
        <v>1607</v>
      </c>
      <c r="M17" s="22" t="s">
        <v>1617</v>
      </c>
      <c r="N17" t="s">
        <v>1618</v>
      </c>
      <c r="P17" s="1">
        <f t="shared" si="0"/>
        <v>600</v>
      </c>
    </row>
    <row r="18" spans="1:16" x14ac:dyDescent="0.25">
      <c r="A18" t="s">
        <v>54</v>
      </c>
      <c r="B18" t="s">
        <v>55</v>
      </c>
      <c r="E18">
        <v>45</v>
      </c>
      <c r="F18">
        <v>45</v>
      </c>
      <c r="G18">
        <v>90</v>
      </c>
      <c r="H18" s="1">
        <v>10</v>
      </c>
      <c r="I18" t="s">
        <v>89</v>
      </c>
      <c r="L18" s="5" t="s">
        <v>1607</v>
      </c>
      <c r="M18" t="s">
        <v>1625</v>
      </c>
      <c r="N18" s="5"/>
      <c r="O18" s="33" t="s">
        <v>1607</v>
      </c>
      <c r="P18" s="1">
        <f t="shared" si="0"/>
        <v>900</v>
      </c>
    </row>
    <row r="19" spans="1:16" x14ac:dyDescent="0.25">
      <c r="A19" t="s">
        <v>61</v>
      </c>
      <c r="B19" t="s">
        <v>62</v>
      </c>
      <c r="E19">
        <v>36</v>
      </c>
      <c r="F19">
        <v>30</v>
      </c>
      <c r="G19">
        <v>66</v>
      </c>
      <c r="H19" s="1">
        <v>10</v>
      </c>
      <c r="I19" t="s">
        <v>28</v>
      </c>
      <c r="L19" s="5" t="s">
        <v>1607</v>
      </c>
      <c r="M19" s="22" t="s">
        <v>1378</v>
      </c>
      <c r="N19" s="5"/>
      <c r="P19" s="1">
        <f t="shared" si="0"/>
        <v>660</v>
      </c>
    </row>
    <row r="20" spans="1:16" x14ac:dyDescent="0.25">
      <c r="A20" t="s">
        <v>1626</v>
      </c>
      <c r="B20" t="s">
        <v>1627</v>
      </c>
      <c r="E20">
        <v>40</v>
      </c>
      <c r="F20">
        <v>10</v>
      </c>
      <c r="G20">
        <v>50</v>
      </c>
      <c r="H20" s="1">
        <v>10</v>
      </c>
      <c r="I20" t="s">
        <v>24</v>
      </c>
      <c r="L20" s="5" t="s">
        <v>1607</v>
      </c>
      <c r="M20" s="22" t="s">
        <v>1611</v>
      </c>
      <c r="N20" s="5" t="s">
        <v>1628</v>
      </c>
      <c r="P20" s="1">
        <f t="shared" si="0"/>
        <v>500</v>
      </c>
    </row>
    <row r="21" spans="7:16" x14ac:dyDescent="0.25">
      <c r="G21">
        <v>30</v>
      </c>
      <c r="H21" s="1">
        <v>10</v>
      </c>
      <c r="I21" s="31" t="s">
        <v>40</v>
      </c>
      <c r="K21" s="10">
        <v>1245</v>
      </c>
      <c r="L21" s="5" t="s">
        <v>1629</v>
      </c>
      <c r="M21" s="22" t="s">
        <v>1611</v>
      </c>
      <c r="N21" s="5" t="s">
        <v>1630</v>
      </c>
      <c r="P21" s="1">
        <f t="shared" si="0"/>
        <v>300</v>
      </c>
    </row>
    <row r="22" spans="1:16" x14ac:dyDescent="0.25">
      <c r="A22" t="s">
        <v>1311</v>
      </c>
      <c r="B22" t="s">
        <v>1312</v>
      </c>
      <c r="G22">
        <v>80</v>
      </c>
      <c r="H22" s="1">
        <v>10</v>
      </c>
      <c r="I22" t="s">
        <v>28</v>
      </c>
      <c r="L22" s="5" t="s">
        <v>1607</v>
      </c>
      <c r="M22" t="s">
        <v>1631</v>
      </c>
      <c r="N22" s="5"/>
      <c r="P22" s="1">
        <f t="shared" si="0"/>
        <v>800</v>
      </c>
    </row>
    <row r="23" spans="5:16" x14ac:dyDescent="0.25">
      <c r="E23">
        <v>44.75</v>
      </c>
      <c r="F23">
        <v>51.5</v>
      </c>
      <c r="G23">
        <v>96.25</v>
      </c>
      <c r="H23" s="1">
        <v>10</v>
      </c>
      <c r="I23" t="s">
        <v>28</v>
      </c>
      <c r="L23" s="5" t="s">
        <v>1607</v>
      </c>
      <c r="M23" s="22" t="s">
        <v>1378</v>
      </c>
      <c r="N23" s="5"/>
      <c r="P23" s="1">
        <f t="shared" si="0"/>
        <v>962.5</v>
      </c>
    </row>
    <row r="24" spans="1:16" x14ac:dyDescent="0.25">
      <c r="A24" t="s">
        <v>63</v>
      </c>
      <c r="B24" t="s">
        <v>64</v>
      </c>
      <c r="G24">
        <v>80</v>
      </c>
      <c r="H24" s="1">
        <v>10</v>
      </c>
      <c r="I24" t="s">
        <v>66</v>
      </c>
      <c r="L24" s="5" t="s">
        <v>1607</v>
      </c>
      <c r="M24" t="s">
        <v>1610</v>
      </c>
      <c r="P24" s="1">
        <f t="shared" si="0"/>
        <v>800</v>
      </c>
    </row>
    <row r="25" spans="1:16" x14ac:dyDescent="0.25">
      <c r="A25" t="s">
        <v>1389</v>
      </c>
      <c r="B25" t="s">
        <v>1390</v>
      </c>
      <c r="G25">
        <v>32</v>
      </c>
      <c r="H25" s="1">
        <v>10</v>
      </c>
      <c r="I25" t="s">
        <v>1392</v>
      </c>
      <c r="L25" s="5" t="s">
        <v>1616</v>
      </c>
      <c r="M25" s="22" t="s">
        <v>1632</v>
      </c>
      <c r="N25" t="s">
        <v>1633</v>
      </c>
      <c r="O25">
        <v>2345</v>
      </c>
      <c r="P25" s="1">
        <f t="shared" si="0"/>
        <v>320</v>
      </c>
    </row>
    <row r="26" spans="7:16" x14ac:dyDescent="0.25">
      <c r="G26">
        <v>33</v>
      </c>
      <c r="H26" s="1">
        <v>10</v>
      </c>
      <c r="I26" s="31" t="s">
        <v>40</v>
      </c>
      <c r="K26" s="10">
        <v>1982.42</v>
      </c>
      <c r="L26" s="5" t="s">
        <v>1629</v>
      </c>
      <c r="M26" s="22"/>
      <c r="N26" t="s">
        <v>1630</v>
      </c>
      <c r="P26" s="1">
        <f t="shared" si="0"/>
        <v>330</v>
      </c>
    </row>
    <row r="27" spans="1:16" x14ac:dyDescent="0.25">
      <c r="A27" t="s">
        <v>67</v>
      </c>
      <c r="B27" t="s">
        <v>68</v>
      </c>
      <c r="E27">
        <v>23.5</v>
      </c>
      <c r="F27">
        <v>0</v>
      </c>
      <c r="G27">
        <v>23.5</v>
      </c>
      <c r="H27" s="1">
        <v>10</v>
      </c>
      <c r="I27" t="s">
        <v>28</v>
      </c>
      <c r="L27" s="5" t="s">
        <v>1607</v>
      </c>
      <c r="M27" s="22" t="s">
        <v>16</v>
      </c>
      <c r="N27" t="s">
        <v>1634</v>
      </c>
      <c r="P27" s="1">
        <f t="shared" si="0"/>
        <v>235</v>
      </c>
    </row>
    <row r="28" spans="1:16" x14ac:dyDescent="0.25">
      <c r="A28" t="s">
        <v>240</v>
      </c>
      <c r="B28" t="s">
        <v>241</v>
      </c>
      <c r="G28">
        <v>80</v>
      </c>
      <c r="H28" s="1">
        <v>10</v>
      </c>
      <c r="I28" t="s">
        <v>595</v>
      </c>
      <c r="L28" s="5" t="s">
        <v>1607</v>
      </c>
      <c r="M28" t="s">
        <v>1635</v>
      </c>
      <c r="O28" s="33" t="s">
        <v>1607</v>
      </c>
      <c r="P28" s="1">
        <f t="shared" si="0"/>
        <v>800</v>
      </c>
    </row>
    <row r="29" spans="7:16" x14ac:dyDescent="0.25">
      <c r="G29">
        <v>0</v>
      </c>
      <c r="H29" s="1">
        <v>10</v>
      </c>
      <c r="I29" t="s">
        <v>595</v>
      </c>
      <c r="L29" s="5" t="s">
        <v>1607</v>
      </c>
      <c r="M29" s="22" t="s">
        <v>1378</v>
      </c>
      <c r="P29" s="1">
        <f t="shared" si="0"/>
        <v>0</v>
      </c>
    </row>
    <row r="30" spans="1:16" x14ac:dyDescent="0.25">
      <c r="A30" t="s">
        <v>1224</v>
      </c>
      <c r="B30" t="s">
        <v>73</v>
      </c>
      <c r="E30">
        <v>40</v>
      </c>
      <c r="F30">
        <v>36</v>
      </c>
      <c r="G30">
        <v>76</v>
      </c>
      <c r="H30" s="1">
        <v>10</v>
      </c>
      <c r="I30" t="s">
        <v>28</v>
      </c>
      <c r="L30" s="5" t="s">
        <v>1607</v>
      </c>
      <c r="M30" t="s">
        <v>1636</v>
      </c>
      <c r="P30" s="1">
        <f t="shared" si="0"/>
        <v>760</v>
      </c>
    </row>
    <row r="31" spans="1:16" x14ac:dyDescent="0.25">
      <c r="A31" t="s">
        <v>80</v>
      </c>
      <c r="B31" t="s">
        <v>81</v>
      </c>
      <c r="E31">
        <v>40</v>
      </c>
      <c r="F31">
        <v>32</v>
      </c>
      <c r="G31">
        <v>72</v>
      </c>
      <c r="H31" s="1">
        <v>10</v>
      </c>
      <c r="I31" t="s">
        <v>13</v>
      </c>
      <c r="L31" s="5" t="s">
        <v>1607</v>
      </c>
      <c r="M31" s="22" t="s">
        <v>1637</v>
      </c>
      <c r="N31" t="s">
        <v>1638</v>
      </c>
      <c r="P31" s="1">
        <f t="shared" si="0"/>
        <v>720</v>
      </c>
    </row>
    <row r="32" spans="1:16" x14ac:dyDescent="0.25">
      <c r="A32" t="s">
        <v>84</v>
      </c>
      <c r="B32" t="s">
        <v>85</v>
      </c>
      <c r="E32">
        <v>36</v>
      </c>
      <c r="F32">
        <v>40</v>
      </c>
      <c r="G32">
        <v>76</v>
      </c>
      <c r="H32" s="1">
        <v>10</v>
      </c>
      <c r="I32" t="s">
        <v>13</v>
      </c>
      <c r="L32" s="5" t="s">
        <v>1607</v>
      </c>
      <c r="M32" s="22" t="s">
        <v>1378</v>
      </c>
      <c r="N32" s="5"/>
      <c r="P32" s="1">
        <f t="shared" si="0"/>
        <v>760</v>
      </c>
    </row>
    <row r="33" spans="1:16" x14ac:dyDescent="0.25">
      <c r="A33" t="s">
        <v>1229</v>
      </c>
      <c r="B33" t="s">
        <v>88</v>
      </c>
      <c r="C33" t="s">
        <v>631</v>
      </c>
      <c r="D33">
        <v>30</v>
      </c>
      <c r="E33">
        <v>0</v>
      </c>
      <c r="F33">
        <v>50</v>
      </c>
      <c r="G33">
        <v>50</v>
      </c>
      <c r="H33" s="1">
        <v>10</v>
      </c>
      <c r="I33" t="s">
        <v>89</v>
      </c>
      <c r="L33" s="5" t="s">
        <v>1607</v>
      </c>
      <c r="M33" t="s">
        <v>1624</v>
      </c>
      <c r="O33" s="33" t="s">
        <v>1607</v>
      </c>
      <c r="P33" s="1">
        <f t="shared" si="0"/>
        <v>500</v>
      </c>
    </row>
    <row r="34" spans="1:16" x14ac:dyDescent="0.25">
      <c r="A34" t="s">
        <v>18</v>
      </c>
      <c r="B34" t="s">
        <v>927</v>
      </c>
      <c r="E34">
        <v>40</v>
      </c>
      <c r="F34">
        <v>28.5</v>
      </c>
      <c r="G34">
        <v>68.5</v>
      </c>
      <c r="H34" s="1">
        <v>10</v>
      </c>
      <c r="I34" t="s">
        <v>20</v>
      </c>
      <c r="L34" s="5" t="s">
        <v>1607</v>
      </c>
      <c r="M34" s="22" t="s">
        <v>16</v>
      </c>
      <c r="N34" t="s">
        <v>1634</v>
      </c>
      <c r="P34" s="1">
        <f t="shared" si="0"/>
        <v>685</v>
      </c>
    </row>
    <row r="35" spans="5:16" x14ac:dyDescent="0.25">
      <c r="E35">
        <v>8</v>
      </c>
      <c r="F35">
        <v>35</v>
      </c>
      <c r="G35">
        <v>43</v>
      </c>
      <c r="H35" s="1">
        <v>10</v>
      </c>
      <c r="I35" t="s">
        <v>20</v>
      </c>
      <c r="L35" s="5" t="s">
        <v>1607</v>
      </c>
      <c r="M35" t="s">
        <v>1639</v>
      </c>
      <c r="P35" s="1">
        <f t="shared" si="0"/>
        <v>430</v>
      </c>
    </row>
    <row r="36" spans="1:16" x14ac:dyDescent="0.25">
      <c r="A36" t="s">
        <v>95</v>
      </c>
      <c r="B36" t="s">
        <v>96</v>
      </c>
      <c r="G36">
        <v>40</v>
      </c>
      <c r="H36" s="1">
        <v>10</v>
      </c>
      <c r="I36" t="s">
        <v>28</v>
      </c>
      <c r="L36" t="s">
        <v>1640</v>
      </c>
      <c r="M36" t="s">
        <v>1609</v>
      </c>
      <c r="P36" s="1">
        <f t="shared" si="0"/>
        <v>400</v>
      </c>
    </row>
    <row r="37" spans="7:16" x14ac:dyDescent="0.25">
      <c r="G37">
        <v>40</v>
      </c>
      <c r="H37" s="1">
        <v>10</v>
      </c>
      <c r="I37" s="31" t="s">
        <v>40</v>
      </c>
      <c r="K37" s="60">
        <v>3036.73</v>
      </c>
      <c r="L37" s="5" t="s">
        <v>1616</v>
      </c>
      <c r="P37" s="1">
        <f t="shared" si="0"/>
        <v>400</v>
      </c>
    </row>
    <row r="38" spans="1:16" x14ac:dyDescent="0.25">
      <c r="A38" t="s">
        <v>1641</v>
      </c>
      <c r="B38" t="s">
        <v>1642</v>
      </c>
      <c r="E38">
        <v>40</v>
      </c>
      <c r="F38">
        <v>36</v>
      </c>
      <c r="G38">
        <v>76</v>
      </c>
      <c r="H38" s="1">
        <v>10</v>
      </c>
      <c r="I38" t="s">
        <v>28</v>
      </c>
      <c r="L38" s="5" t="s">
        <v>1607</v>
      </c>
      <c r="M38" s="22" t="s">
        <v>1524</v>
      </c>
      <c r="N38" t="s">
        <v>1643</v>
      </c>
      <c r="P38" s="1">
        <f t="shared" si="0"/>
        <v>760</v>
      </c>
    </row>
    <row r="39" spans="1:16" x14ac:dyDescent="0.25">
      <c r="A39" t="s">
        <v>97</v>
      </c>
      <c r="B39" t="s">
        <v>98</v>
      </c>
      <c r="C39" t="s">
        <v>1644</v>
      </c>
      <c r="G39">
        <v>37.95</v>
      </c>
      <c r="H39" s="1">
        <v>10</v>
      </c>
      <c r="I39" t="s">
        <v>59</v>
      </c>
      <c r="K39" s="10">
        <v>595.67</v>
      </c>
      <c r="L39" s="5" t="s">
        <v>1616</v>
      </c>
      <c r="M39" t="s">
        <v>1645</v>
      </c>
      <c r="O39" s="33" t="s">
        <v>1616</v>
      </c>
      <c r="P39" s="1">
        <f t="shared" si="0"/>
        <v>379.5</v>
      </c>
    </row>
    <row r="40" spans="3:16" x14ac:dyDescent="0.25">
      <c r="C40" s="31" t="s">
        <v>1646</v>
      </c>
      <c r="G40">
        <v>40</v>
      </c>
      <c r="H40" s="1">
        <v>10</v>
      </c>
      <c r="I40" t="s">
        <v>59</v>
      </c>
      <c r="L40" t="s">
        <v>1629</v>
      </c>
      <c r="M40" t="s">
        <v>1639</v>
      </c>
      <c r="P40" s="1">
        <f t="shared" si="0"/>
        <v>400</v>
      </c>
    </row>
    <row r="41" spans="1:16" x14ac:dyDescent="0.25">
      <c r="A41" t="s">
        <v>100</v>
      </c>
      <c r="B41" t="s">
        <v>101</v>
      </c>
      <c r="G41" t="s">
        <v>374</v>
      </c>
      <c r="H41" s="1">
        <v>10</v>
      </c>
      <c r="I41" t="s">
        <v>103</v>
      </c>
      <c r="L41" s="5" t="s">
        <v>1607</v>
      </c>
      <c r="N41" s="5"/>
      <c r="P41" s="1"/>
    </row>
    <row r="42" spans="1:16" x14ac:dyDescent="0.25">
      <c r="A42" t="s">
        <v>46</v>
      </c>
      <c r="B42" t="s">
        <v>105</v>
      </c>
      <c r="G42">
        <v>40</v>
      </c>
      <c r="H42" s="1">
        <v>10</v>
      </c>
      <c r="I42" t="s">
        <v>107</v>
      </c>
      <c r="L42" s="5" t="s">
        <v>1616</v>
      </c>
      <c r="M42" s="22" t="s">
        <v>1632</v>
      </c>
      <c r="N42" t="s">
        <v>1633</v>
      </c>
      <c r="O42">
        <v>2345</v>
      </c>
      <c r="P42" s="1">
        <f t="shared" si="0"/>
        <v>400</v>
      </c>
    </row>
    <row r="43" spans="7:16" x14ac:dyDescent="0.25">
      <c r="G43">
        <v>40</v>
      </c>
      <c r="H43" s="1">
        <v>10</v>
      </c>
      <c r="I43" s="31" t="s">
        <v>40</v>
      </c>
      <c r="K43" s="10">
        <v>2083.51</v>
      </c>
      <c r="L43" s="5" t="s">
        <v>1629</v>
      </c>
      <c r="M43" s="22" t="s">
        <v>1632</v>
      </c>
      <c r="N43" t="s">
        <v>1630</v>
      </c>
      <c r="P43" s="1">
        <f t="shared" si="0"/>
        <v>400</v>
      </c>
    </row>
    <row r="44" ht="76.5" customHeight="1" spans="1:16" x14ac:dyDescent="0.25">
      <c r="A44" t="s">
        <v>714</v>
      </c>
      <c r="B44" t="s">
        <v>715</v>
      </c>
      <c r="C44" s="61" t="s">
        <v>1647</v>
      </c>
      <c r="E44" s="92">
        <v>37</v>
      </c>
      <c r="F44" s="92">
        <v>16</v>
      </c>
      <c r="G44" s="92">
        <f>37+16</f>
        <v>53</v>
      </c>
      <c r="H44" s="1">
        <v>10</v>
      </c>
      <c r="I44" t="s">
        <v>28</v>
      </c>
      <c r="L44" s="5" t="s">
        <v>1616</v>
      </c>
      <c r="M44" s="22" t="s">
        <v>1378</v>
      </c>
      <c r="N44" s="5"/>
      <c r="P44" s="1">
        <f t="shared" si="0"/>
        <v>530</v>
      </c>
    </row>
    <row r="45" spans="1:16" x14ac:dyDescent="0.25">
      <c r="A45" t="s">
        <v>75</v>
      </c>
      <c r="B45" t="s">
        <v>111</v>
      </c>
      <c r="E45">
        <v>40</v>
      </c>
      <c r="F45">
        <v>16</v>
      </c>
      <c r="G45">
        <v>56</v>
      </c>
      <c r="H45" s="1">
        <v>101.49</v>
      </c>
      <c r="I45" t="s">
        <v>94</v>
      </c>
      <c r="L45" s="5" t="s">
        <v>1607</v>
      </c>
      <c r="M45" s="22" t="s">
        <v>1632</v>
      </c>
      <c r="N45" t="s">
        <v>1648</v>
      </c>
      <c r="P45" s="1">
        <f t="shared" si="0"/>
        <v>5683.44</v>
      </c>
    </row>
    <row r="46" spans="7:16" x14ac:dyDescent="0.25">
      <c r="G46">
        <v>24</v>
      </c>
      <c r="H46" s="43">
        <v>104.1</v>
      </c>
      <c r="I46" s="31" t="s">
        <v>40</v>
      </c>
      <c r="K46" s="10">
        <v>1190.82</v>
      </c>
      <c r="L46" s="5" t="s">
        <v>1629</v>
      </c>
      <c r="M46" s="22"/>
      <c r="P46" s="1">
        <f t="shared" si="0"/>
        <v>2498.3999999999996</v>
      </c>
    </row>
    <row r="47" spans="1:16" x14ac:dyDescent="0.25">
      <c r="A47" t="s">
        <v>115</v>
      </c>
      <c r="B47" t="s">
        <v>116</v>
      </c>
      <c r="C47" s="5"/>
      <c r="G47">
        <v>80</v>
      </c>
      <c r="H47" s="1">
        <v>93.6</v>
      </c>
      <c r="I47" t="s">
        <v>28</v>
      </c>
      <c r="L47" s="5" t="s">
        <v>1607</v>
      </c>
      <c r="M47" s="22" t="s">
        <v>1649</v>
      </c>
      <c r="P47" s="1">
        <f t="shared" si="0"/>
        <v>7488</v>
      </c>
    </row>
    <row r="48" spans="1:16" x14ac:dyDescent="0.25">
      <c r="A48" t="s">
        <v>1481</v>
      </c>
      <c r="B48" t="s">
        <v>1482</v>
      </c>
      <c r="E48">
        <v>40</v>
      </c>
      <c r="F48">
        <v>4</v>
      </c>
      <c r="G48">
        <v>44</v>
      </c>
      <c r="H48" s="1">
        <v>108.5</v>
      </c>
      <c r="I48" t="s">
        <v>59</v>
      </c>
      <c r="L48" s="5" t="s">
        <v>1607</v>
      </c>
      <c r="M48" s="22" t="s">
        <v>1611</v>
      </c>
      <c r="N48" t="s">
        <v>1612</v>
      </c>
      <c r="O48">
        <v>2344</v>
      </c>
      <c r="P48" s="1">
        <f t="shared" si="0"/>
        <v>4774</v>
      </c>
    </row>
    <row r="49" spans="7:16" x14ac:dyDescent="0.25">
      <c r="G49">
        <v>36</v>
      </c>
      <c r="H49" s="43">
        <v>93.62</v>
      </c>
      <c r="I49" s="31" t="s">
        <v>40</v>
      </c>
      <c r="K49" s="10">
        <v>2576.13</v>
      </c>
      <c r="L49" s="5" t="s">
        <v>1629</v>
      </c>
      <c r="M49" s="22"/>
      <c r="P49" s="1">
        <f t="shared" si="0"/>
        <v>3370.32</v>
      </c>
    </row>
    <row r="50" spans="1:16" x14ac:dyDescent="0.25">
      <c r="A50" t="s">
        <v>120</v>
      </c>
      <c r="B50" t="s">
        <v>121</v>
      </c>
      <c r="C50" s="5"/>
      <c r="E50">
        <v>40</v>
      </c>
      <c r="F50">
        <v>39</v>
      </c>
      <c r="G50">
        <v>79</v>
      </c>
      <c r="H50" s="1">
        <v>101.49</v>
      </c>
      <c r="I50" t="s">
        <v>122</v>
      </c>
      <c r="L50" s="5" t="s">
        <v>1607</v>
      </c>
      <c r="M50" s="22" t="s">
        <v>1617</v>
      </c>
      <c r="N50" t="s">
        <v>1618</v>
      </c>
      <c r="P50" s="1">
        <f t="shared" si="0"/>
        <v>8017.71</v>
      </c>
    </row>
    <row r="51" spans="7:16" s="93" customFormat="1" x14ac:dyDescent="0.25">
      <c r="G51" s="93">
        <f>SUM(G2:G50)</f>
        <v>2571.7</v>
      </c>
      <c r="H51" s="94"/>
      <c r="K51" s="94">
        <f>K49+K46+K43+K39+K37+K26+K21+K7</f>
        <v>19199.77</v>
      </c>
      <c r="P51" s="94">
        <f>SUM(P2:P50)</f>
        <v>54358.869999999995</v>
      </c>
    </row>
  </sheetData>
  <autoFilter ref="A1:O1"/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 zoomScale="100" zoomScaleNormal="100">
      <pane ySplit="1" topLeftCell="I2" activePane="bottomLeft" state="frozen"/>
      <selection pane="bottomLeft" activeCell="S1" sqref="S1"/>
    </sheetView>
  </sheetViews>
  <sheetFormatPr defaultRowHeight="15" outlineLevelRow="0" outlineLevelCol="0" x14ac:dyDescent="0"/>
  <cols>
    <col min="2" max="3" width="18.7109375" customWidth="1"/>
    <col min="4" max="5" width="8.140625" customWidth="1"/>
    <col min="6" max="6" width="8" customWidth="1"/>
    <col min="7" max="7" width="10.85546875" customWidth="1"/>
    <col min="8" max="8" width="11" style="1" customWidth="1"/>
    <col min="9" max="9" width="9.85546875" customWidth="1"/>
    <col min="10" max="10" width="13.85546875" customWidth="1"/>
    <col min="11" max="12" width="16.140625" style="1" customWidth="1"/>
    <col min="13" max="13" width="21.7109375" customWidth="1"/>
    <col min="14" max="14" width="18.7109375" customWidth="1"/>
    <col min="15" max="15" width="16.42578125" customWidth="1"/>
    <col min="16" max="16" width="18.7109375" customWidth="1"/>
    <col min="17" max="17" width="18" customWidth="1"/>
    <col min="18" max="18" width="24.85546875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1601</v>
      </c>
      <c r="E1" s="2" t="s">
        <v>1602</v>
      </c>
      <c r="F1" s="2" t="s">
        <v>1603</v>
      </c>
      <c r="G1" s="2" t="s">
        <v>3</v>
      </c>
      <c r="H1" s="3" t="s">
        <v>4</v>
      </c>
      <c r="I1" s="2" t="s">
        <v>5</v>
      </c>
      <c r="J1" s="2" t="s">
        <v>1650</v>
      </c>
      <c r="K1" s="2" t="s">
        <v>6</v>
      </c>
      <c r="L1" s="2" t="s">
        <v>937</v>
      </c>
      <c r="M1" s="2" t="s">
        <v>7</v>
      </c>
      <c r="N1" s="2" t="s">
        <v>1604</v>
      </c>
      <c r="O1" s="2" t="s">
        <v>8</v>
      </c>
      <c r="P1" s="2" t="s">
        <v>9</v>
      </c>
      <c r="Q1" s="2" t="s">
        <v>1605</v>
      </c>
      <c r="R1" s="2" t="s">
        <v>1651</v>
      </c>
      <c r="S1" s="2" t="s">
        <v>1652</v>
      </c>
    </row>
    <row r="2" spans="1:19" x14ac:dyDescent="0.25">
      <c r="A2" t="s">
        <v>1475</v>
      </c>
      <c r="B2" t="s">
        <v>1476</v>
      </c>
      <c r="E2">
        <v>40</v>
      </c>
      <c r="G2">
        <f>E2+F2</f>
        <v>40</v>
      </c>
      <c r="H2" s="1">
        <v>10</v>
      </c>
      <c r="I2" t="s">
        <v>28</v>
      </c>
      <c r="N2" t="s">
        <v>1608</v>
      </c>
      <c r="Q2" s="1">
        <f>G2*H2</f>
        <v>400</v>
      </c>
      <c r="R2" s="1">
        <f>Q2+J2+L2</f>
        <v>400</v>
      </c>
      <c r="S2" s="95" t="s">
        <v>1653</v>
      </c>
    </row>
    <row r="3" spans="1:19" x14ac:dyDescent="0.25">
      <c r="A3" t="s">
        <v>10</v>
      </c>
      <c r="B3" t="s">
        <v>11</v>
      </c>
      <c r="E3">
        <v>40</v>
      </c>
      <c r="F3">
        <v>37</v>
      </c>
      <c r="G3">
        <f t="shared" ref="G3:G5" si="0">E3+F3</f>
        <v>77</v>
      </c>
      <c r="H3" s="1">
        <v>10</v>
      </c>
      <c r="I3" t="s">
        <v>28</v>
      </c>
      <c r="M3" s="5" t="s">
        <v>1654</v>
      </c>
      <c r="N3" t="s">
        <v>1609</v>
      </c>
      <c r="Q3" s="1">
        <f t="shared" ref="Q3:Q44" si="1">G3*H3</f>
        <v>770</v>
      </c>
      <c r="R3" s="1">
        <f t="shared" ref="R3:R44" si="2">Q3+J3+L3</f>
        <v>770</v>
      </c>
      <c r="S3" s="95" t="s">
        <v>1655</v>
      </c>
    </row>
    <row r="4" spans="1:19" x14ac:dyDescent="0.25">
      <c r="A4" t="s">
        <v>726</v>
      </c>
      <c r="B4" t="s">
        <v>727</v>
      </c>
      <c r="E4">
        <v>40</v>
      </c>
      <c r="F4">
        <v>40</v>
      </c>
      <c r="G4">
        <f t="shared" si="0"/>
        <v>80</v>
      </c>
      <c r="H4" s="1">
        <v>10</v>
      </c>
      <c r="I4" t="s">
        <v>728</v>
      </c>
      <c r="M4" s="5" t="s">
        <v>1654</v>
      </c>
      <c r="N4" t="s">
        <v>1610</v>
      </c>
      <c r="Q4" s="1">
        <f t="shared" si="1"/>
        <v>800</v>
      </c>
      <c r="R4" s="1">
        <f t="shared" si="2"/>
        <v>800</v>
      </c>
      <c r="S4" s="95" t="s">
        <v>1656</v>
      </c>
    </row>
    <row r="5" spans="5:18" x14ac:dyDescent="0.25">
      <c r="E5">
        <v>7</v>
      </c>
      <c r="F5">
        <v>5</v>
      </c>
      <c r="G5">
        <f t="shared" si="0"/>
        <v>12</v>
      </c>
      <c r="H5" s="1">
        <v>10</v>
      </c>
      <c r="I5" t="s">
        <v>728</v>
      </c>
      <c r="M5" s="5" t="s">
        <v>1654</v>
      </c>
      <c r="N5" s="22" t="s">
        <v>1378</v>
      </c>
      <c r="Q5" s="1">
        <f t="shared" si="1"/>
        <v>120</v>
      </c>
      <c r="R5" s="1">
        <f t="shared" si="2"/>
        <v>120</v>
      </c>
    </row>
    <row r="6" spans="1:19" x14ac:dyDescent="0.25">
      <c r="A6" t="s">
        <v>21</v>
      </c>
      <c r="B6" t="s">
        <v>22</v>
      </c>
      <c r="G6" t="s">
        <v>374</v>
      </c>
      <c r="H6" s="1">
        <v>10</v>
      </c>
      <c r="I6" t="s">
        <v>24</v>
      </c>
      <c r="Q6" s="1"/>
      <c r="R6" s="1"/>
      <c r="S6" s="95" t="s">
        <v>1657</v>
      </c>
    </row>
    <row r="7" spans="1:19" x14ac:dyDescent="0.25">
      <c r="A7" t="s">
        <v>1499</v>
      </c>
      <c r="B7" t="s">
        <v>1500</v>
      </c>
      <c r="E7">
        <v>40</v>
      </c>
      <c r="F7">
        <v>40</v>
      </c>
      <c r="G7">
        <f>E7+F7</f>
        <v>80</v>
      </c>
      <c r="H7" s="1">
        <v>10</v>
      </c>
      <c r="I7" t="s">
        <v>78</v>
      </c>
      <c r="M7" s="5" t="s">
        <v>1654</v>
      </c>
      <c r="N7" s="22" t="s">
        <v>1611</v>
      </c>
      <c r="Q7" s="1">
        <f t="shared" si="1"/>
        <v>800</v>
      </c>
      <c r="R7" s="1">
        <f t="shared" si="2"/>
        <v>800</v>
      </c>
      <c r="S7" s="95" t="s">
        <v>1658</v>
      </c>
    </row>
    <row r="8" spans="1:19" x14ac:dyDescent="0.25">
      <c r="A8" t="s">
        <v>1208</v>
      </c>
      <c r="B8" t="s">
        <v>27</v>
      </c>
      <c r="E8">
        <v>40</v>
      </c>
      <c r="G8">
        <f>E8+F8</f>
        <v>40</v>
      </c>
      <c r="H8" s="1">
        <v>10</v>
      </c>
      <c r="I8" t="s">
        <v>28</v>
      </c>
      <c r="K8" s="1">
        <v>20</v>
      </c>
      <c r="M8" s="5" t="s">
        <v>1659</v>
      </c>
      <c r="N8" t="s">
        <v>1613</v>
      </c>
      <c r="P8" s="5" t="s">
        <v>1659</v>
      </c>
      <c r="Q8" s="1">
        <f t="shared" si="1"/>
        <v>400</v>
      </c>
      <c r="R8" s="1">
        <f t="shared" si="2"/>
        <v>400</v>
      </c>
      <c r="S8" s="95" t="s">
        <v>1660</v>
      </c>
    </row>
    <row r="9" spans="1:19" x14ac:dyDescent="0.25">
      <c r="A9" t="s">
        <v>1614</v>
      </c>
      <c r="B9" t="s">
        <v>1615</v>
      </c>
      <c r="G9">
        <f t="shared" ref="G9:G44" si="3">E9+F9</f>
        <v>0</v>
      </c>
      <c r="H9" s="1">
        <v>10</v>
      </c>
      <c r="I9" t="s">
        <v>107</v>
      </c>
      <c r="M9" s="5"/>
      <c r="Q9" s="1">
        <f t="shared" si="1"/>
        <v>0</v>
      </c>
      <c r="R9" s="1">
        <f t="shared" si="2"/>
        <v>0</v>
      </c>
      <c r="S9" s="95" t="s">
        <v>1661</v>
      </c>
    </row>
    <row r="10" spans="1:19" x14ac:dyDescent="0.25">
      <c r="A10" t="s">
        <v>1477</v>
      </c>
      <c r="B10" t="s">
        <v>1478</v>
      </c>
      <c r="E10">
        <v>37</v>
      </c>
      <c r="F10">
        <v>36.5</v>
      </c>
      <c r="G10">
        <f t="shared" si="3"/>
        <v>73.5</v>
      </c>
      <c r="H10" s="1">
        <v>10</v>
      </c>
      <c r="I10" t="s">
        <v>66</v>
      </c>
      <c r="M10" s="5" t="s">
        <v>1654</v>
      </c>
      <c r="N10" s="22" t="s">
        <v>1617</v>
      </c>
      <c r="Q10" s="1">
        <f t="shared" si="1"/>
        <v>735</v>
      </c>
      <c r="R10" s="1">
        <f t="shared" si="2"/>
        <v>735</v>
      </c>
      <c r="S10" s="95" t="s">
        <v>1662</v>
      </c>
    </row>
    <row r="11" spans="1:19" x14ac:dyDescent="0.25">
      <c r="A11" t="s">
        <v>882</v>
      </c>
      <c r="B11" t="s">
        <v>883</v>
      </c>
      <c r="E11">
        <v>40</v>
      </c>
      <c r="F11">
        <v>40</v>
      </c>
      <c r="G11">
        <f t="shared" si="3"/>
        <v>80</v>
      </c>
      <c r="H11" s="1">
        <v>10</v>
      </c>
      <c r="I11" t="s">
        <v>48</v>
      </c>
      <c r="J11" s="5"/>
      <c r="K11" s="5"/>
      <c r="L11" s="5"/>
      <c r="M11" s="5" t="s">
        <v>1654</v>
      </c>
      <c r="N11" t="s">
        <v>1609</v>
      </c>
      <c r="Q11" s="1">
        <f t="shared" si="1"/>
        <v>800</v>
      </c>
      <c r="R11" s="1">
        <f t="shared" si="2"/>
        <v>800</v>
      </c>
      <c r="S11" s="95" t="s">
        <v>1663</v>
      </c>
    </row>
    <row r="12" spans="1:19" x14ac:dyDescent="0.25">
      <c r="A12" t="s">
        <v>1479</v>
      </c>
      <c r="B12" t="s">
        <v>1480</v>
      </c>
      <c r="E12">
        <v>39</v>
      </c>
      <c r="F12">
        <v>40</v>
      </c>
      <c r="G12">
        <f t="shared" si="3"/>
        <v>79</v>
      </c>
      <c r="H12" s="1">
        <v>10</v>
      </c>
      <c r="I12" t="s">
        <v>28</v>
      </c>
      <c r="M12" s="5" t="s">
        <v>1654</v>
      </c>
      <c r="N12" t="s">
        <v>1619</v>
      </c>
      <c r="Q12" s="1">
        <f t="shared" si="1"/>
        <v>790</v>
      </c>
      <c r="R12" s="1">
        <f t="shared" si="2"/>
        <v>790</v>
      </c>
      <c r="S12" s="95" t="s">
        <v>1664</v>
      </c>
    </row>
    <row r="13" spans="1:19" x14ac:dyDescent="0.25">
      <c r="A13" t="s">
        <v>31</v>
      </c>
      <c r="B13" t="s">
        <v>32</v>
      </c>
      <c r="C13" s="31" t="s">
        <v>1665</v>
      </c>
      <c r="E13">
        <v>44</v>
      </c>
      <c r="F13">
        <v>40</v>
      </c>
      <c r="G13">
        <f t="shared" si="3"/>
        <v>84</v>
      </c>
      <c r="H13" s="1">
        <v>10</v>
      </c>
      <c r="I13" t="s">
        <v>33</v>
      </c>
      <c r="M13" s="5" t="s">
        <v>1654</v>
      </c>
      <c r="N13" s="22" t="s">
        <v>1575</v>
      </c>
      <c r="O13" s="5"/>
      <c r="Q13" s="1">
        <f t="shared" si="1"/>
        <v>840</v>
      </c>
      <c r="R13" s="1">
        <f t="shared" si="2"/>
        <v>840</v>
      </c>
      <c r="S13" s="95" t="s">
        <v>1666</v>
      </c>
    </row>
    <row r="14" spans="1:19" x14ac:dyDescent="0.25">
      <c r="A14" t="s">
        <v>302</v>
      </c>
      <c r="B14" t="s">
        <v>303</v>
      </c>
      <c r="E14">
        <v>40</v>
      </c>
      <c r="F14">
        <v>40</v>
      </c>
      <c r="G14">
        <f t="shared" si="3"/>
        <v>80</v>
      </c>
      <c r="H14" s="1">
        <v>10</v>
      </c>
      <c r="I14" t="s">
        <v>761</v>
      </c>
      <c r="M14" s="5" t="s">
        <v>1654</v>
      </c>
      <c r="N14" s="22" t="s">
        <v>1449</v>
      </c>
      <c r="Q14" s="1">
        <f t="shared" si="1"/>
        <v>800</v>
      </c>
      <c r="R14" s="1">
        <f t="shared" si="2"/>
        <v>800</v>
      </c>
      <c r="S14" s="95" t="s">
        <v>1667</v>
      </c>
    </row>
    <row r="15" spans="1:19" x14ac:dyDescent="0.25">
      <c r="A15" t="s">
        <v>1621</v>
      </c>
      <c r="B15" t="s">
        <v>1622</v>
      </c>
      <c r="E15">
        <v>40</v>
      </c>
      <c r="F15">
        <v>44</v>
      </c>
      <c r="G15">
        <f t="shared" si="3"/>
        <v>84</v>
      </c>
      <c r="H15" s="1">
        <v>10</v>
      </c>
      <c r="I15" t="s">
        <v>1623</v>
      </c>
      <c r="M15" s="5" t="s">
        <v>1654</v>
      </c>
      <c r="N15" t="s">
        <v>1624</v>
      </c>
      <c r="P15" s="33" t="s">
        <v>1654</v>
      </c>
      <c r="Q15" s="1">
        <f t="shared" si="1"/>
        <v>840</v>
      </c>
      <c r="R15" s="1">
        <f t="shared" si="2"/>
        <v>840</v>
      </c>
      <c r="S15" s="95" t="s">
        <v>1668</v>
      </c>
    </row>
    <row r="16" spans="1:19" x14ac:dyDescent="0.25">
      <c r="A16" t="s">
        <v>37</v>
      </c>
      <c r="B16" t="s">
        <v>38</v>
      </c>
      <c r="G16" t="s">
        <v>374</v>
      </c>
      <c r="H16" s="1">
        <v>10</v>
      </c>
      <c r="I16" t="s">
        <v>40</v>
      </c>
      <c r="Q16" s="1"/>
      <c r="R16" s="1"/>
      <c r="S16" s="95" t="s">
        <v>1669</v>
      </c>
    </row>
    <row r="17" ht="45.75" customHeight="1" spans="1:19" x14ac:dyDescent="0.25">
      <c r="A17" t="s">
        <v>46</v>
      </c>
      <c r="B17" t="s">
        <v>47</v>
      </c>
      <c r="C17" s="28" t="s">
        <v>1670</v>
      </c>
      <c r="E17">
        <v>0</v>
      </c>
      <c r="F17">
        <v>40</v>
      </c>
      <c r="G17">
        <f t="shared" si="3"/>
        <v>40</v>
      </c>
      <c r="H17" s="1">
        <v>10</v>
      </c>
      <c r="I17" t="s">
        <v>48</v>
      </c>
      <c r="M17" t="s">
        <v>1671</v>
      </c>
      <c r="N17" s="22" t="s">
        <v>1524</v>
      </c>
      <c r="Q17" s="1">
        <f t="shared" si="1"/>
        <v>400</v>
      </c>
      <c r="R17" s="1">
        <f t="shared" si="2"/>
        <v>400</v>
      </c>
      <c r="S17" s="95" t="s">
        <v>1672</v>
      </c>
    </row>
    <row r="18" spans="1:19" x14ac:dyDescent="0.25">
      <c r="A18" t="s">
        <v>1252</v>
      </c>
      <c r="B18" t="s">
        <v>55</v>
      </c>
      <c r="E18">
        <v>35</v>
      </c>
      <c r="F18">
        <v>40</v>
      </c>
      <c r="G18">
        <f t="shared" si="3"/>
        <v>75</v>
      </c>
      <c r="H18" s="1">
        <v>10</v>
      </c>
      <c r="I18" t="s">
        <v>24</v>
      </c>
      <c r="M18" s="5" t="s">
        <v>1671</v>
      </c>
      <c r="N18" s="22" t="s">
        <v>1617</v>
      </c>
      <c r="Q18" s="1">
        <f t="shared" si="1"/>
        <v>750</v>
      </c>
      <c r="R18" s="1">
        <f t="shared" si="2"/>
        <v>750</v>
      </c>
      <c r="S18" s="95" t="s">
        <v>1673</v>
      </c>
    </row>
    <row r="19" spans="1:19" x14ac:dyDescent="0.25">
      <c r="A19" t="s">
        <v>54</v>
      </c>
      <c r="B19" t="s">
        <v>55</v>
      </c>
      <c r="E19">
        <v>0</v>
      </c>
      <c r="F19">
        <v>45</v>
      </c>
      <c r="G19">
        <f t="shared" si="3"/>
        <v>45</v>
      </c>
      <c r="H19" s="1">
        <v>10</v>
      </c>
      <c r="I19" t="s">
        <v>89</v>
      </c>
      <c r="K19" s="1">
        <v>20</v>
      </c>
      <c r="M19" s="5" t="s">
        <v>1671</v>
      </c>
      <c r="N19" t="s">
        <v>1625</v>
      </c>
      <c r="O19" s="5"/>
      <c r="Q19" s="1">
        <f t="shared" si="1"/>
        <v>450</v>
      </c>
      <c r="R19" s="1">
        <f t="shared" si="2"/>
        <v>450</v>
      </c>
      <c r="S19" s="95" t="s">
        <v>1674</v>
      </c>
    </row>
    <row r="20" spans="5:19" x14ac:dyDescent="0.25">
      <c r="E20">
        <v>40.5</v>
      </c>
      <c r="F20">
        <v>0</v>
      </c>
      <c r="G20">
        <f t="shared" si="3"/>
        <v>40.5</v>
      </c>
      <c r="H20" s="1">
        <v>10</v>
      </c>
      <c r="I20" s="31" t="s">
        <v>40</v>
      </c>
      <c r="K20" s="10">
        <v>1329.22</v>
      </c>
      <c r="L20" s="10"/>
      <c r="M20" s="5" t="s">
        <v>1659</v>
      </c>
      <c r="N20" t="s">
        <v>1625</v>
      </c>
      <c r="O20" s="5"/>
      <c r="Q20" s="1">
        <f t="shared" si="1"/>
        <v>405</v>
      </c>
      <c r="R20" s="1">
        <f t="shared" si="2"/>
        <v>405</v>
      </c>
      <c r="S20" s="95" t="s">
        <v>1675</v>
      </c>
    </row>
    <row r="21" spans="1:19" x14ac:dyDescent="0.25">
      <c r="A21" t="s">
        <v>61</v>
      </c>
      <c r="B21" t="s">
        <v>62</v>
      </c>
      <c r="E21">
        <v>34</v>
      </c>
      <c r="F21">
        <v>0</v>
      </c>
      <c r="G21">
        <f t="shared" si="3"/>
        <v>34</v>
      </c>
      <c r="H21" s="1">
        <v>10</v>
      </c>
      <c r="I21" t="s">
        <v>28</v>
      </c>
      <c r="M21" t="s">
        <v>1654</v>
      </c>
      <c r="N21" s="22" t="s">
        <v>1378</v>
      </c>
      <c r="O21" s="5"/>
      <c r="Q21" s="1">
        <f t="shared" si="1"/>
        <v>340</v>
      </c>
      <c r="R21" s="1">
        <f t="shared" si="2"/>
        <v>340</v>
      </c>
      <c r="S21" s="95" t="s">
        <v>1676</v>
      </c>
    </row>
    <row r="22" spans="1:19" x14ac:dyDescent="0.25">
      <c r="A22" t="s">
        <v>1626</v>
      </c>
      <c r="B22" t="s">
        <v>1627</v>
      </c>
      <c r="E22">
        <v>8</v>
      </c>
      <c r="F22">
        <v>24</v>
      </c>
      <c r="G22">
        <f t="shared" si="3"/>
        <v>32</v>
      </c>
      <c r="H22" s="1">
        <v>10</v>
      </c>
      <c r="I22" t="s">
        <v>24</v>
      </c>
      <c r="M22" t="s">
        <v>1654</v>
      </c>
      <c r="N22" s="22" t="s">
        <v>1611</v>
      </c>
      <c r="O22" s="5"/>
      <c r="Q22" s="1">
        <f t="shared" si="1"/>
        <v>320</v>
      </c>
      <c r="R22" s="1">
        <f t="shared" si="2"/>
        <v>320</v>
      </c>
      <c r="S22" s="95" t="s">
        <v>1677</v>
      </c>
    </row>
    <row r="23" spans="1:18" x14ac:dyDescent="0.25">
      <c r="A23" t="s">
        <v>1311</v>
      </c>
      <c r="B23" t="s">
        <v>1312</v>
      </c>
      <c r="E23">
        <v>40</v>
      </c>
      <c r="F23">
        <v>40</v>
      </c>
      <c r="G23">
        <f t="shared" si="3"/>
        <v>80</v>
      </c>
      <c r="H23" s="1">
        <v>10</v>
      </c>
      <c r="I23" t="s">
        <v>28</v>
      </c>
      <c r="M23" t="s">
        <v>1654</v>
      </c>
      <c r="N23" t="s">
        <v>1631</v>
      </c>
      <c r="O23" s="5"/>
      <c r="Q23" s="1">
        <f t="shared" si="1"/>
        <v>800</v>
      </c>
      <c r="R23" s="1">
        <f t="shared" si="2"/>
        <v>800</v>
      </c>
    </row>
    <row r="24" spans="5:19" x14ac:dyDescent="0.25">
      <c r="E24">
        <v>49.25</v>
      </c>
      <c r="F24">
        <v>45.5</v>
      </c>
      <c r="G24">
        <f t="shared" si="3"/>
        <v>94.75</v>
      </c>
      <c r="H24" s="1">
        <v>10</v>
      </c>
      <c r="I24" t="s">
        <v>28</v>
      </c>
      <c r="M24" t="s">
        <v>1654</v>
      </c>
      <c r="N24" s="22" t="s">
        <v>1378</v>
      </c>
      <c r="O24" s="5"/>
      <c r="Q24" s="1">
        <f t="shared" si="1"/>
        <v>947.5</v>
      </c>
      <c r="R24" s="1">
        <f t="shared" si="2"/>
        <v>947.5</v>
      </c>
      <c r="S24" s="95" t="s">
        <v>1678</v>
      </c>
    </row>
    <row r="25" spans="1:19" x14ac:dyDescent="0.25">
      <c r="A25" t="s">
        <v>63</v>
      </c>
      <c r="B25" t="s">
        <v>64</v>
      </c>
      <c r="E25">
        <v>40</v>
      </c>
      <c r="F25">
        <v>40</v>
      </c>
      <c r="G25">
        <f t="shared" si="3"/>
        <v>80</v>
      </c>
      <c r="H25" s="1">
        <v>10</v>
      </c>
      <c r="I25" t="s">
        <v>66</v>
      </c>
      <c r="M25" t="s">
        <v>1654</v>
      </c>
      <c r="N25" t="s">
        <v>1610</v>
      </c>
      <c r="Q25" s="1">
        <f t="shared" si="1"/>
        <v>800</v>
      </c>
      <c r="R25" s="1">
        <f t="shared" si="2"/>
        <v>800</v>
      </c>
      <c r="S25" s="95" t="s">
        <v>1679</v>
      </c>
    </row>
    <row r="26" spans="1:19" x14ac:dyDescent="0.25">
      <c r="A26" t="s">
        <v>1389</v>
      </c>
      <c r="B26" t="s">
        <v>1390</v>
      </c>
      <c r="E26">
        <v>40</v>
      </c>
      <c r="F26">
        <v>40</v>
      </c>
      <c r="G26">
        <f t="shared" si="3"/>
        <v>80</v>
      </c>
      <c r="H26" s="1">
        <v>10</v>
      </c>
      <c r="I26" t="s">
        <v>1392</v>
      </c>
      <c r="M26" t="s">
        <v>1654</v>
      </c>
      <c r="N26" s="22" t="s">
        <v>1632</v>
      </c>
      <c r="Q26" s="1">
        <f t="shared" si="1"/>
        <v>800</v>
      </c>
      <c r="R26" s="1">
        <f t="shared" si="2"/>
        <v>800</v>
      </c>
      <c r="S26" s="95" t="s">
        <v>1680</v>
      </c>
    </row>
    <row r="27" spans="1:19" x14ac:dyDescent="0.25">
      <c r="A27" t="s">
        <v>67</v>
      </c>
      <c r="B27" t="s">
        <v>68</v>
      </c>
      <c r="E27">
        <v>43</v>
      </c>
      <c r="F27">
        <v>44</v>
      </c>
      <c r="G27">
        <f t="shared" si="3"/>
        <v>87</v>
      </c>
      <c r="H27" s="1">
        <v>10</v>
      </c>
      <c r="I27" t="s">
        <v>28</v>
      </c>
      <c r="M27" t="s">
        <v>1654</v>
      </c>
      <c r="N27" s="22" t="s">
        <v>16</v>
      </c>
      <c r="Q27" s="1">
        <f t="shared" si="1"/>
        <v>870</v>
      </c>
      <c r="R27" s="1">
        <f t="shared" si="2"/>
        <v>870</v>
      </c>
      <c r="S27" s="95" t="s">
        <v>1681</v>
      </c>
    </row>
    <row r="28" spans="1:19" x14ac:dyDescent="0.25">
      <c r="A28" t="s">
        <v>240</v>
      </c>
      <c r="B28" t="s">
        <v>241</v>
      </c>
      <c r="E28">
        <v>40</v>
      </c>
      <c r="F28">
        <v>40</v>
      </c>
      <c r="G28">
        <f t="shared" si="3"/>
        <v>80</v>
      </c>
      <c r="H28" s="1">
        <v>10</v>
      </c>
      <c r="I28" t="s">
        <v>595</v>
      </c>
      <c r="M28" t="s">
        <v>1654</v>
      </c>
      <c r="N28" t="s">
        <v>1635</v>
      </c>
      <c r="P28" t="s">
        <v>1682</v>
      </c>
      <c r="Q28" s="1">
        <f t="shared" si="1"/>
        <v>800</v>
      </c>
      <c r="R28" s="1">
        <f t="shared" si="2"/>
        <v>800</v>
      </c>
      <c r="S28" s="95" t="s">
        <v>1683</v>
      </c>
    </row>
    <row r="29" spans="1:19" x14ac:dyDescent="0.25">
      <c r="A29" t="s">
        <v>1224</v>
      </c>
      <c r="B29" t="s">
        <v>73</v>
      </c>
      <c r="E29">
        <v>40</v>
      </c>
      <c r="G29">
        <f t="shared" si="3"/>
        <v>40</v>
      </c>
      <c r="H29" s="1">
        <v>10</v>
      </c>
      <c r="I29" t="s">
        <v>28</v>
      </c>
      <c r="M29" t="s">
        <v>1659</v>
      </c>
      <c r="N29" t="s">
        <v>1636</v>
      </c>
      <c r="Q29" s="1">
        <f t="shared" si="1"/>
        <v>400</v>
      </c>
      <c r="R29" s="1">
        <f t="shared" si="2"/>
        <v>400</v>
      </c>
      <c r="S29" s="95" t="s">
        <v>1684</v>
      </c>
    </row>
    <row r="30" spans="1:19" x14ac:dyDescent="0.25">
      <c r="A30" t="s">
        <v>80</v>
      </c>
      <c r="B30" t="s">
        <v>81</v>
      </c>
      <c r="E30">
        <v>40</v>
      </c>
      <c r="F30">
        <v>40</v>
      </c>
      <c r="G30">
        <f t="shared" si="3"/>
        <v>80</v>
      </c>
      <c r="H30" s="1">
        <v>10</v>
      </c>
      <c r="I30" t="s">
        <v>13</v>
      </c>
      <c r="M30" t="s">
        <v>1654</v>
      </c>
      <c r="N30" s="22" t="s">
        <v>1637</v>
      </c>
      <c r="Q30" s="1">
        <f t="shared" si="1"/>
        <v>800</v>
      </c>
      <c r="R30" s="1">
        <f t="shared" si="2"/>
        <v>800</v>
      </c>
      <c r="S30" s="95" t="s">
        <v>1685</v>
      </c>
    </row>
    <row r="31" spans="1:19" x14ac:dyDescent="0.25">
      <c r="A31" t="s">
        <v>84</v>
      </c>
      <c r="B31" t="s">
        <v>85</v>
      </c>
      <c r="E31">
        <v>40</v>
      </c>
      <c r="F31">
        <v>38</v>
      </c>
      <c r="G31">
        <f t="shared" si="3"/>
        <v>78</v>
      </c>
      <c r="H31" s="1">
        <v>10</v>
      </c>
      <c r="I31" t="s">
        <v>13</v>
      </c>
      <c r="K31" s="1">
        <v>20</v>
      </c>
      <c r="M31" t="s">
        <v>1654</v>
      </c>
      <c r="N31" s="22" t="s">
        <v>1378</v>
      </c>
      <c r="O31" s="5"/>
      <c r="Q31" s="1">
        <f t="shared" si="1"/>
        <v>780</v>
      </c>
      <c r="R31" s="1">
        <f t="shared" si="2"/>
        <v>780</v>
      </c>
      <c r="S31" s="95" t="s">
        <v>1686</v>
      </c>
    </row>
    <row r="32" spans="1:19" x14ac:dyDescent="0.25">
      <c r="A32" t="s">
        <v>1229</v>
      </c>
      <c r="B32" t="s">
        <v>88</v>
      </c>
      <c r="E32">
        <v>52.5</v>
      </c>
      <c r="F32">
        <v>55.5</v>
      </c>
      <c r="G32">
        <f t="shared" si="3"/>
        <v>108</v>
      </c>
      <c r="H32" s="1">
        <v>10</v>
      </c>
      <c r="I32" t="s">
        <v>89</v>
      </c>
      <c r="K32" s="1">
        <v>20</v>
      </c>
      <c r="M32" t="s">
        <v>1654</v>
      </c>
      <c r="N32" t="s">
        <v>1624</v>
      </c>
      <c r="P32" s="33" t="s">
        <v>1654</v>
      </c>
      <c r="Q32" s="1">
        <f t="shared" si="1"/>
        <v>1080</v>
      </c>
      <c r="R32" s="1">
        <f t="shared" si="2"/>
        <v>1080</v>
      </c>
      <c r="S32" s="95" t="s">
        <v>1687</v>
      </c>
    </row>
    <row r="33" spans="1:18" x14ac:dyDescent="0.25">
      <c r="A33" t="s">
        <v>18</v>
      </c>
      <c r="B33" t="s">
        <v>927</v>
      </c>
      <c r="E33">
        <v>22.5</v>
      </c>
      <c r="F33">
        <v>22</v>
      </c>
      <c r="G33">
        <f t="shared" si="3"/>
        <v>44.5</v>
      </c>
      <c r="H33" s="1">
        <v>10</v>
      </c>
      <c r="I33" t="s">
        <v>20</v>
      </c>
      <c r="M33" t="s">
        <v>1654</v>
      </c>
      <c r="N33" s="22" t="s">
        <v>16</v>
      </c>
      <c r="Q33" s="1">
        <f t="shared" si="1"/>
        <v>445</v>
      </c>
      <c r="R33" s="1">
        <f t="shared" si="2"/>
        <v>445</v>
      </c>
    </row>
    <row r="34" spans="5:19" x14ac:dyDescent="0.25">
      <c r="E34">
        <v>40</v>
      </c>
      <c r="F34">
        <v>40</v>
      </c>
      <c r="G34">
        <f t="shared" si="3"/>
        <v>80</v>
      </c>
      <c r="H34" s="1">
        <v>10</v>
      </c>
      <c r="I34" t="s">
        <v>20</v>
      </c>
      <c r="M34" t="s">
        <v>1654</v>
      </c>
      <c r="N34" t="s">
        <v>1639</v>
      </c>
      <c r="Q34" s="1">
        <f t="shared" si="1"/>
        <v>800</v>
      </c>
      <c r="R34" s="1">
        <f t="shared" si="2"/>
        <v>800</v>
      </c>
      <c r="S34" s="95" t="s">
        <v>1688</v>
      </c>
    </row>
    <row r="35" spans="1:19" x14ac:dyDescent="0.25">
      <c r="A35" t="s">
        <v>95</v>
      </c>
      <c r="B35" t="s">
        <v>96</v>
      </c>
      <c r="E35">
        <v>40</v>
      </c>
      <c r="F35">
        <v>40</v>
      </c>
      <c r="G35">
        <f t="shared" si="3"/>
        <v>80</v>
      </c>
      <c r="H35" s="1">
        <v>10</v>
      </c>
      <c r="I35" t="s">
        <v>28</v>
      </c>
      <c r="M35" t="s">
        <v>1654</v>
      </c>
      <c r="N35" t="s">
        <v>1609</v>
      </c>
      <c r="Q35" s="1">
        <f t="shared" si="1"/>
        <v>800</v>
      </c>
      <c r="R35" s="1">
        <f t="shared" si="2"/>
        <v>800</v>
      </c>
      <c r="S35" s="95" t="s">
        <v>1689</v>
      </c>
    </row>
    <row r="36" spans="1:19" x14ac:dyDescent="0.25">
      <c r="A36" t="s">
        <v>1641</v>
      </c>
      <c r="B36" t="s">
        <v>1642</v>
      </c>
      <c r="E36">
        <v>40</v>
      </c>
      <c r="F36">
        <v>40</v>
      </c>
      <c r="G36">
        <f t="shared" si="3"/>
        <v>80</v>
      </c>
      <c r="H36" s="1">
        <v>10</v>
      </c>
      <c r="I36" t="s">
        <v>28</v>
      </c>
      <c r="M36" t="s">
        <v>1654</v>
      </c>
      <c r="N36" s="22" t="s">
        <v>1524</v>
      </c>
      <c r="Q36" s="1">
        <f t="shared" si="1"/>
        <v>800</v>
      </c>
      <c r="R36" s="1">
        <f t="shared" si="2"/>
        <v>800</v>
      </c>
      <c r="S36" s="95" t="s">
        <v>1690</v>
      </c>
    </row>
    <row r="37" spans="1:19" x14ac:dyDescent="0.25">
      <c r="A37" t="s">
        <v>97</v>
      </c>
      <c r="B37" t="s">
        <v>98</v>
      </c>
      <c r="C37" s="31" t="s">
        <v>1691</v>
      </c>
      <c r="E37">
        <v>40</v>
      </c>
      <c r="G37">
        <f t="shared" si="3"/>
        <v>40</v>
      </c>
      <c r="H37" s="1">
        <v>10</v>
      </c>
      <c r="I37" t="s">
        <v>59</v>
      </c>
      <c r="M37" t="s">
        <v>1659</v>
      </c>
      <c r="N37" t="s">
        <v>1639</v>
      </c>
      <c r="Q37" s="1">
        <f t="shared" si="1"/>
        <v>400</v>
      </c>
      <c r="R37" s="1">
        <f t="shared" si="2"/>
        <v>400</v>
      </c>
      <c r="S37" s="95" t="s">
        <v>1692</v>
      </c>
    </row>
    <row r="38" spans="1:19" x14ac:dyDescent="0.25">
      <c r="A38" t="s">
        <v>100</v>
      </c>
      <c r="B38" t="s">
        <v>101</v>
      </c>
      <c r="G38" t="s">
        <v>374</v>
      </c>
      <c r="H38" s="1">
        <v>10</v>
      </c>
      <c r="I38" t="s">
        <v>103</v>
      </c>
      <c r="M38" s="5"/>
      <c r="O38" s="5"/>
      <c r="Q38" s="1"/>
      <c r="R38" s="1"/>
      <c r="S38" s="95" t="s">
        <v>1693</v>
      </c>
    </row>
    <row r="39" spans="1:19" x14ac:dyDescent="0.25">
      <c r="A39" t="s">
        <v>104</v>
      </c>
      <c r="B39" t="s">
        <v>105</v>
      </c>
      <c r="E39">
        <v>40</v>
      </c>
      <c r="F39">
        <v>35.5</v>
      </c>
      <c r="G39">
        <f t="shared" si="3"/>
        <v>75.5</v>
      </c>
      <c r="H39" s="1">
        <v>10</v>
      </c>
      <c r="I39" t="s">
        <v>107</v>
      </c>
      <c r="M39" t="s">
        <v>1654</v>
      </c>
      <c r="N39" s="22" t="s">
        <v>1632</v>
      </c>
      <c r="O39" s="5"/>
      <c r="Q39" s="1">
        <f t="shared" si="1"/>
        <v>755</v>
      </c>
      <c r="R39" s="1">
        <f t="shared" si="2"/>
        <v>755</v>
      </c>
      <c r="S39" s="95" t="s">
        <v>1694</v>
      </c>
    </row>
    <row r="40" spans="1:19" x14ac:dyDescent="0.25">
      <c r="A40" t="s">
        <v>714</v>
      </c>
      <c r="B40" t="s">
        <v>715</v>
      </c>
      <c r="G40">
        <f t="shared" si="3"/>
        <v>0</v>
      </c>
      <c r="H40" s="1">
        <v>10</v>
      </c>
      <c r="I40" t="s">
        <v>28</v>
      </c>
      <c r="M40" s="5"/>
      <c r="N40" s="22" t="s">
        <v>1378</v>
      </c>
      <c r="O40" s="5"/>
      <c r="Q40" s="1">
        <f t="shared" si="1"/>
        <v>0</v>
      </c>
      <c r="R40" s="1">
        <f t="shared" si="2"/>
        <v>0</v>
      </c>
      <c r="S40" s="95" t="s">
        <v>1695</v>
      </c>
    </row>
    <row r="41" spans="1:19" x14ac:dyDescent="0.25">
      <c r="A41" t="s">
        <v>75</v>
      </c>
      <c r="B41" t="s">
        <v>111</v>
      </c>
      <c r="E41">
        <v>40</v>
      </c>
      <c r="F41">
        <v>40</v>
      </c>
      <c r="G41">
        <f t="shared" si="3"/>
        <v>80</v>
      </c>
      <c r="H41" s="1">
        <v>10</v>
      </c>
      <c r="I41" t="s">
        <v>94</v>
      </c>
      <c r="M41" t="s">
        <v>1654</v>
      </c>
      <c r="N41" s="22" t="s">
        <v>1632</v>
      </c>
      <c r="Q41" s="1">
        <f t="shared" si="1"/>
        <v>800</v>
      </c>
      <c r="R41" s="1">
        <f t="shared" si="2"/>
        <v>800</v>
      </c>
      <c r="S41" s="95" t="s">
        <v>1696</v>
      </c>
    </row>
    <row r="42" spans="1:19" x14ac:dyDescent="0.25">
      <c r="A42" t="s">
        <v>115</v>
      </c>
      <c r="B42" t="s">
        <v>116</v>
      </c>
      <c r="E42">
        <v>40</v>
      </c>
      <c r="F42">
        <v>40</v>
      </c>
      <c r="G42">
        <f t="shared" si="3"/>
        <v>80</v>
      </c>
      <c r="H42" s="1">
        <v>10</v>
      </c>
      <c r="I42" t="s">
        <v>28</v>
      </c>
      <c r="M42" t="s">
        <v>1654</v>
      </c>
      <c r="N42" s="22" t="s">
        <v>1649</v>
      </c>
      <c r="Q42" s="1">
        <f t="shared" si="1"/>
        <v>800</v>
      </c>
      <c r="R42" s="1">
        <f t="shared" si="2"/>
        <v>800</v>
      </c>
      <c r="S42" s="95" t="s">
        <v>1697</v>
      </c>
    </row>
    <row r="43" spans="1:19" x14ac:dyDescent="0.25">
      <c r="A43" t="s">
        <v>1481</v>
      </c>
      <c r="B43" t="s">
        <v>1482</v>
      </c>
      <c r="C43" s="31" t="s">
        <v>1698</v>
      </c>
      <c r="E43">
        <v>40</v>
      </c>
      <c r="F43">
        <v>40</v>
      </c>
      <c r="G43">
        <f t="shared" si="3"/>
        <v>80</v>
      </c>
      <c r="H43" s="1">
        <v>10</v>
      </c>
      <c r="I43" t="s">
        <v>59</v>
      </c>
      <c r="M43" t="s">
        <v>1654</v>
      </c>
      <c r="N43" s="22" t="s">
        <v>1611</v>
      </c>
      <c r="Q43" s="1">
        <f t="shared" si="1"/>
        <v>800</v>
      </c>
      <c r="R43" s="1">
        <f t="shared" si="2"/>
        <v>800</v>
      </c>
      <c r="S43" s="95" t="s">
        <v>1699</v>
      </c>
    </row>
    <row r="44" spans="1:18" x14ac:dyDescent="0.25">
      <c r="A44" t="s">
        <v>120</v>
      </c>
      <c r="B44" t="s">
        <v>121</v>
      </c>
      <c r="C44" s="5"/>
      <c r="E44">
        <v>25</v>
      </c>
      <c r="G44">
        <f t="shared" si="3"/>
        <v>25</v>
      </c>
      <c r="H44" s="1">
        <v>10</v>
      </c>
      <c r="I44" t="s">
        <v>122</v>
      </c>
      <c r="M44" t="s">
        <v>1659</v>
      </c>
      <c r="N44" s="22" t="s">
        <v>1617</v>
      </c>
      <c r="Q44" s="1">
        <f t="shared" si="1"/>
        <v>250</v>
      </c>
      <c r="R44" s="1">
        <f t="shared" si="2"/>
        <v>250</v>
      </c>
    </row>
    <row r="45" spans="7:18" s="93" customFormat="1" x14ac:dyDescent="0.25">
      <c r="G45" s="93">
        <f>SUM(G2:G44)</f>
        <v>2548.75</v>
      </c>
      <c r="H45" s="94"/>
      <c r="J45" s="94">
        <f>SUM(J2:J44)</f>
        <v>0</v>
      </c>
      <c r="K45" s="94">
        <f>SUM(K2:K44)</f>
        <v>1409.22</v>
      </c>
      <c r="L45" s="94">
        <f>SUM(L2:L44)</f>
        <v>0</v>
      </c>
      <c r="Q45" s="94">
        <f>SUM(Q2:Q44)</f>
        <v>25487.5</v>
      </c>
      <c r="R45" s="94">
        <f>SUM(R2:R44)</f>
        <v>25487.5</v>
      </c>
    </row>
  </sheetData>
  <autoFilter ref="A1:P1"/>
  <hyperlinks>
    <hyperlink ref="S2" r:id="rId1"/>
    <hyperlink ref="S3" r:id="rId2"/>
    <hyperlink ref="S4" r:id="rId3"/>
    <hyperlink ref="S6" r:id="rId4"/>
    <hyperlink ref="S7" r:id="rId5"/>
    <hyperlink ref="S8" r:id="rId6"/>
    <hyperlink ref="S9" r:id="rId7"/>
    <hyperlink ref="S10" r:id="rId8"/>
    <hyperlink ref="S11" r:id="rId9"/>
    <hyperlink ref="S12" r:id="rId10"/>
    <hyperlink ref="S13" r:id="rId11"/>
    <hyperlink ref="S14" r:id="rId12"/>
    <hyperlink ref="S15" r:id="rId13"/>
    <hyperlink ref="S16" r:id="rId14"/>
    <hyperlink ref="S17" r:id="rId15"/>
    <hyperlink ref="S18" r:id="rId16"/>
    <hyperlink ref="S19" r:id="rId17"/>
    <hyperlink ref="S20" r:id="rId18"/>
    <hyperlink ref="S21" r:id="rId19"/>
    <hyperlink ref="S22" r:id="rId20"/>
    <hyperlink ref="S24" r:id="rId21"/>
    <hyperlink ref="S25" r:id="rId22"/>
    <hyperlink ref="S26" r:id="rId23"/>
    <hyperlink ref="S27" r:id="rId24"/>
    <hyperlink ref="S28" r:id="rId25"/>
    <hyperlink ref="S29" r:id="rId26"/>
    <hyperlink ref="S30" r:id="rId27"/>
    <hyperlink ref="S31" r:id="rId28"/>
    <hyperlink ref="S32" r:id="rId29"/>
    <hyperlink ref="S34" r:id="rId30"/>
    <hyperlink ref="S35" r:id="rId31"/>
    <hyperlink ref="S36" r:id="rId32"/>
    <hyperlink ref="S37" r:id="rId33"/>
    <hyperlink ref="S38" r:id="rId34"/>
    <hyperlink ref="S39" r:id="rId35"/>
    <hyperlink ref="S40" r:id="rId36"/>
    <hyperlink ref="S41" r:id="rId37"/>
    <hyperlink ref="S42" r:id="rId38"/>
    <hyperlink ref="S43" r:id="rId39"/>
  </hyperlinks>
  <pageMargins left="0.7" right="0.7" top="0.75" bottom="0.75" header="0.3" footer="0.3"/>
  <pageSetup orientation="portrait" horizontalDpi="90" verticalDpi="90" scale="100" fitToWidth="1" fitToHeight="1" firstPageNumber="1" useFirstPageNumber="1" copies="1"/>
  <legacyDrawing r:id="rId4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 zoomScale="100" zoomScaleNormal="100">
      <pane ySplit="1" topLeftCell="A2" activePane="bottomLeft" state="frozen"/>
      <selection pane="bottomLeft" activeCell="N47" sqref="N47"/>
    </sheetView>
  </sheetViews>
  <sheetFormatPr defaultRowHeight="15" outlineLevelRow="0" outlineLevelCol="0" x14ac:dyDescent="0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1" customWidth="1"/>
    <col min="9" max="9" width="9.85546875" customWidth="1"/>
    <col min="10" max="10" width="13.85546875" customWidth="1"/>
    <col min="11" max="12" width="16.140625" style="1" customWidth="1"/>
    <col min="13" max="13" width="21.7109375" customWidth="1"/>
    <col min="14" max="14" width="18.7109375" customWidth="1"/>
    <col min="15" max="15" width="16.42578125" customWidth="1"/>
    <col min="16" max="16" width="18.7109375" customWidth="1"/>
    <col min="17" max="17" width="18.85546875" customWidth="1"/>
    <col min="18" max="18" width="24.85546875" customWidth="1"/>
    <col min="19" max="19" width="15.7109375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1601</v>
      </c>
      <c r="E1" s="2" t="s">
        <v>1602</v>
      </c>
      <c r="F1" s="2" t="s">
        <v>1603</v>
      </c>
      <c r="G1" s="2" t="s">
        <v>3</v>
      </c>
      <c r="H1" s="3" t="s">
        <v>4</v>
      </c>
      <c r="I1" s="2" t="s">
        <v>5</v>
      </c>
      <c r="J1" s="2" t="s">
        <v>1650</v>
      </c>
      <c r="K1" s="2" t="s">
        <v>6</v>
      </c>
      <c r="L1" s="2" t="s">
        <v>937</v>
      </c>
      <c r="M1" s="2" t="s">
        <v>7</v>
      </c>
      <c r="N1" s="2" t="s">
        <v>1604</v>
      </c>
      <c r="O1" s="2" t="s">
        <v>8</v>
      </c>
      <c r="P1" s="2" t="s">
        <v>9</v>
      </c>
      <c r="Q1" s="2" t="s">
        <v>1605</v>
      </c>
      <c r="R1" s="2" t="s">
        <v>1651</v>
      </c>
      <c r="S1" s="2" t="s">
        <v>1652</v>
      </c>
    </row>
    <row r="2" spans="1:19" x14ac:dyDescent="0.25">
      <c r="A2" t="s">
        <v>1475</v>
      </c>
      <c r="B2" t="s">
        <v>1476</v>
      </c>
      <c r="G2">
        <f>E2+F2</f>
        <v>0</v>
      </c>
      <c r="H2" s="1">
        <v>10</v>
      </c>
      <c r="I2" t="s">
        <v>28</v>
      </c>
      <c r="N2" t="s">
        <v>1608</v>
      </c>
      <c r="Q2" s="1">
        <f>G2*H2</f>
        <v>0</v>
      </c>
      <c r="R2" s="1">
        <f>Q2+J2+L2</f>
        <v>0</v>
      </c>
      <c r="S2" s="95" t="s">
        <v>1653</v>
      </c>
    </row>
    <row r="3" spans="1:19" x14ac:dyDescent="0.25">
      <c r="A3" t="s">
        <v>10</v>
      </c>
      <c r="B3" t="s">
        <v>11</v>
      </c>
      <c r="G3">
        <f t="shared" ref="G3:G5" si="0">E3+F3</f>
        <v>0</v>
      </c>
      <c r="H3" s="1">
        <v>10</v>
      </c>
      <c r="I3" t="s">
        <v>28</v>
      </c>
      <c r="N3" t="s">
        <v>1609</v>
      </c>
      <c r="Q3" s="1">
        <f t="shared" ref="Q3:Q43" si="1">G3*H3</f>
        <v>0</v>
      </c>
      <c r="R3" s="1">
        <f t="shared" ref="R3:R43" si="2">Q3+J3+L3</f>
        <v>0</v>
      </c>
      <c r="S3" s="95" t="s">
        <v>1655</v>
      </c>
    </row>
    <row r="4" spans="1:19" x14ac:dyDescent="0.25">
      <c r="A4" t="s">
        <v>726</v>
      </c>
      <c r="B4" t="s">
        <v>727</v>
      </c>
      <c r="E4">
        <v>40</v>
      </c>
      <c r="G4">
        <f t="shared" si="0"/>
        <v>40</v>
      </c>
      <c r="H4" s="1">
        <v>10</v>
      </c>
      <c r="I4" t="s">
        <v>728</v>
      </c>
      <c r="M4" t="s">
        <v>1700</v>
      </c>
      <c r="N4" t="s">
        <v>1610</v>
      </c>
      <c r="Q4" s="1">
        <f t="shared" si="1"/>
        <v>400</v>
      </c>
      <c r="R4" s="1">
        <f t="shared" si="2"/>
        <v>400</v>
      </c>
      <c r="S4" s="95" t="s">
        <v>1656</v>
      </c>
    </row>
    <row r="5" spans="5:18" x14ac:dyDescent="0.25">
      <c r="E5">
        <v>6</v>
      </c>
      <c r="G5">
        <f t="shared" si="0"/>
        <v>6</v>
      </c>
      <c r="H5" s="1">
        <v>10</v>
      </c>
      <c r="I5" t="s">
        <v>728</v>
      </c>
      <c r="M5" t="s">
        <v>1700</v>
      </c>
      <c r="N5" s="22" t="s">
        <v>1378</v>
      </c>
      <c r="Q5" s="1">
        <f t="shared" si="1"/>
        <v>60</v>
      </c>
      <c r="R5" s="1">
        <f t="shared" si="2"/>
        <v>60</v>
      </c>
    </row>
    <row r="6" spans="1:19" x14ac:dyDescent="0.25">
      <c r="A6" t="s">
        <v>21</v>
      </c>
      <c r="B6" t="s">
        <v>22</v>
      </c>
      <c r="G6" t="s">
        <v>374</v>
      </c>
      <c r="H6" s="1">
        <v>10</v>
      </c>
      <c r="I6" t="s">
        <v>24</v>
      </c>
      <c r="Q6" s="1"/>
      <c r="R6" s="1">
        <f t="shared" si="2"/>
        <v>0</v>
      </c>
      <c r="S6" s="95" t="s">
        <v>1657</v>
      </c>
    </row>
    <row r="7" spans="1:19" x14ac:dyDescent="0.25">
      <c r="A7" t="s">
        <v>1499</v>
      </c>
      <c r="B7" t="s">
        <v>1500</v>
      </c>
      <c r="G7">
        <f>E7+F7</f>
        <v>0</v>
      </c>
      <c r="H7" s="1">
        <v>10</v>
      </c>
      <c r="I7" t="s">
        <v>78</v>
      </c>
      <c r="N7" s="22" t="s">
        <v>1524</v>
      </c>
      <c r="Q7" s="1">
        <f t="shared" si="1"/>
        <v>0</v>
      </c>
      <c r="R7" s="1">
        <f t="shared" si="2"/>
        <v>0</v>
      </c>
      <c r="S7" s="95" t="s">
        <v>1658</v>
      </c>
    </row>
    <row r="8" spans="1:19" x14ac:dyDescent="0.25">
      <c r="A8" t="s">
        <v>1208</v>
      </c>
      <c r="B8" t="s">
        <v>27</v>
      </c>
      <c r="G8">
        <f>E8+F8</f>
        <v>0</v>
      </c>
      <c r="H8" s="1">
        <v>10</v>
      </c>
      <c r="I8" t="s">
        <v>28</v>
      </c>
      <c r="M8" s="5"/>
      <c r="N8" t="s">
        <v>1613</v>
      </c>
      <c r="Q8" s="1">
        <f t="shared" si="1"/>
        <v>0</v>
      </c>
      <c r="R8" s="1">
        <f t="shared" si="2"/>
        <v>0</v>
      </c>
      <c r="S8" s="95" t="s">
        <v>1660</v>
      </c>
    </row>
    <row r="9" spans="1:19" x14ac:dyDescent="0.25">
      <c r="A9" t="s">
        <v>1614</v>
      </c>
      <c r="B9" t="s">
        <v>1615</v>
      </c>
      <c r="G9">
        <f t="shared" ref="G9:G43" si="3">E9+F9</f>
        <v>0</v>
      </c>
      <c r="H9" s="1">
        <v>10</v>
      </c>
      <c r="I9" t="s">
        <v>107</v>
      </c>
      <c r="M9" s="5"/>
      <c r="Q9" s="1">
        <f t="shared" si="1"/>
        <v>0</v>
      </c>
      <c r="R9" s="1">
        <f t="shared" si="2"/>
        <v>0</v>
      </c>
      <c r="S9" s="95" t="s">
        <v>1661</v>
      </c>
    </row>
    <row r="10" spans="1:19" x14ac:dyDescent="0.25">
      <c r="A10" t="s">
        <v>1477</v>
      </c>
      <c r="B10" t="s">
        <v>1478</v>
      </c>
      <c r="E10">
        <v>37</v>
      </c>
      <c r="G10">
        <f t="shared" si="3"/>
        <v>37</v>
      </c>
      <c r="H10" s="1">
        <v>10</v>
      </c>
      <c r="I10" t="s">
        <v>66</v>
      </c>
      <c r="M10" t="s">
        <v>1700</v>
      </c>
      <c r="N10" s="22" t="s">
        <v>1524</v>
      </c>
      <c r="Q10" s="1">
        <f t="shared" si="1"/>
        <v>370</v>
      </c>
      <c r="R10" s="1">
        <f t="shared" si="2"/>
        <v>370</v>
      </c>
      <c r="S10" s="95" t="s">
        <v>1662</v>
      </c>
    </row>
    <row r="11" spans="1:19" x14ac:dyDescent="0.25">
      <c r="A11" t="s">
        <v>882</v>
      </c>
      <c r="B11" t="s">
        <v>883</v>
      </c>
      <c r="E11">
        <v>40</v>
      </c>
      <c r="G11">
        <f t="shared" si="3"/>
        <v>40</v>
      </c>
      <c r="H11" s="1">
        <v>10</v>
      </c>
      <c r="I11" t="s">
        <v>48</v>
      </c>
      <c r="J11" s="5"/>
      <c r="K11" s="5"/>
      <c r="L11" s="5"/>
      <c r="M11" t="s">
        <v>1700</v>
      </c>
      <c r="N11" t="s">
        <v>1609</v>
      </c>
      <c r="Q11" s="1">
        <f t="shared" si="1"/>
        <v>400</v>
      </c>
      <c r="R11" s="1">
        <f t="shared" si="2"/>
        <v>400</v>
      </c>
      <c r="S11" s="95" t="s">
        <v>1663</v>
      </c>
    </row>
    <row r="12" spans="1:19" x14ac:dyDescent="0.25">
      <c r="A12" t="s">
        <v>1479</v>
      </c>
      <c r="B12" t="s">
        <v>1480</v>
      </c>
      <c r="G12">
        <f t="shared" si="3"/>
        <v>0</v>
      </c>
      <c r="H12" s="1">
        <v>10</v>
      </c>
      <c r="I12" t="s">
        <v>28</v>
      </c>
      <c r="N12" t="s">
        <v>1619</v>
      </c>
      <c r="Q12" s="1">
        <f t="shared" si="1"/>
        <v>0</v>
      </c>
      <c r="R12" s="1">
        <f t="shared" si="2"/>
        <v>0</v>
      </c>
      <c r="S12" s="95" t="s">
        <v>1664</v>
      </c>
    </row>
    <row r="13" spans="1:19" x14ac:dyDescent="0.25">
      <c r="A13" t="s">
        <v>31</v>
      </c>
      <c r="B13" t="s">
        <v>32</v>
      </c>
      <c r="C13" s="31" t="s">
        <v>1665</v>
      </c>
      <c r="E13">
        <v>40</v>
      </c>
      <c r="G13">
        <f t="shared" si="3"/>
        <v>40</v>
      </c>
      <c r="H13" s="1">
        <v>10</v>
      </c>
      <c r="I13" t="s">
        <v>33</v>
      </c>
      <c r="M13" t="s">
        <v>1700</v>
      </c>
      <c r="N13" s="22" t="s">
        <v>1575</v>
      </c>
      <c r="O13" s="5"/>
      <c r="Q13" s="1">
        <f t="shared" si="1"/>
        <v>400</v>
      </c>
      <c r="R13" s="1">
        <f t="shared" si="2"/>
        <v>400</v>
      </c>
      <c r="S13" s="95" t="s">
        <v>1666</v>
      </c>
    </row>
    <row r="14" spans="1:19" x14ac:dyDescent="0.25">
      <c r="A14" t="s">
        <v>302</v>
      </c>
      <c r="B14" t="s">
        <v>303</v>
      </c>
      <c r="E14">
        <v>40</v>
      </c>
      <c r="G14">
        <f t="shared" si="3"/>
        <v>40</v>
      </c>
      <c r="H14" s="1">
        <v>10</v>
      </c>
      <c r="I14" t="s">
        <v>761</v>
      </c>
      <c r="M14" t="s">
        <v>1700</v>
      </c>
      <c r="N14" s="22" t="s">
        <v>1449</v>
      </c>
      <c r="Q14" s="1">
        <f t="shared" si="1"/>
        <v>400</v>
      </c>
      <c r="R14" s="1">
        <f t="shared" si="2"/>
        <v>400</v>
      </c>
      <c r="S14" s="95" t="s">
        <v>1667</v>
      </c>
    </row>
    <row r="15" spans="1:19" x14ac:dyDescent="0.25">
      <c r="A15" t="s">
        <v>1621</v>
      </c>
      <c r="B15" t="s">
        <v>1622</v>
      </c>
      <c r="G15">
        <f t="shared" si="3"/>
        <v>0</v>
      </c>
      <c r="H15" s="1">
        <v>10</v>
      </c>
      <c r="I15" t="s">
        <v>1623</v>
      </c>
      <c r="N15" t="s">
        <v>1624</v>
      </c>
      <c r="Q15" s="1">
        <f t="shared" si="1"/>
        <v>0</v>
      </c>
      <c r="R15" s="1">
        <f t="shared" si="2"/>
        <v>0</v>
      </c>
      <c r="S15" s="95" t="s">
        <v>1668</v>
      </c>
    </row>
    <row r="16" spans="1:19" x14ac:dyDescent="0.25">
      <c r="A16" t="s">
        <v>37</v>
      </c>
      <c r="B16" t="s">
        <v>38</v>
      </c>
      <c r="G16" t="s">
        <v>374</v>
      </c>
      <c r="H16" s="1">
        <v>10</v>
      </c>
      <c r="I16" t="s">
        <v>40</v>
      </c>
      <c r="Q16" s="1"/>
      <c r="R16" s="1">
        <f t="shared" si="2"/>
        <v>0</v>
      </c>
      <c r="S16" s="95" t="s">
        <v>1669</v>
      </c>
    </row>
    <row r="17" spans="1:19" x14ac:dyDescent="0.25">
      <c r="A17" t="s">
        <v>46</v>
      </c>
      <c r="B17" t="s">
        <v>47</v>
      </c>
      <c r="E17">
        <v>40</v>
      </c>
      <c r="G17">
        <f t="shared" si="3"/>
        <v>40</v>
      </c>
      <c r="H17" s="1">
        <v>10</v>
      </c>
      <c r="I17" t="s">
        <v>48</v>
      </c>
      <c r="M17" t="s">
        <v>1700</v>
      </c>
      <c r="N17" s="22" t="s">
        <v>1524</v>
      </c>
      <c r="Q17" s="1">
        <f t="shared" si="1"/>
        <v>400</v>
      </c>
      <c r="R17" s="1">
        <f t="shared" si="2"/>
        <v>400</v>
      </c>
      <c r="S17" s="95" t="s">
        <v>1672</v>
      </c>
    </row>
    <row r="18" spans="1:19" x14ac:dyDescent="0.25">
      <c r="A18" t="s">
        <v>1252</v>
      </c>
      <c r="B18" t="s">
        <v>55</v>
      </c>
      <c r="G18">
        <f t="shared" si="3"/>
        <v>0</v>
      </c>
      <c r="H18" s="1">
        <v>10</v>
      </c>
      <c r="I18" t="s">
        <v>24</v>
      </c>
      <c r="N18" s="22" t="s">
        <v>1524</v>
      </c>
      <c r="Q18" s="1">
        <f t="shared" si="1"/>
        <v>0</v>
      </c>
      <c r="R18" s="1">
        <f t="shared" si="2"/>
        <v>0</v>
      </c>
      <c r="S18" s="95" t="s">
        <v>1673</v>
      </c>
    </row>
    <row r="19" spans="1:19" x14ac:dyDescent="0.25">
      <c r="A19" t="s">
        <v>54</v>
      </c>
      <c r="B19" t="s">
        <v>55</v>
      </c>
      <c r="E19">
        <v>45</v>
      </c>
      <c r="G19">
        <f t="shared" si="3"/>
        <v>45</v>
      </c>
      <c r="H19" s="1">
        <v>10</v>
      </c>
      <c r="I19" t="s">
        <v>89</v>
      </c>
      <c r="M19" t="s">
        <v>1700</v>
      </c>
      <c r="N19" t="s">
        <v>1625</v>
      </c>
      <c r="O19" s="5"/>
      <c r="Q19" s="1">
        <f t="shared" si="1"/>
        <v>450</v>
      </c>
      <c r="R19" s="1">
        <f t="shared" si="2"/>
        <v>450</v>
      </c>
      <c r="S19" s="95" t="s">
        <v>1674</v>
      </c>
    </row>
    <row r="20" spans="1:19" x14ac:dyDescent="0.25">
      <c r="A20" t="s">
        <v>61</v>
      </c>
      <c r="B20" t="s">
        <v>62</v>
      </c>
      <c r="G20">
        <f t="shared" si="3"/>
        <v>0</v>
      </c>
      <c r="H20" s="1">
        <v>10</v>
      </c>
      <c r="I20" t="s">
        <v>28</v>
      </c>
      <c r="M20" s="5"/>
      <c r="N20" s="22" t="s">
        <v>1378</v>
      </c>
      <c r="O20" s="5"/>
      <c r="Q20" s="1">
        <f t="shared" si="1"/>
        <v>0</v>
      </c>
      <c r="R20" s="1">
        <f t="shared" si="2"/>
        <v>0</v>
      </c>
      <c r="S20" s="95" t="s">
        <v>1675</v>
      </c>
    </row>
    <row r="21" spans="1:19" x14ac:dyDescent="0.25">
      <c r="A21" t="s">
        <v>1626</v>
      </c>
      <c r="B21" t="s">
        <v>1627</v>
      </c>
      <c r="E21">
        <v>40</v>
      </c>
      <c r="G21">
        <f t="shared" si="3"/>
        <v>40</v>
      </c>
      <c r="H21" s="1">
        <v>10</v>
      </c>
      <c r="I21" t="s">
        <v>24</v>
      </c>
      <c r="M21" t="s">
        <v>1700</v>
      </c>
      <c r="N21" s="22" t="s">
        <v>1524</v>
      </c>
      <c r="O21" s="5"/>
      <c r="Q21" s="1">
        <f t="shared" si="1"/>
        <v>400</v>
      </c>
      <c r="R21" s="1">
        <f t="shared" si="2"/>
        <v>400</v>
      </c>
      <c r="S21" s="95" t="s">
        <v>1676</v>
      </c>
    </row>
    <row r="22" spans="1:19" x14ac:dyDescent="0.25">
      <c r="A22" t="s">
        <v>1311</v>
      </c>
      <c r="B22" t="s">
        <v>1312</v>
      </c>
      <c r="G22">
        <f t="shared" si="3"/>
        <v>0</v>
      </c>
      <c r="H22" s="1">
        <v>10</v>
      </c>
      <c r="I22" t="s">
        <v>28</v>
      </c>
      <c r="M22" s="5"/>
      <c r="N22" t="s">
        <v>1631</v>
      </c>
      <c r="O22" s="5"/>
      <c r="Q22" s="1">
        <f t="shared" si="1"/>
        <v>0</v>
      </c>
      <c r="R22" s="1">
        <f t="shared" si="2"/>
        <v>0</v>
      </c>
      <c r="S22" s="95" t="s">
        <v>1677</v>
      </c>
    </row>
    <row r="23" spans="7:18" x14ac:dyDescent="0.25">
      <c r="G23">
        <f t="shared" si="3"/>
        <v>0</v>
      </c>
      <c r="H23" s="1">
        <v>10</v>
      </c>
      <c r="I23" t="s">
        <v>28</v>
      </c>
      <c r="M23" s="5"/>
      <c r="N23" s="22" t="s">
        <v>1378</v>
      </c>
      <c r="O23" s="5"/>
      <c r="Q23" s="1">
        <f t="shared" si="1"/>
        <v>0</v>
      </c>
      <c r="R23" s="1">
        <f t="shared" si="2"/>
        <v>0</v>
      </c>
    </row>
    <row r="24" spans="1:19" x14ac:dyDescent="0.25">
      <c r="A24" t="s">
        <v>63</v>
      </c>
      <c r="B24" t="s">
        <v>64</v>
      </c>
      <c r="G24">
        <f t="shared" si="3"/>
        <v>0</v>
      </c>
      <c r="H24" s="1">
        <v>10</v>
      </c>
      <c r="I24" t="s">
        <v>66</v>
      </c>
      <c r="N24" t="s">
        <v>1610</v>
      </c>
      <c r="Q24" s="1">
        <f t="shared" si="1"/>
        <v>0</v>
      </c>
      <c r="R24" s="1">
        <f t="shared" si="2"/>
        <v>0</v>
      </c>
      <c r="S24" s="95" t="s">
        <v>1678</v>
      </c>
    </row>
    <row r="25" spans="1:19" x14ac:dyDescent="0.25">
      <c r="A25" t="s">
        <v>1389</v>
      </c>
      <c r="B25" t="s">
        <v>1390</v>
      </c>
      <c r="G25">
        <f t="shared" si="3"/>
        <v>0</v>
      </c>
      <c r="H25" s="1">
        <v>10</v>
      </c>
      <c r="I25" t="s">
        <v>1392</v>
      </c>
      <c r="N25" s="22" t="s">
        <v>1524</v>
      </c>
      <c r="Q25" s="1">
        <f t="shared" si="1"/>
        <v>0</v>
      </c>
      <c r="R25" s="1">
        <f t="shared" si="2"/>
        <v>0</v>
      </c>
      <c r="S25" s="95" t="s">
        <v>1679</v>
      </c>
    </row>
    <row r="26" spans="1:19" x14ac:dyDescent="0.25">
      <c r="A26" t="s">
        <v>67</v>
      </c>
      <c r="B26" t="s">
        <v>68</v>
      </c>
      <c r="E26">
        <v>40</v>
      </c>
      <c r="G26">
        <f t="shared" si="3"/>
        <v>40</v>
      </c>
      <c r="H26" s="1">
        <v>10</v>
      </c>
      <c r="I26" t="s">
        <v>28</v>
      </c>
      <c r="M26" t="s">
        <v>1700</v>
      </c>
      <c r="N26" s="22" t="s">
        <v>16</v>
      </c>
      <c r="Q26" s="1">
        <f t="shared" si="1"/>
        <v>400</v>
      </c>
      <c r="R26" s="1">
        <f t="shared" si="2"/>
        <v>400</v>
      </c>
      <c r="S26" s="95" t="s">
        <v>1680</v>
      </c>
    </row>
    <row r="27" spans="1:19" x14ac:dyDescent="0.25">
      <c r="A27" t="s">
        <v>240</v>
      </c>
      <c r="B27" t="s">
        <v>241</v>
      </c>
      <c r="E27">
        <v>40</v>
      </c>
      <c r="G27">
        <f t="shared" si="3"/>
        <v>40</v>
      </c>
      <c r="H27" s="1">
        <v>10</v>
      </c>
      <c r="I27" t="s">
        <v>595</v>
      </c>
      <c r="M27" t="s">
        <v>1700</v>
      </c>
      <c r="N27" t="s">
        <v>1635</v>
      </c>
      <c r="Q27" s="1">
        <f t="shared" si="1"/>
        <v>400</v>
      </c>
      <c r="R27" s="1">
        <f t="shared" si="2"/>
        <v>400</v>
      </c>
      <c r="S27" s="95" t="s">
        <v>1681</v>
      </c>
    </row>
    <row r="28" spans="1:19" x14ac:dyDescent="0.25">
      <c r="A28" t="s">
        <v>1224</v>
      </c>
      <c r="B28" t="s">
        <v>73</v>
      </c>
      <c r="G28">
        <f t="shared" si="3"/>
        <v>0</v>
      </c>
      <c r="H28" s="1">
        <v>10</v>
      </c>
      <c r="I28" t="s">
        <v>28</v>
      </c>
      <c r="N28" t="s">
        <v>1636</v>
      </c>
      <c r="Q28" s="1">
        <f t="shared" si="1"/>
        <v>0</v>
      </c>
      <c r="R28" s="1">
        <f t="shared" si="2"/>
        <v>0</v>
      </c>
      <c r="S28" s="95" t="s">
        <v>1683</v>
      </c>
    </row>
    <row r="29" spans="1:19" x14ac:dyDescent="0.25">
      <c r="A29" t="s">
        <v>80</v>
      </c>
      <c r="B29" t="s">
        <v>81</v>
      </c>
      <c r="E29">
        <v>40</v>
      </c>
      <c r="G29">
        <f t="shared" si="3"/>
        <v>40</v>
      </c>
      <c r="H29" s="1">
        <v>10</v>
      </c>
      <c r="I29" t="s">
        <v>13</v>
      </c>
      <c r="M29" t="s">
        <v>1700</v>
      </c>
      <c r="N29" s="22" t="s">
        <v>1637</v>
      </c>
      <c r="Q29" s="1">
        <f t="shared" si="1"/>
        <v>400</v>
      </c>
      <c r="R29" s="1">
        <f t="shared" si="2"/>
        <v>400</v>
      </c>
      <c r="S29" s="95" t="s">
        <v>1684</v>
      </c>
    </row>
    <row r="30" spans="1:19" x14ac:dyDescent="0.25">
      <c r="A30" t="s">
        <v>84</v>
      </c>
      <c r="B30" t="s">
        <v>85</v>
      </c>
      <c r="G30">
        <f t="shared" si="3"/>
        <v>0</v>
      </c>
      <c r="H30" s="1">
        <v>10</v>
      </c>
      <c r="I30" t="s">
        <v>13</v>
      </c>
      <c r="M30" s="5"/>
      <c r="N30" s="22" t="s">
        <v>1378</v>
      </c>
      <c r="O30" s="5"/>
      <c r="Q30" s="1">
        <f t="shared" si="1"/>
        <v>0</v>
      </c>
      <c r="R30" s="1">
        <f t="shared" si="2"/>
        <v>0</v>
      </c>
      <c r="S30" s="95" t="s">
        <v>1685</v>
      </c>
    </row>
    <row r="31" spans="1:19" x14ac:dyDescent="0.25">
      <c r="A31" t="s">
        <v>1229</v>
      </c>
      <c r="B31" t="s">
        <v>88</v>
      </c>
      <c r="E31">
        <v>60</v>
      </c>
      <c r="G31">
        <f t="shared" si="3"/>
        <v>60</v>
      </c>
      <c r="H31" s="1">
        <v>10</v>
      </c>
      <c r="I31" t="s">
        <v>89</v>
      </c>
      <c r="M31" t="s">
        <v>1700</v>
      </c>
      <c r="N31" t="s">
        <v>1624</v>
      </c>
      <c r="Q31" s="1">
        <f t="shared" si="1"/>
        <v>600</v>
      </c>
      <c r="R31" s="1">
        <f t="shared" si="2"/>
        <v>600</v>
      </c>
      <c r="S31" s="95" t="s">
        <v>1686</v>
      </c>
    </row>
    <row r="32" spans="1:19" x14ac:dyDescent="0.25">
      <c r="A32" t="s">
        <v>18</v>
      </c>
      <c r="B32" t="s">
        <v>927</v>
      </c>
      <c r="C32" t="s">
        <v>1701</v>
      </c>
      <c r="E32">
        <v>20</v>
      </c>
      <c r="F32">
        <v>0</v>
      </c>
      <c r="G32">
        <f t="shared" si="3"/>
        <v>20</v>
      </c>
      <c r="H32" s="1">
        <v>10</v>
      </c>
      <c r="I32" t="s">
        <v>20</v>
      </c>
      <c r="M32" t="s">
        <v>1700</v>
      </c>
      <c r="N32" s="22" t="s">
        <v>16</v>
      </c>
      <c r="Q32" s="1">
        <f t="shared" si="1"/>
        <v>200</v>
      </c>
      <c r="R32" s="1">
        <f t="shared" si="2"/>
        <v>200</v>
      </c>
      <c r="S32" s="95" t="s">
        <v>1687</v>
      </c>
    </row>
    <row r="33" spans="5:18" x14ac:dyDescent="0.25">
      <c r="E33">
        <v>34</v>
      </c>
      <c r="G33">
        <f t="shared" si="3"/>
        <v>34</v>
      </c>
      <c r="H33" s="1">
        <v>10</v>
      </c>
      <c r="I33" t="s">
        <v>20</v>
      </c>
      <c r="M33" t="s">
        <v>1700</v>
      </c>
      <c r="N33" t="s">
        <v>1639</v>
      </c>
      <c r="Q33" s="1">
        <f t="shared" si="1"/>
        <v>340</v>
      </c>
      <c r="R33" s="1">
        <f t="shared" si="2"/>
        <v>340</v>
      </c>
    </row>
    <row r="34" spans="1:19" x14ac:dyDescent="0.25">
      <c r="A34" t="s">
        <v>95</v>
      </c>
      <c r="B34" t="s">
        <v>96</v>
      </c>
      <c r="G34">
        <f t="shared" si="3"/>
        <v>0</v>
      </c>
      <c r="H34" s="1">
        <v>10</v>
      </c>
      <c r="I34" t="s">
        <v>28</v>
      </c>
      <c r="N34" t="s">
        <v>1609</v>
      </c>
      <c r="Q34" s="1">
        <f t="shared" si="1"/>
        <v>0</v>
      </c>
      <c r="R34" s="1">
        <f t="shared" si="2"/>
        <v>0</v>
      </c>
      <c r="S34" s="95" t="s">
        <v>1688</v>
      </c>
    </row>
    <row r="35" spans="1:19" x14ac:dyDescent="0.25">
      <c r="A35" t="s">
        <v>1641</v>
      </c>
      <c r="B35" t="s">
        <v>1642</v>
      </c>
      <c r="G35">
        <f t="shared" si="3"/>
        <v>0</v>
      </c>
      <c r="H35" s="1">
        <v>10</v>
      </c>
      <c r="I35" t="s">
        <v>28</v>
      </c>
      <c r="N35" s="22" t="s">
        <v>1524</v>
      </c>
      <c r="Q35" s="1">
        <f t="shared" si="1"/>
        <v>0</v>
      </c>
      <c r="R35" s="1">
        <f t="shared" si="2"/>
        <v>0</v>
      </c>
      <c r="S35" s="95" t="s">
        <v>1689</v>
      </c>
    </row>
    <row r="36" spans="1:19" x14ac:dyDescent="0.25">
      <c r="A36" t="s">
        <v>97</v>
      </c>
      <c r="B36" t="s">
        <v>98</v>
      </c>
      <c r="G36">
        <f t="shared" si="3"/>
        <v>0</v>
      </c>
      <c r="H36" s="1">
        <v>10</v>
      </c>
      <c r="I36" t="s">
        <v>59</v>
      </c>
      <c r="N36" t="s">
        <v>1639</v>
      </c>
      <c r="Q36" s="1">
        <f t="shared" si="1"/>
        <v>0</v>
      </c>
      <c r="R36" s="1">
        <f t="shared" si="2"/>
        <v>0</v>
      </c>
      <c r="S36" s="95" t="s">
        <v>1690</v>
      </c>
    </row>
    <row r="37" spans="1:19" x14ac:dyDescent="0.25">
      <c r="A37" t="s">
        <v>100</v>
      </c>
      <c r="B37" t="s">
        <v>101</v>
      </c>
      <c r="G37" t="s">
        <v>374</v>
      </c>
      <c r="H37" s="1">
        <v>10</v>
      </c>
      <c r="I37" t="s">
        <v>103</v>
      </c>
      <c r="M37" s="5"/>
      <c r="O37" s="5"/>
      <c r="Q37" s="1"/>
      <c r="R37" s="1">
        <f t="shared" si="2"/>
        <v>0</v>
      </c>
      <c r="S37" s="95" t="s">
        <v>1692</v>
      </c>
    </row>
    <row r="38" spans="1:19" x14ac:dyDescent="0.25">
      <c r="A38" t="s">
        <v>104</v>
      </c>
      <c r="B38" t="s">
        <v>105</v>
      </c>
      <c r="E38">
        <v>39</v>
      </c>
      <c r="G38">
        <f t="shared" si="3"/>
        <v>39</v>
      </c>
      <c r="H38" s="1">
        <v>10</v>
      </c>
      <c r="I38" t="s">
        <v>107</v>
      </c>
      <c r="M38" t="s">
        <v>1700</v>
      </c>
      <c r="N38" s="22" t="s">
        <v>1524</v>
      </c>
      <c r="O38" s="5"/>
      <c r="Q38" s="1">
        <f t="shared" si="1"/>
        <v>390</v>
      </c>
      <c r="R38" s="1">
        <f t="shared" si="2"/>
        <v>390</v>
      </c>
      <c r="S38" s="95" t="s">
        <v>1693</v>
      </c>
    </row>
    <row r="39" spans="1:19" x14ac:dyDescent="0.25">
      <c r="A39" t="s">
        <v>714</v>
      </c>
      <c r="B39" t="s">
        <v>715</v>
      </c>
      <c r="G39">
        <f t="shared" si="3"/>
        <v>0</v>
      </c>
      <c r="H39" s="1">
        <v>10</v>
      </c>
      <c r="I39" t="s">
        <v>28</v>
      </c>
      <c r="M39" s="5"/>
      <c r="N39" s="22" t="s">
        <v>1378</v>
      </c>
      <c r="O39" s="5"/>
      <c r="Q39" s="1">
        <f t="shared" si="1"/>
        <v>0</v>
      </c>
      <c r="R39" s="1">
        <f t="shared" si="2"/>
        <v>0</v>
      </c>
      <c r="S39" s="95" t="s">
        <v>1694</v>
      </c>
    </row>
    <row r="40" spans="1:19" x14ac:dyDescent="0.25">
      <c r="A40" t="s">
        <v>75</v>
      </c>
      <c r="B40" t="s">
        <v>111</v>
      </c>
      <c r="G40">
        <f t="shared" si="3"/>
        <v>0</v>
      </c>
      <c r="H40" s="1">
        <v>10</v>
      </c>
      <c r="I40" t="s">
        <v>94</v>
      </c>
      <c r="N40" s="22" t="s">
        <v>1524</v>
      </c>
      <c r="Q40" s="1">
        <f t="shared" si="1"/>
        <v>0</v>
      </c>
      <c r="R40" s="1">
        <f t="shared" si="2"/>
        <v>0</v>
      </c>
      <c r="S40" s="95" t="s">
        <v>1695</v>
      </c>
    </row>
    <row r="41" spans="1:19" x14ac:dyDescent="0.25">
      <c r="A41" t="s">
        <v>115</v>
      </c>
      <c r="B41" t="s">
        <v>116</v>
      </c>
      <c r="G41">
        <f t="shared" si="3"/>
        <v>0</v>
      </c>
      <c r="H41" s="1">
        <v>10</v>
      </c>
      <c r="I41" t="s">
        <v>28</v>
      </c>
      <c r="N41" s="22" t="s">
        <v>1649</v>
      </c>
      <c r="Q41" s="1">
        <f t="shared" si="1"/>
        <v>0</v>
      </c>
      <c r="R41" s="1">
        <f t="shared" si="2"/>
        <v>0</v>
      </c>
      <c r="S41" s="95" t="s">
        <v>1696</v>
      </c>
    </row>
    <row r="42" spans="1:19" x14ac:dyDescent="0.25">
      <c r="A42" t="s">
        <v>1481</v>
      </c>
      <c r="B42" t="s">
        <v>1482</v>
      </c>
      <c r="E42">
        <v>40</v>
      </c>
      <c r="G42">
        <f t="shared" si="3"/>
        <v>40</v>
      </c>
      <c r="H42" s="1">
        <v>10</v>
      </c>
      <c r="I42" t="s">
        <v>59</v>
      </c>
      <c r="M42" t="s">
        <v>1700</v>
      </c>
      <c r="N42" s="22" t="s">
        <v>1524</v>
      </c>
      <c r="Q42" s="1">
        <f t="shared" si="1"/>
        <v>400</v>
      </c>
      <c r="R42" s="1">
        <f t="shared" si="2"/>
        <v>400</v>
      </c>
      <c r="S42" s="95" t="s">
        <v>1697</v>
      </c>
    </row>
    <row r="43" spans="1:19" x14ac:dyDescent="0.25">
      <c r="A43" t="s">
        <v>120</v>
      </c>
      <c r="B43" t="s">
        <v>121</v>
      </c>
      <c r="C43" s="5"/>
      <c r="G43">
        <f t="shared" si="3"/>
        <v>0</v>
      </c>
      <c r="H43" s="1">
        <v>10</v>
      </c>
      <c r="I43" t="s">
        <v>122</v>
      </c>
      <c r="N43" s="22" t="s">
        <v>1524</v>
      </c>
      <c r="Q43" s="1">
        <f t="shared" si="1"/>
        <v>0</v>
      </c>
      <c r="R43" s="1">
        <f t="shared" si="2"/>
        <v>0</v>
      </c>
      <c r="S43" s="95" t="s">
        <v>1699</v>
      </c>
    </row>
    <row r="44" spans="1:18" x14ac:dyDescent="0.25">
      <c r="A44" s="93"/>
      <c r="B44" s="93"/>
      <c r="C44" s="93"/>
      <c r="D44" s="93"/>
      <c r="E44" s="93"/>
      <c r="F44" s="93"/>
      <c r="G44" s="93">
        <f>SUM(G1:G43)</f>
        <v>641</v>
      </c>
      <c r="H44" s="1">
        <v>10</v>
      </c>
      <c r="I44" s="93"/>
      <c r="J44" s="94">
        <f>SUM(J1:J43)</f>
        <v>0</v>
      </c>
      <c r="K44" s="94">
        <f>SUM(K1:K43)</f>
        <v>0</v>
      </c>
      <c r="L44" s="94">
        <f>SUM(L1:L43)</f>
        <v>0</v>
      </c>
      <c r="M44" s="93"/>
      <c r="N44" s="93"/>
      <c r="O44" s="93"/>
      <c r="P44" s="93"/>
      <c r="Q44" s="94">
        <f>SUM(Q1:Q43)</f>
        <v>6410</v>
      </c>
      <c r="R44" s="94">
        <f>SUM(R1:R43)</f>
        <v>6410</v>
      </c>
    </row>
  </sheetData>
  <autoFilter ref="A1:P1"/>
  <hyperlinks>
    <hyperlink ref="S2" r:id="rId1"/>
    <hyperlink ref="S3" r:id="rId2"/>
    <hyperlink ref="S4" r:id="rId3"/>
    <hyperlink ref="S6" r:id="rId4"/>
    <hyperlink ref="S7" r:id="rId5"/>
    <hyperlink ref="S8" r:id="rId6"/>
    <hyperlink ref="S9" r:id="rId7"/>
    <hyperlink ref="S10" r:id="rId8"/>
    <hyperlink ref="S11" r:id="rId9"/>
    <hyperlink ref="S12" r:id="rId10"/>
    <hyperlink ref="S13" r:id="rId11"/>
    <hyperlink ref="S14" r:id="rId12"/>
    <hyperlink ref="S15" r:id="rId13"/>
    <hyperlink ref="S16" r:id="rId14"/>
    <hyperlink ref="S17" r:id="rId15"/>
    <hyperlink ref="S18" r:id="rId16"/>
    <hyperlink ref="S19" r:id="rId17"/>
    <hyperlink ref="S20" r:id="rId18"/>
    <hyperlink ref="S21" r:id="rId19"/>
    <hyperlink ref="S22" r:id="rId20"/>
    <hyperlink ref="S24" r:id="rId21"/>
    <hyperlink ref="S25" r:id="rId22"/>
    <hyperlink ref="S26" r:id="rId23"/>
    <hyperlink ref="S27" r:id="rId24"/>
    <hyperlink ref="S28" r:id="rId25"/>
    <hyperlink ref="S29" r:id="rId26"/>
    <hyperlink ref="S30" r:id="rId27"/>
    <hyperlink ref="S31" r:id="rId28"/>
    <hyperlink ref="S32" r:id="rId29"/>
    <hyperlink ref="S34" r:id="rId30"/>
    <hyperlink ref="S35" r:id="rId31"/>
    <hyperlink ref="S36" r:id="rId32"/>
    <hyperlink ref="S37" r:id="rId33"/>
    <hyperlink ref="S38" r:id="rId34"/>
    <hyperlink ref="S39" r:id="rId35"/>
    <hyperlink ref="S40" r:id="rId36"/>
    <hyperlink ref="S41" r:id="rId37"/>
    <hyperlink ref="S42" r:id="rId38"/>
    <hyperlink ref="S43" r:id="rId39"/>
  </hyperlinks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 zoomScale="100" zoomScaleNormal="100">
      <pane ySplit="1" topLeftCell="K2" activePane="bottomLeft" state="frozen"/>
      <selection pane="bottomLeft" activeCell="N43" sqref="N43"/>
    </sheetView>
  </sheetViews>
  <sheetFormatPr defaultRowHeight="15" outlineLevelRow="0" outlineLevelCol="0" x14ac:dyDescent="0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1" customWidth="1"/>
    <col min="9" max="9" width="9.85546875" customWidth="1"/>
    <col min="10" max="10" width="13.85546875" customWidth="1"/>
    <col min="11" max="12" width="16.140625" style="1" customWidth="1"/>
    <col min="13" max="13" width="21.7109375" customWidth="1"/>
    <col min="14" max="14" width="18.7109375" customWidth="1"/>
    <col min="15" max="15" width="16.42578125" customWidth="1"/>
    <col min="16" max="16" width="18.7109375" customWidth="1"/>
    <col min="17" max="17" width="18.28515625" customWidth="1"/>
    <col min="18" max="18" width="24.85546875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1601</v>
      </c>
      <c r="E1" s="2" t="s">
        <v>1602</v>
      </c>
      <c r="F1" s="2" t="s">
        <v>1603</v>
      </c>
      <c r="G1" s="2" t="s">
        <v>3</v>
      </c>
      <c r="H1" s="3" t="s">
        <v>4</v>
      </c>
      <c r="I1" s="2" t="s">
        <v>5</v>
      </c>
      <c r="J1" s="2" t="s">
        <v>1650</v>
      </c>
      <c r="K1" s="2" t="s">
        <v>6</v>
      </c>
      <c r="L1" s="2" t="s">
        <v>937</v>
      </c>
      <c r="M1" s="2" t="s">
        <v>7</v>
      </c>
      <c r="N1" s="2" t="s">
        <v>1604</v>
      </c>
      <c r="O1" s="2" t="s">
        <v>8</v>
      </c>
      <c r="P1" s="2" t="s">
        <v>9</v>
      </c>
      <c r="Q1" s="2" t="s">
        <v>1605</v>
      </c>
      <c r="R1" s="2" t="s">
        <v>1651</v>
      </c>
      <c r="S1" s="2" t="s">
        <v>1652</v>
      </c>
    </row>
    <row r="2" spans="1:19" x14ac:dyDescent="0.25">
      <c r="A2" t="s">
        <v>1475</v>
      </c>
      <c r="B2" t="s">
        <v>1476</v>
      </c>
      <c r="G2">
        <f>E2+F2</f>
        <v>0</v>
      </c>
      <c r="H2" s="1">
        <v>10</v>
      </c>
      <c r="I2" t="s">
        <v>28</v>
      </c>
      <c r="N2" t="s">
        <v>1608</v>
      </c>
      <c r="Q2" s="1">
        <f>G2*H2</f>
        <v>0</v>
      </c>
      <c r="R2" s="1">
        <f>Q2+J2+L2</f>
        <v>0</v>
      </c>
      <c r="S2" s="95" t="s">
        <v>1653</v>
      </c>
    </row>
    <row r="3" spans="1:19" x14ac:dyDescent="0.25">
      <c r="A3" t="s">
        <v>10</v>
      </c>
      <c r="B3" t="s">
        <v>11</v>
      </c>
      <c r="G3">
        <f t="shared" ref="G3:G5" si="0">E3+F3</f>
        <v>0</v>
      </c>
      <c r="H3" s="1">
        <v>10</v>
      </c>
      <c r="I3" t="s">
        <v>28</v>
      </c>
      <c r="N3" t="s">
        <v>1609</v>
      </c>
      <c r="Q3" s="1">
        <f t="shared" ref="Q3:Q43" si="1">G3*H3</f>
        <v>0</v>
      </c>
      <c r="R3" s="1">
        <f t="shared" ref="R3:R43" si="2">Q3+J3+L3</f>
        <v>0</v>
      </c>
      <c r="S3" s="95" t="s">
        <v>1655</v>
      </c>
    </row>
    <row r="4" spans="1:19" x14ac:dyDescent="0.25">
      <c r="A4" t="s">
        <v>726</v>
      </c>
      <c r="B4" t="s">
        <v>727</v>
      </c>
      <c r="G4">
        <f t="shared" si="0"/>
        <v>0</v>
      </c>
      <c r="H4" s="1">
        <v>10</v>
      </c>
      <c r="I4" t="s">
        <v>728</v>
      </c>
      <c r="N4" t="s">
        <v>1610</v>
      </c>
      <c r="Q4" s="1">
        <f t="shared" si="1"/>
        <v>0</v>
      </c>
      <c r="R4" s="1">
        <f t="shared" si="2"/>
        <v>0</v>
      </c>
      <c r="S4" s="95" t="s">
        <v>1656</v>
      </c>
    </row>
    <row r="5" spans="7:18" x14ac:dyDescent="0.25">
      <c r="G5">
        <f t="shared" si="0"/>
        <v>0</v>
      </c>
      <c r="H5" s="1">
        <v>10</v>
      </c>
      <c r="I5" t="s">
        <v>728</v>
      </c>
      <c r="N5" s="22" t="s">
        <v>1378</v>
      </c>
      <c r="Q5" s="1">
        <f t="shared" si="1"/>
        <v>0</v>
      </c>
      <c r="R5" s="1">
        <f t="shared" si="2"/>
        <v>0</v>
      </c>
    </row>
    <row r="6" spans="1:19" x14ac:dyDescent="0.25">
      <c r="A6" t="s">
        <v>21</v>
      </c>
      <c r="B6" t="s">
        <v>22</v>
      </c>
      <c r="G6" t="s">
        <v>374</v>
      </c>
      <c r="H6" s="1">
        <v>10</v>
      </c>
      <c r="I6" t="s">
        <v>24</v>
      </c>
      <c r="Q6" s="96"/>
      <c r="R6" s="96"/>
      <c r="S6" s="95" t="s">
        <v>1657</v>
      </c>
    </row>
    <row r="7" spans="1:19" x14ac:dyDescent="0.25">
      <c r="A7" t="s">
        <v>1499</v>
      </c>
      <c r="B7" t="s">
        <v>1500</v>
      </c>
      <c r="G7">
        <f>E7+F7</f>
        <v>0</v>
      </c>
      <c r="H7" s="1">
        <v>10</v>
      </c>
      <c r="I7" t="s">
        <v>78</v>
      </c>
      <c r="N7" s="22" t="s">
        <v>1524</v>
      </c>
      <c r="Q7" s="1">
        <f t="shared" si="1"/>
        <v>0</v>
      </c>
      <c r="R7" s="1">
        <f t="shared" si="2"/>
        <v>0</v>
      </c>
      <c r="S7" s="95" t="s">
        <v>1658</v>
      </c>
    </row>
    <row r="8" spans="1:19" x14ac:dyDescent="0.25">
      <c r="A8" t="s">
        <v>1208</v>
      </c>
      <c r="B8" t="s">
        <v>27</v>
      </c>
      <c r="G8">
        <f>E8+F8</f>
        <v>0</v>
      </c>
      <c r="H8" s="1">
        <v>10</v>
      </c>
      <c r="I8" t="s">
        <v>28</v>
      </c>
      <c r="M8" s="5"/>
      <c r="N8" t="s">
        <v>1613</v>
      </c>
      <c r="Q8" s="1">
        <f t="shared" si="1"/>
        <v>0</v>
      </c>
      <c r="R8" s="1">
        <f t="shared" si="2"/>
        <v>0</v>
      </c>
      <c r="S8" s="95" t="s">
        <v>1660</v>
      </c>
    </row>
    <row r="9" spans="1:19" x14ac:dyDescent="0.25">
      <c r="A9" t="s">
        <v>1614</v>
      </c>
      <c r="B9" t="s">
        <v>1615</v>
      </c>
      <c r="G9">
        <f t="shared" ref="G9:G43" si="3">E9+F9</f>
        <v>0</v>
      </c>
      <c r="H9" s="1">
        <v>10</v>
      </c>
      <c r="I9" t="s">
        <v>107</v>
      </c>
      <c r="M9" s="5"/>
      <c r="Q9" s="1">
        <f t="shared" si="1"/>
        <v>0</v>
      </c>
      <c r="R9" s="1">
        <f t="shared" si="2"/>
        <v>0</v>
      </c>
      <c r="S9" s="95" t="s">
        <v>1661</v>
      </c>
    </row>
    <row r="10" spans="1:19" x14ac:dyDescent="0.25">
      <c r="A10" t="s">
        <v>1477</v>
      </c>
      <c r="B10" t="s">
        <v>1478</v>
      </c>
      <c r="G10">
        <f t="shared" si="3"/>
        <v>0</v>
      </c>
      <c r="H10" s="1">
        <v>10</v>
      </c>
      <c r="I10" t="s">
        <v>66</v>
      </c>
      <c r="M10" s="5"/>
      <c r="N10" s="22" t="s">
        <v>1524</v>
      </c>
      <c r="Q10" s="1">
        <f t="shared" si="1"/>
        <v>0</v>
      </c>
      <c r="R10" s="1">
        <f t="shared" si="2"/>
        <v>0</v>
      </c>
      <c r="S10" s="95" t="s">
        <v>1662</v>
      </c>
    </row>
    <row r="11" spans="1:19" x14ac:dyDescent="0.25">
      <c r="A11" t="s">
        <v>882</v>
      </c>
      <c r="B11" t="s">
        <v>883</v>
      </c>
      <c r="G11">
        <f t="shared" si="3"/>
        <v>0</v>
      </c>
      <c r="H11" s="1">
        <v>10</v>
      </c>
      <c r="I11" t="s">
        <v>48</v>
      </c>
      <c r="J11" s="5"/>
      <c r="K11" s="5"/>
      <c r="L11" s="5"/>
      <c r="M11" s="5"/>
      <c r="N11" t="s">
        <v>1609</v>
      </c>
      <c r="Q11" s="1">
        <f t="shared" si="1"/>
        <v>0</v>
      </c>
      <c r="R11" s="1">
        <f t="shared" si="2"/>
        <v>0</v>
      </c>
      <c r="S11" s="95" t="s">
        <v>1663</v>
      </c>
    </row>
    <row r="12" spans="1:19" x14ac:dyDescent="0.25">
      <c r="A12" t="s">
        <v>1479</v>
      </c>
      <c r="B12" t="s">
        <v>1480</v>
      </c>
      <c r="G12">
        <f t="shared" si="3"/>
        <v>0</v>
      </c>
      <c r="H12" s="1">
        <v>10</v>
      </c>
      <c r="I12" t="s">
        <v>28</v>
      </c>
      <c r="N12" t="s">
        <v>1619</v>
      </c>
      <c r="Q12" s="1">
        <f t="shared" si="1"/>
        <v>0</v>
      </c>
      <c r="R12" s="1">
        <f t="shared" si="2"/>
        <v>0</v>
      </c>
      <c r="S12" s="95" t="s">
        <v>1664</v>
      </c>
    </row>
    <row r="13" spans="1:19" x14ac:dyDescent="0.25">
      <c r="A13" t="s">
        <v>31</v>
      </c>
      <c r="B13" t="s">
        <v>32</v>
      </c>
      <c r="C13" s="31" t="s">
        <v>1702</v>
      </c>
      <c r="G13">
        <f t="shared" si="3"/>
        <v>0</v>
      </c>
      <c r="H13" s="1">
        <v>10</v>
      </c>
      <c r="I13" t="s">
        <v>33</v>
      </c>
      <c r="M13" s="5"/>
      <c r="N13" s="22" t="s">
        <v>1575</v>
      </c>
      <c r="O13" s="5"/>
      <c r="Q13" s="1">
        <f t="shared" si="1"/>
        <v>0</v>
      </c>
      <c r="R13" s="1">
        <f t="shared" si="2"/>
        <v>0</v>
      </c>
      <c r="S13" s="95" t="s">
        <v>1666</v>
      </c>
    </row>
    <row r="14" spans="1:19" x14ac:dyDescent="0.25">
      <c r="A14" t="s">
        <v>302</v>
      </c>
      <c r="B14" t="s">
        <v>303</v>
      </c>
      <c r="G14">
        <f t="shared" si="3"/>
        <v>0</v>
      </c>
      <c r="H14" s="1">
        <v>10</v>
      </c>
      <c r="I14" t="s">
        <v>761</v>
      </c>
      <c r="N14" s="22" t="s">
        <v>1449</v>
      </c>
      <c r="Q14" s="1">
        <f t="shared" si="1"/>
        <v>0</v>
      </c>
      <c r="R14" s="1">
        <f t="shared" si="2"/>
        <v>0</v>
      </c>
      <c r="S14" s="95" t="s">
        <v>1667</v>
      </c>
    </row>
    <row r="15" spans="1:19" x14ac:dyDescent="0.25">
      <c r="A15" t="s">
        <v>1621</v>
      </c>
      <c r="B15" t="s">
        <v>1622</v>
      </c>
      <c r="G15">
        <f t="shared" si="3"/>
        <v>0</v>
      </c>
      <c r="H15" s="1">
        <v>10</v>
      </c>
      <c r="I15" t="s">
        <v>1623</v>
      </c>
      <c r="N15" t="s">
        <v>1624</v>
      </c>
      <c r="Q15" s="1">
        <f t="shared" si="1"/>
        <v>0</v>
      </c>
      <c r="R15" s="1">
        <f t="shared" si="2"/>
        <v>0</v>
      </c>
      <c r="S15" s="95" t="s">
        <v>1668</v>
      </c>
    </row>
    <row r="16" spans="1:19" x14ac:dyDescent="0.25">
      <c r="A16" t="s">
        <v>37</v>
      </c>
      <c r="B16" t="s">
        <v>38</v>
      </c>
      <c r="G16" t="s">
        <v>374</v>
      </c>
      <c r="H16" s="1">
        <v>10</v>
      </c>
      <c r="I16" t="s">
        <v>40</v>
      </c>
      <c r="Q16" s="96"/>
      <c r="R16" s="96"/>
      <c r="S16" s="95" t="s">
        <v>1669</v>
      </c>
    </row>
    <row r="17" spans="1:19" x14ac:dyDescent="0.25">
      <c r="A17" t="s">
        <v>46</v>
      </c>
      <c r="B17" t="s">
        <v>47</v>
      </c>
      <c r="H17" s="1">
        <v>10</v>
      </c>
      <c r="I17" t="s">
        <v>48</v>
      </c>
      <c r="N17" s="22" t="s">
        <v>1524</v>
      </c>
      <c r="Q17" s="1">
        <f t="shared" si="1"/>
        <v>0</v>
      </c>
      <c r="R17" s="1">
        <f t="shared" si="2"/>
        <v>0</v>
      </c>
      <c r="S17" s="95" t="s">
        <v>1672</v>
      </c>
    </row>
    <row r="18" spans="1:19" x14ac:dyDescent="0.25">
      <c r="A18" t="s">
        <v>1252</v>
      </c>
      <c r="B18" t="s">
        <v>55</v>
      </c>
      <c r="G18">
        <f t="shared" si="3"/>
        <v>0</v>
      </c>
      <c r="H18" s="1">
        <v>10</v>
      </c>
      <c r="I18" t="s">
        <v>24</v>
      </c>
      <c r="N18" s="22" t="s">
        <v>1524</v>
      </c>
      <c r="Q18" s="1">
        <f t="shared" si="1"/>
        <v>0</v>
      </c>
      <c r="R18" s="1">
        <f t="shared" si="2"/>
        <v>0</v>
      </c>
      <c r="S18" s="95" t="s">
        <v>1673</v>
      </c>
    </row>
    <row r="19" spans="1:19" x14ac:dyDescent="0.25">
      <c r="A19" t="s">
        <v>54</v>
      </c>
      <c r="B19" t="s">
        <v>55</v>
      </c>
      <c r="G19">
        <f t="shared" si="3"/>
        <v>0</v>
      </c>
      <c r="H19" s="1">
        <v>10</v>
      </c>
      <c r="I19" t="s">
        <v>89</v>
      </c>
      <c r="M19" s="5"/>
      <c r="N19" t="s">
        <v>1625</v>
      </c>
      <c r="O19" s="5"/>
      <c r="Q19" s="1">
        <f t="shared" si="1"/>
        <v>0</v>
      </c>
      <c r="R19" s="1">
        <f t="shared" si="2"/>
        <v>0</v>
      </c>
      <c r="S19" s="95" t="s">
        <v>1674</v>
      </c>
    </row>
    <row r="20" spans="1:19" x14ac:dyDescent="0.25">
      <c r="A20" t="s">
        <v>61</v>
      </c>
      <c r="B20" t="s">
        <v>62</v>
      </c>
      <c r="G20">
        <f t="shared" si="3"/>
        <v>0</v>
      </c>
      <c r="H20" s="1">
        <v>10</v>
      </c>
      <c r="I20" t="s">
        <v>28</v>
      </c>
      <c r="M20" s="5"/>
      <c r="N20" s="22" t="s">
        <v>1378</v>
      </c>
      <c r="O20" s="5"/>
      <c r="Q20" s="1">
        <f t="shared" si="1"/>
        <v>0</v>
      </c>
      <c r="R20" s="1">
        <f t="shared" si="2"/>
        <v>0</v>
      </c>
      <c r="S20" s="95" t="s">
        <v>1675</v>
      </c>
    </row>
    <row r="21" spans="1:19" x14ac:dyDescent="0.25">
      <c r="A21" t="s">
        <v>1626</v>
      </c>
      <c r="B21" t="s">
        <v>1627</v>
      </c>
      <c r="G21">
        <f t="shared" si="3"/>
        <v>0</v>
      </c>
      <c r="H21" s="1">
        <v>10</v>
      </c>
      <c r="I21" t="s">
        <v>24</v>
      </c>
      <c r="M21" s="5"/>
      <c r="N21" s="22" t="s">
        <v>1524</v>
      </c>
      <c r="O21" s="5"/>
      <c r="Q21" s="1">
        <f t="shared" si="1"/>
        <v>0</v>
      </c>
      <c r="R21" s="1">
        <f t="shared" si="2"/>
        <v>0</v>
      </c>
      <c r="S21" s="95" t="s">
        <v>1676</v>
      </c>
    </row>
    <row r="22" spans="1:19" x14ac:dyDescent="0.25">
      <c r="A22" t="s">
        <v>1311</v>
      </c>
      <c r="B22" t="s">
        <v>1312</v>
      </c>
      <c r="G22">
        <f t="shared" si="3"/>
        <v>0</v>
      </c>
      <c r="H22" s="1">
        <v>10</v>
      </c>
      <c r="I22" t="s">
        <v>28</v>
      </c>
      <c r="M22" s="5"/>
      <c r="N22" t="s">
        <v>1631</v>
      </c>
      <c r="O22" s="5"/>
      <c r="Q22" s="1">
        <f t="shared" si="1"/>
        <v>0</v>
      </c>
      <c r="R22" s="1">
        <f t="shared" si="2"/>
        <v>0</v>
      </c>
      <c r="S22" s="95" t="s">
        <v>1677</v>
      </c>
    </row>
    <row r="23" spans="7:18" x14ac:dyDescent="0.25">
      <c r="G23">
        <f t="shared" si="3"/>
        <v>0</v>
      </c>
      <c r="H23" s="1">
        <v>10</v>
      </c>
      <c r="I23" t="s">
        <v>28</v>
      </c>
      <c r="M23" s="5"/>
      <c r="N23" s="22" t="s">
        <v>1378</v>
      </c>
      <c r="O23" s="5"/>
      <c r="Q23" s="1">
        <f t="shared" si="1"/>
        <v>0</v>
      </c>
      <c r="R23" s="1">
        <f t="shared" si="2"/>
        <v>0</v>
      </c>
    </row>
    <row r="24" spans="1:19" x14ac:dyDescent="0.25">
      <c r="A24" t="s">
        <v>63</v>
      </c>
      <c r="B24" t="s">
        <v>64</v>
      </c>
      <c r="G24">
        <f t="shared" si="3"/>
        <v>0</v>
      </c>
      <c r="H24" s="1">
        <v>10</v>
      </c>
      <c r="I24" t="s">
        <v>66</v>
      </c>
      <c r="N24" t="s">
        <v>1610</v>
      </c>
      <c r="Q24" s="1">
        <f t="shared" si="1"/>
        <v>0</v>
      </c>
      <c r="R24" s="1">
        <f t="shared" si="2"/>
        <v>0</v>
      </c>
      <c r="S24" s="95" t="s">
        <v>1678</v>
      </c>
    </row>
    <row r="25" spans="1:19" x14ac:dyDescent="0.25">
      <c r="A25" t="s">
        <v>1389</v>
      </c>
      <c r="B25" t="s">
        <v>1390</v>
      </c>
      <c r="G25">
        <f t="shared" si="3"/>
        <v>0</v>
      </c>
      <c r="H25" s="1">
        <v>10</v>
      </c>
      <c r="I25" t="s">
        <v>1392</v>
      </c>
      <c r="N25" s="22" t="s">
        <v>1524</v>
      </c>
      <c r="Q25" s="1">
        <f t="shared" si="1"/>
        <v>0</v>
      </c>
      <c r="R25" s="1">
        <f t="shared" si="2"/>
        <v>0</v>
      </c>
      <c r="S25" s="95" t="s">
        <v>1679</v>
      </c>
    </row>
    <row r="26" spans="1:19" x14ac:dyDescent="0.25">
      <c r="A26" t="s">
        <v>67</v>
      </c>
      <c r="B26" t="s">
        <v>68</v>
      </c>
      <c r="G26">
        <f t="shared" si="3"/>
        <v>0</v>
      </c>
      <c r="H26" s="1">
        <v>10</v>
      </c>
      <c r="I26" t="s">
        <v>28</v>
      </c>
      <c r="N26" s="22" t="s">
        <v>16</v>
      </c>
      <c r="Q26" s="1">
        <f t="shared" si="1"/>
        <v>0</v>
      </c>
      <c r="R26" s="1">
        <f t="shared" si="2"/>
        <v>0</v>
      </c>
      <c r="S26" s="95" t="s">
        <v>1680</v>
      </c>
    </row>
    <row r="27" spans="1:19" x14ac:dyDescent="0.25">
      <c r="A27" t="s">
        <v>240</v>
      </c>
      <c r="B27" t="s">
        <v>241</v>
      </c>
      <c r="G27">
        <f t="shared" si="3"/>
        <v>0</v>
      </c>
      <c r="H27" s="1">
        <v>10</v>
      </c>
      <c r="I27" t="s">
        <v>595</v>
      </c>
      <c r="N27" t="s">
        <v>1635</v>
      </c>
      <c r="Q27" s="1">
        <f t="shared" si="1"/>
        <v>0</v>
      </c>
      <c r="R27" s="1">
        <f t="shared" si="2"/>
        <v>0</v>
      </c>
      <c r="S27" s="95" t="s">
        <v>1681</v>
      </c>
    </row>
    <row r="28" spans="7:19" x14ac:dyDescent="0.25">
      <c r="G28">
        <f t="shared" si="3"/>
        <v>0</v>
      </c>
      <c r="H28" s="1">
        <v>10</v>
      </c>
      <c r="I28" t="s">
        <v>595</v>
      </c>
      <c r="N28" s="22" t="s">
        <v>1378</v>
      </c>
      <c r="Q28" s="1">
        <f t="shared" si="1"/>
        <v>0</v>
      </c>
      <c r="R28" s="1">
        <f t="shared" si="2"/>
        <v>0</v>
      </c>
      <c r="S28" s="95" t="s">
        <v>1683</v>
      </c>
    </row>
    <row r="29" spans="1:19" x14ac:dyDescent="0.25">
      <c r="A29" t="s">
        <v>1224</v>
      </c>
      <c r="B29" t="s">
        <v>73</v>
      </c>
      <c r="G29">
        <f t="shared" si="3"/>
        <v>0</v>
      </c>
      <c r="H29" s="1">
        <v>10</v>
      </c>
      <c r="I29" t="s">
        <v>28</v>
      </c>
      <c r="N29" t="s">
        <v>1636</v>
      </c>
      <c r="Q29" s="1">
        <f t="shared" si="1"/>
        <v>0</v>
      </c>
      <c r="R29" s="1">
        <f t="shared" si="2"/>
        <v>0</v>
      </c>
      <c r="S29" s="95" t="s">
        <v>1684</v>
      </c>
    </row>
    <row r="30" spans="1:19" x14ac:dyDescent="0.25">
      <c r="A30" t="s">
        <v>80</v>
      </c>
      <c r="B30" t="s">
        <v>81</v>
      </c>
      <c r="G30">
        <f t="shared" si="3"/>
        <v>0</v>
      </c>
      <c r="H30" s="1">
        <v>10</v>
      </c>
      <c r="I30" t="s">
        <v>13</v>
      </c>
      <c r="N30" s="22" t="s">
        <v>1637</v>
      </c>
      <c r="Q30" s="1">
        <f t="shared" si="1"/>
        <v>0</v>
      </c>
      <c r="R30" s="1">
        <f t="shared" si="2"/>
        <v>0</v>
      </c>
      <c r="S30" s="95" t="s">
        <v>1685</v>
      </c>
    </row>
    <row r="31" spans="1:19" x14ac:dyDescent="0.25">
      <c r="A31" t="s">
        <v>84</v>
      </c>
      <c r="B31" t="s">
        <v>85</v>
      </c>
      <c r="G31">
        <f t="shared" si="3"/>
        <v>0</v>
      </c>
      <c r="H31" s="1">
        <v>10</v>
      </c>
      <c r="I31" t="s">
        <v>13</v>
      </c>
      <c r="M31" s="5"/>
      <c r="N31" s="22" t="s">
        <v>1378</v>
      </c>
      <c r="O31" s="5"/>
      <c r="Q31" s="1">
        <f t="shared" si="1"/>
        <v>0</v>
      </c>
      <c r="R31" s="1">
        <f t="shared" si="2"/>
        <v>0</v>
      </c>
      <c r="S31" s="95" t="s">
        <v>1686</v>
      </c>
    </row>
    <row r="32" spans="1:19" x14ac:dyDescent="0.25">
      <c r="A32" t="s">
        <v>1229</v>
      </c>
      <c r="B32" t="s">
        <v>88</v>
      </c>
      <c r="G32">
        <f t="shared" si="3"/>
        <v>0</v>
      </c>
      <c r="H32" s="1">
        <v>10</v>
      </c>
      <c r="I32" t="s">
        <v>89</v>
      </c>
      <c r="N32" t="s">
        <v>1624</v>
      </c>
      <c r="Q32" s="1">
        <f t="shared" si="1"/>
        <v>0</v>
      </c>
      <c r="R32" s="1">
        <f t="shared" si="2"/>
        <v>0</v>
      </c>
      <c r="S32" s="95" t="s">
        <v>1687</v>
      </c>
    </row>
    <row r="33" ht="30.75" customHeight="1" spans="1:18" x14ac:dyDescent="0.25">
      <c r="A33" t="s">
        <v>18</v>
      </c>
      <c r="B33" t="s">
        <v>927</v>
      </c>
      <c r="C33" s="28" t="s">
        <v>1703</v>
      </c>
      <c r="G33">
        <f t="shared" si="3"/>
        <v>0</v>
      </c>
      <c r="H33" s="1">
        <v>10</v>
      </c>
      <c r="I33" t="s">
        <v>20</v>
      </c>
      <c r="N33" t="s">
        <v>1639</v>
      </c>
      <c r="Q33" s="1">
        <f t="shared" si="1"/>
        <v>0</v>
      </c>
      <c r="R33" s="1">
        <f t="shared" si="2"/>
        <v>0</v>
      </c>
    </row>
    <row r="34" spans="1:19" x14ac:dyDescent="0.25">
      <c r="A34" t="s">
        <v>95</v>
      </c>
      <c r="B34" t="s">
        <v>96</v>
      </c>
      <c r="G34">
        <f t="shared" si="3"/>
        <v>0</v>
      </c>
      <c r="H34" s="1">
        <v>10</v>
      </c>
      <c r="I34" t="s">
        <v>28</v>
      </c>
      <c r="N34" t="s">
        <v>1609</v>
      </c>
      <c r="Q34" s="1">
        <f t="shared" si="1"/>
        <v>0</v>
      </c>
      <c r="R34" s="1">
        <f t="shared" si="2"/>
        <v>0</v>
      </c>
      <c r="S34" s="95" t="s">
        <v>1688</v>
      </c>
    </row>
    <row r="35" spans="1:19" x14ac:dyDescent="0.25">
      <c r="A35" t="s">
        <v>1641</v>
      </c>
      <c r="B35" t="s">
        <v>1642</v>
      </c>
      <c r="G35">
        <f t="shared" si="3"/>
        <v>0</v>
      </c>
      <c r="H35" s="1">
        <v>10</v>
      </c>
      <c r="I35" t="s">
        <v>28</v>
      </c>
      <c r="N35" s="22" t="s">
        <v>1524</v>
      </c>
      <c r="Q35" s="1">
        <f t="shared" si="1"/>
        <v>0</v>
      </c>
      <c r="R35" s="1">
        <f t="shared" si="2"/>
        <v>0</v>
      </c>
      <c r="S35" s="95" t="s">
        <v>1689</v>
      </c>
    </row>
    <row r="36" spans="1:19" x14ac:dyDescent="0.25">
      <c r="A36" t="s">
        <v>97</v>
      </c>
      <c r="B36" t="s">
        <v>98</v>
      </c>
      <c r="G36">
        <f t="shared" si="3"/>
        <v>0</v>
      </c>
      <c r="H36" s="1">
        <v>10</v>
      </c>
      <c r="I36" t="s">
        <v>59</v>
      </c>
      <c r="N36" t="s">
        <v>1639</v>
      </c>
      <c r="Q36" s="1">
        <f t="shared" si="1"/>
        <v>0</v>
      </c>
      <c r="R36" s="1">
        <f t="shared" si="2"/>
        <v>0</v>
      </c>
      <c r="S36" s="95" t="s">
        <v>1690</v>
      </c>
    </row>
    <row r="37" spans="1:19" x14ac:dyDescent="0.25">
      <c r="A37" t="s">
        <v>100</v>
      </c>
      <c r="B37" t="s">
        <v>101</v>
      </c>
      <c r="G37" t="s">
        <v>374</v>
      </c>
      <c r="H37" s="1">
        <v>10</v>
      </c>
      <c r="I37" t="s">
        <v>103</v>
      </c>
      <c r="M37" s="5"/>
      <c r="O37" s="5"/>
      <c r="Q37" s="96"/>
      <c r="R37" s="96"/>
      <c r="S37" s="95" t="s">
        <v>1692</v>
      </c>
    </row>
    <row r="38" spans="1:19" x14ac:dyDescent="0.25">
      <c r="A38" t="s">
        <v>104</v>
      </c>
      <c r="B38" t="s">
        <v>105</v>
      </c>
      <c r="G38">
        <f t="shared" si="3"/>
        <v>0</v>
      </c>
      <c r="H38" s="1">
        <v>10</v>
      </c>
      <c r="I38" t="s">
        <v>107</v>
      </c>
      <c r="M38" s="5"/>
      <c r="N38" s="22" t="s">
        <v>1524</v>
      </c>
      <c r="O38" s="5"/>
      <c r="Q38" s="1">
        <f t="shared" si="1"/>
        <v>0</v>
      </c>
      <c r="R38" s="1">
        <f t="shared" si="2"/>
        <v>0</v>
      </c>
      <c r="S38" s="95" t="s">
        <v>1693</v>
      </c>
    </row>
    <row r="39" spans="1:19" x14ac:dyDescent="0.25">
      <c r="A39" t="s">
        <v>714</v>
      </c>
      <c r="B39" t="s">
        <v>715</v>
      </c>
      <c r="G39">
        <f t="shared" si="3"/>
        <v>0</v>
      </c>
      <c r="H39" s="1">
        <v>10</v>
      </c>
      <c r="I39" t="s">
        <v>28</v>
      </c>
      <c r="M39" s="5"/>
      <c r="N39" s="22" t="s">
        <v>1378</v>
      </c>
      <c r="O39" s="5"/>
      <c r="Q39" s="1">
        <f t="shared" si="1"/>
        <v>0</v>
      </c>
      <c r="R39" s="1">
        <f t="shared" si="2"/>
        <v>0</v>
      </c>
      <c r="S39" s="95" t="s">
        <v>1694</v>
      </c>
    </row>
    <row r="40" spans="1:19" x14ac:dyDescent="0.25">
      <c r="A40" t="s">
        <v>75</v>
      </c>
      <c r="B40" t="s">
        <v>111</v>
      </c>
      <c r="G40">
        <f t="shared" si="3"/>
        <v>0</v>
      </c>
      <c r="H40" s="1">
        <v>10</v>
      </c>
      <c r="I40" t="s">
        <v>94</v>
      </c>
      <c r="N40" s="22" t="s">
        <v>1524</v>
      </c>
      <c r="Q40" s="1">
        <f t="shared" si="1"/>
        <v>0</v>
      </c>
      <c r="R40" s="1">
        <f t="shared" si="2"/>
        <v>0</v>
      </c>
      <c r="S40" s="95" t="s">
        <v>1695</v>
      </c>
    </row>
    <row r="41" spans="1:19" x14ac:dyDescent="0.25">
      <c r="A41" t="s">
        <v>115</v>
      </c>
      <c r="B41" t="s">
        <v>116</v>
      </c>
      <c r="G41">
        <f t="shared" si="3"/>
        <v>0</v>
      </c>
      <c r="H41" s="1">
        <v>10</v>
      </c>
      <c r="I41" t="s">
        <v>28</v>
      </c>
      <c r="N41" s="22" t="s">
        <v>1649</v>
      </c>
      <c r="Q41" s="1">
        <f t="shared" si="1"/>
        <v>0</v>
      </c>
      <c r="R41" s="1">
        <f t="shared" si="2"/>
        <v>0</v>
      </c>
      <c r="S41" s="95" t="s">
        <v>1696</v>
      </c>
    </row>
    <row r="42" spans="1:19" x14ac:dyDescent="0.25">
      <c r="A42" t="s">
        <v>1481</v>
      </c>
      <c r="B42" t="s">
        <v>1482</v>
      </c>
      <c r="G42">
        <f t="shared" si="3"/>
        <v>0</v>
      </c>
      <c r="H42" s="1">
        <v>10</v>
      </c>
      <c r="I42" t="s">
        <v>59</v>
      </c>
      <c r="N42" s="22" t="s">
        <v>1524</v>
      </c>
      <c r="Q42" s="1">
        <f t="shared" si="1"/>
        <v>0</v>
      </c>
      <c r="R42" s="1">
        <f t="shared" si="2"/>
        <v>0</v>
      </c>
      <c r="S42" s="95" t="s">
        <v>1697</v>
      </c>
    </row>
    <row r="43" spans="1:19" x14ac:dyDescent="0.25">
      <c r="A43" t="s">
        <v>120</v>
      </c>
      <c r="B43" t="s">
        <v>121</v>
      </c>
      <c r="C43" s="5"/>
      <c r="G43">
        <f t="shared" si="3"/>
        <v>0</v>
      </c>
      <c r="H43" s="1">
        <v>10</v>
      </c>
      <c r="I43" t="s">
        <v>122</v>
      </c>
      <c r="N43" s="22" t="s">
        <v>1524</v>
      </c>
      <c r="Q43" s="1">
        <f t="shared" si="1"/>
        <v>0</v>
      </c>
      <c r="R43" s="1">
        <f t="shared" si="2"/>
        <v>0</v>
      </c>
      <c r="S43" s="95" t="s">
        <v>1699</v>
      </c>
    </row>
    <row r="44" spans="1:18" x14ac:dyDescent="0.25">
      <c r="A44" s="93"/>
      <c r="B44" s="93"/>
      <c r="C44" s="93"/>
      <c r="D44" s="93"/>
      <c r="E44" s="93"/>
      <c r="F44" s="93"/>
      <c r="G44" s="93">
        <f>SUM(G1:G43)</f>
        <v>0</v>
      </c>
      <c r="H44" s="1">
        <v>10</v>
      </c>
      <c r="I44" s="93"/>
      <c r="J44" s="94">
        <f>SUM(J1:J43)</f>
        <v>0</v>
      </c>
      <c r="K44" s="94">
        <f>SUM(K1:K43)</f>
        <v>0</v>
      </c>
      <c r="L44" s="94">
        <f>SUM(L1:L43)</f>
        <v>0</v>
      </c>
      <c r="M44" s="93"/>
      <c r="N44" s="93"/>
      <c r="O44" s="93"/>
      <c r="P44" s="93"/>
      <c r="Q44" s="94">
        <f>SUM(Q1:Q43)</f>
        <v>0</v>
      </c>
      <c r="R44" s="94">
        <f>SUM(R1:R43)</f>
        <v>0</v>
      </c>
    </row>
  </sheetData>
  <autoFilter ref="A1:P1"/>
  <hyperlinks>
    <hyperlink ref="S2" r:id="rId1"/>
    <hyperlink ref="S3" r:id="rId2"/>
    <hyperlink ref="S4" r:id="rId3"/>
    <hyperlink ref="S6" r:id="rId4"/>
    <hyperlink ref="S7" r:id="rId5"/>
    <hyperlink ref="S8" r:id="rId6"/>
    <hyperlink ref="S9" r:id="rId7"/>
    <hyperlink ref="S10" r:id="rId8"/>
    <hyperlink ref="S11" r:id="rId9"/>
    <hyperlink ref="S12" r:id="rId10"/>
    <hyperlink ref="S13" r:id="rId11"/>
    <hyperlink ref="S14" r:id="rId12"/>
    <hyperlink ref="S15" r:id="rId13"/>
    <hyperlink ref="S16" r:id="rId14"/>
    <hyperlink ref="S17" r:id="rId15"/>
    <hyperlink ref="S18" r:id="rId16"/>
    <hyperlink ref="S19" r:id="rId17"/>
    <hyperlink ref="S20" r:id="rId18"/>
    <hyperlink ref="S21" r:id="rId19"/>
    <hyperlink ref="S22" r:id="rId20"/>
    <hyperlink ref="S24" r:id="rId21"/>
    <hyperlink ref="S25" r:id="rId22"/>
    <hyperlink ref="S26" r:id="rId23"/>
    <hyperlink ref="S27" r:id="rId24"/>
    <hyperlink ref="S28" r:id="rId25"/>
    <hyperlink ref="S29" r:id="rId26"/>
    <hyperlink ref="S30" r:id="rId27"/>
    <hyperlink ref="S31" r:id="rId28"/>
    <hyperlink ref="S32" r:id="rId29"/>
    <hyperlink ref="S34" r:id="rId30"/>
    <hyperlink ref="S35" r:id="rId31"/>
    <hyperlink ref="S36" r:id="rId32"/>
    <hyperlink ref="S37" r:id="rId33"/>
    <hyperlink ref="S38" r:id="rId34"/>
    <hyperlink ref="S39" r:id="rId35"/>
    <hyperlink ref="S40" r:id="rId36"/>
    <hyperlink ref="S41" r:id="rId37"/>
    <hyperlink ref="S42" r:id="rId38"/>
    <hyperlink ref="S43" r:id="rId39"/>
  </hyperlinks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 zoomScale="100" zoomScaleNormal="100">
      <selection activeCell="N44" sqref="N44"/>
    </sheetView>
  </sheetViews>
  <sheetFormatPr defaultRowHeight="15" outlineLevelRow="0" outlineLevelCol="0" x14ac:dyDescent="0"/>
  <cols>
    <col min="14" max="14" width="20.71093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1601</v>
      </c>
      <c r="E1" s="2" t="s">
        <v>1602</v>
      </c>
      <c r="F1" s="2" t="s">
        <v>1603</v>
      </c>
      <c r="G1" s="2" t="s">
        <v>3</v>
      </c>
      <c r="H1" s="3" t="s">
        <v>4</v>
      </c>
      <c r="I1" s="2" t="s">
        <v>5</v>
      </c>
      <c r="J1" s="2" t="s">
        <v>1650</v>
      </c>
      <c r="K1" s="2" t="s">
        <v>6</v>
      </c>
      <c r="L1" s="2" t="s">
        <v>937</v>
      </c>
      <c r="M1" s="2" t="s">
        <v>7</v>
      </c>
      <c r="N1" s="2" t="s">
        <v>1604</v>
      </c>
      <c r="O1" s="2" t="s">
        <v>8</v>
      </c>
      <c r="P1" s="2" t="s">
        <v>9</v>
      </c>
      <c r="Q1" s="2" t="s">
        <v>1605</v>
      </c>
      <c r="R1" s="2" t="s">
        <v>1651</v>
      </c>
      <c r="S1" s="2" t="s">
        <v>1652</v>
      </c>
    </row>
    <row r="2" spans="1:19" x14ac:dyDescent="0.25">
      <c r="A2" t="s">
        <v>1475</v>
      </c>
      <c r="B2" t="s">
        <v>1476</v>
      </c>
      <c r="G2">
        <f>E2+F2</f>
        <v>0</v>
      </c>
      <c r="H2" s="1">
        <v>10</v>
      </c>
      <c r="I2" t="s">
        <v>28</v>
      </c>
      <c r="N2" t="s">
        <v>1608</v>
      </c>
      <c r="Q2" s="1">
        <f>G2*H2</f>
        <v>0</v>
      </c>
      <c r="R2" s="1">
        <f>Q2+J2+L2</f>
        <v>0</v>
      </c>
      <c r="S2" s="95" t="s">
        <v>1653</v>
      </c>
    </row>
    <row r="3" spans="1:19" x14ac:dyDescent="0.25">
      <c r="A3" t="s">
        <v>10</v>
      </c>
      <c r="B3" t="s">
        <v>11</v>
      </c>
      <c r="G3">
        <f t="shared" ref="G3:G5" si="0">E3+F3</f>
        <v>0</v>
      </c>
      <c r="H3" s="1">
        <v>10</v>
      </c>
      <c r="I3" t="s">
        <v>28</v>
      </c>
      <c r="K3" s="1"/>
      <c r="L3" s="1"/>
      <c r="N3" t="s">
        <v>1609</v>
      </c>
      <c r="Q3" s="1">
        <f t="shared" ref="Q3:Q45" si="1">G3*H3</f>
        <v>0</v>
      </c>
      <c r="R3" s="1">
        <f t="shared" ref="R3:R45" si="2">Q3+J3+L3</f>
        <v>0</v>
      </c>
      <c r="S3" s="95" t="s">
        <v>1655</v>
      </c>
    </row>
    <row r="4" spans="1:19" x14ac:dyDescent="0.25">
      <c r="A4" t="s">
        <v>726</v>
      </c>
      <c r="B4" t="s">
        <v>727</v>
      </c>
      <c r="G4">
        <f t="shared" si="0"/>
        <v>0</v>
      </c>
      <c r="H4" s="1">
        <v>10</v>
      </c>
      <c r="I4" t="s">
        <v>728</v>
      </c>
      <c r="K4" s="1"/>
      <c r="L4" s="1"/>
      <c r="N4" t="s">
        <v>1610</v>
      </c>
      <c r="Q4" s="1">
        <f t="shared" si="1"/>
        <v>0</v>
      </c>
      <c r="R4" s="1">
        <f t="shared" si="2"/>
        <v>0</v>
      </c>
      <c r="S4" s="95" t="s">
        <v>1656</v>
      </c>
    </row>
    <row r="5" spans="1:18" x14ac:dyDescent="0.25">
      <c r="G5">
        <f t="shared" si="0"/>
        <v>0</v>
      </c>
      <c r="H5" s="1">
        <v>10</v>
      </c>
      <c r="I5" t="s">
        <v>728</v>
      </c>
      <c r="K5" s="1"/>
      <c r="L5" s="1"/>
      <c r="N5" s="22" t="s">
        <v>1378</v>
      </c>
      <c r="Q5" s="1">
        <f t="shared" si="1"/>
        <v>0</v>
      </c>
      <c r="R5" s="1">
        <f t="shared" si="2"/>
        <v>0</v>
      </c>
    </row>
    <row r="6" spans="1:19" x14ac:dyDescent="0.25">
      <c r="A6" t="s">
        <v>21</v>
      </c>
      <c r="B6" t="s">
        <v>22</v>
      </c>
      <c r="G6" t="s">
        <v>374</v>
      </c>
      <c r="H6" s="1">
        <v>10</v>
      </c>
      <c r="I6" t="s">
        <v>24</v>
      </c>
      <c r="K6" s="1"/>
      <c r="L6" s="1"/>
      <c r="Q6" s="96"/>
      <c r="R6" s="96"/>
      <c r="S6" s="95" t="s">
        <v>1657</v>
      </c>
    </row>
    <row r="7" spans="1:19" x14ac:dyDescent="0.25">
      <c r="A7" t="s">
        <v>1499</v>
      </c>
      <c r="B7" t="s">
        <v>1500</v>
      </c>
      <c r="G7">
        <f>E7+F7</f>
        <v>0</v>
      </c>
      <c r="H7" s="1">
        <v>10</v>
      </c>
      <c r="I7" t="s">
        <v>78</v>
      </c>
      <c r="K7" s="1"/>
      <c r="L7" s="1"/>
      <c r="N7" s="22" t="s">
        <v>1524</v>
      </c>
      <c r="Q7" s="1">
        <f t="shared" si="1"/>
        <v>0</v>
      </c>
      <c r="R7" s="1">
        <f t="shared" si="2"/>
        <v>0</v>
      </c>
      <c r="S7" s="95" t="s">
        <v>1658</v>
      </c>
    </row>
    <row r="8" spans="1:19" x14ac:dyDescent="0.25">
      <c r="A8" t="s">
        <v>1208</v>
      </c>
      <c r="B8" t="s">
        <v>27</v>
      </c>
      <c r="G8">
        <f>E8+F8</f>
        <v>0</v>
      </c>
      <c r="H8" s="1">
        <v>10</v>
      </c>
      <c r="I8" t="s">
        <v>28</v>
      </c>
      <c r="K8" s="1"/>
      <c r="L8" s="1"/>
      <c r="M8" s="5"/>
      <c r="N8" t="s">
        <v>1613</v>
      </c>
      <c r="Q8" s="1">
        <f t="shared" si="1"/>
        <v>0</v>
      </c>
      <c r="R8" s="1">
        <f t="shared" si="2"/>
        <v>0</v>
      </c>
      <c r="S8" s="95" t="s">
        <v>1660</v>
      </c>
    </row>
    <row r="9" spans="1:19" x14ac:dyDescent="0.25">
      <c r="A9" t="s">
        <v>1614</v>
      </c>
      <c r="B9" t="s">
        <v>1615</v>
      </c>
      <c r="G9">
        <f t="shared" ref="G9:G44" si="3">E9+F9</f>
        <v>0</v>
      </c>
      <c r="H9" s="1">
        <v>10</v>
      </c>
      <c r="I9" t="s">
        <v>107</v>
      </c>
      <c r="K9" s="1"/>
      <c r="L9" s="1"/>
      <c r="M9" s="5"/>
      <c r="Q9" s="1">
        <f t="shared" si="1"/>
        <v>0</v>
      </c>
      <c r="R9" s="1">
        <f t="shared" si="2"/>
        <v>0</v>
      </c>
      <c r="S9" s="95" t="s">
        <v>1661</v>
      </c>
    </row>
    <row r="10" spans="1:19" x14ac:dyDescent="0.25">
      <c r="A10" t="s">
        <v>1477</v>
      </c>
      <c r="B10" t="s">
        <v>1478</v>
      </c>
      <c r="G10">
        <f t="shared" si="3"/>
        <v>0</v>
      </c>
      <c r="H10" s="1">
        <v>10</v>
      </c>
      <c r="I10" t="s">
        <v>66</v>
      </c>
      <c r="K10" s="1"/>
      <c r="L10" s="1"/>
      <c r="M10" s="5"/>
      <c r="N10" s="22" t="s">
        <v>1524</v>
      </c>
      <c r="Q10" s="1">
        <f t="shared" si="1"/>
        <v>0</v>
      </c>
      <c r="R10" s="1">
        <f t="shared" si="2"/>
        <v>0</v>
      </c>
      <c r="S10" s="95" t="s">
        <v>1662</v>
      </c>
    </row>
    <row r="11" spans="1:19" x14ac:dyDescent="0.25">
      <c r="A11" t="s">
        <v>882</v>
      </c>
      <c r="B11" t="s">
        <v>883</v>
      </c>
      <c r="G11">
        <f t="shared" si="3"/>
        <v>0</v>
      </c>
      <c r="H11" s="1">
        <v>10</v>
      </c>
      <c r="I11" t="s">
        <v>48</v>
      </c>
      <c r="J11" s="5"/>
      <c r="K11" s="5"/>
      <c r="L11" s="5"/>
      <c r="M11" s="5"/>
      <c r="N11" t="s">
        <v>1609</v>
      </c>
      <c r="Q11" s="1">
        <f t="shared" si="1"/>
        <v>0</v>
      </c>
      <c r="R11" s="1">
        <f t="shared" si="2"/>
        <v>0</v>
      </c>
      <c r="S11" s="95" t="s">
        <v>1663</v>
      </c>
    </row>
    <row r="12" spans="1:19" x14ac:dyDescent="0.25">
      <c r="A12" t="s">
        <v>1479</v>
      </c>
      <c r="B12" t="s">
        <v>1480</v>
      </c>
      <c r="G12">
        <f t="shared" si="3"/>
        <v>0</v>
      </c>
      <c r="H12" s="1">
        <v>10</v>
      </c>
      <c r="I12" t="s">
        <v>28</v>
      </c>
      <c r="K12" s="1"/>
      <c r="L12" s="1"/>
      <c r="N12" t="s">
        <v>1619</v>
      </c>
      <c r="Q12" s="1">
        <f t="shared" si="1"/>
        <v>0</v>
      </c>
      <c r="R12" s="1">
        <f t="shared" si="2"/>
        <v>0</v>
      </c>
      <c r="S12" s="95" t="s">
        <v>1664</v>
      </c>
    </row>
    <row r="13" spans="1:19" x14ac:dyDescent="0.25">
      <c r="A13" t="s">
        <v>31</v>
      </c>
      <c r="B13" t="s">
        <v>32</v>
      </c>
      <c r="C13" s="31" t="s">
        <v>1702</v>
      </c>
      <c r="G13">
        <f t="shared" si="3"/>
        <v>0</v>
      </c>
      <c r="H13" s="1">
        <v>10</v>
      </c>
      <c r="I13" t="s">
        <v>33</v>
      </c>
      <c r="K13" s="1"/>
      <c r="L13" s="1"/>
      <c r="M13" s="5"/>
      <c r="N13" s="22" t="s">
        <v>1575</v>
      </c>
      <c r="O13" s="5"/>
      <c r="Q13" s="1">
        <f t="shared" si="1"/>
        <v>0</v>
      </c>
      <c r="R13" s="1">
        <f t="shared" si="2"/>
        <v>0</v>
      </c>
      <c r="S13" s="95" t="s">
        <v>1666</v>
      </c>
    </row>
    <row r="14" spans="1:19" x14ac:dyDescent="0.25">
      <c r="A14" t="s">
        <v>302</v>
      </c>
      <c r="B14" t="s">
        <v>303</v>
      </c>
      <c r="G14">
        <f t="shared" si="3"/>
        <v>0</v>
      </c>
      <c r="H14" s="1">
        <v>10</v>
      </c>
      <c r="I14" t="s">
        <v>761</v>
      </c>
      <c r="K14" s="1"/>
      <c r="L14" s="1"/>
      <c r="N14" s="22" t="s">
        <v>1449</v>
      </c>
      <c r="Q14" s="1">
        <f t="shared" si="1"/>
        <v>0</v>
      </c>
      <c r="R14" s="1">
        <f t="shared" si="2"/>
        <v>0</v>
      </c>
      <c r="S14" s="95" t="s">
        <v>1667</v>
      </c>
    </row>
    <row r="15" spans="1:19" x14ac:dyDescent="0.25">
      <c r="A15" t="s">
        <v>1621</v>
      </c>
      <c r="B15" t="s">
        <v>1622</v>
      </c>
      <c r="G15">
        <f t="shared" si="3"/>
        <v>0</v>
      </c>
      <c r="H15" s="1">
        <v>10</v>
      </c>
      <c r="I15" t="s">
        <v>1623</v>
      </c>
      <c r="K15" s="1"/>
      <c r="L15" s="1"/>
      <c r="N15" t="s">
        <v>1624</v>
      </c>
      <c r="Q15" s="1">
        <f t="shared" si="1"/>
        <v>0</v>
      </c>
      <c r="R15" s="1">
        <f t="shared" si="2"/>
        <v>0</v>
      </c>
      <c r="S15" s="95" t="s">
        <v>1668</v>
      </c>
    </row>
    <row r="16" spans="1:19" x14ac:dyDescent="0.25">
      <c r="A16" t="s">
        <v>37</v>
      </c>
      <c r="B16" t="s">
        <v>38</v>
      </c>
      <c r="G16" t="s">
        <v>374</v>
      </c>
      <c r="H16" s="1">
        <v>10</v>
      </c>
      <c r="I16" t="s">
        <v>40</v>
      </c>
      <c r="K16" s="1"/>
      <c r="L16" s="1"/>
      <c r="Q16" s="96"/>
      <c r="R16" s="96"/>
      <c r="S16" s="95" t="s">
        <v>1669</v>
      </c>
    </row>
    <row r="17" spans="1:19" x14ac:dyDescent="0.25">
      <c r="A17" t="s">
        <v>46</v>
      </c>
      <c r="B17" t="s">
        <v>47</v>
      </c>
      <c r="H17" s="1">
        <v>10</v>
      </c>
      <c r="I17" t="s">
        <v>48</v>
      </c>
      <c r="K17" s="1"/>
      <c r="L17" s="1"/>
      <c r="N17" s="22" t="s">
        <v>1524</v>
      </c>
      <c r="Q17" s="1">
        <f t="shared" si="1"/>
        <v>0</v>
      </c>
      <c r="R17" s="1">
        <f t="shared" si="2"/>
        <v>0</v>
      </c>
      <c r="S17" s="95" t="s">
        <v>1672</v>
      </c>
    </row>
    <row r="18" spans="1:19" x14ac:dyDescent="0.25">
      <c r="A18" t="s">
        <v>1252</v>
      </c>
      <c r="B18" t="s">
        <v>55</v>
      </c>
      <c r="G18">
        <f t="shared" si="3"/>
        <v>0</v>
      </c>
      <c r="H18" s="1">
        <v>10</v>
      </c>
      <c r="I18" t="s">
        <v>24</v>
      </c>
      <c r="K18" s="1"/>
      <c r="L18" s="1"/>
      <c r="N18" s="22" t="s">
        <v>1524</v>
      </c>
      <c r="Q18" s="1">
        <f t="shared" si="1"/>
        <v>0</v>
      </c>
      <c r="R18" s="1">
        <f t="shared" si="2"/>
        <v>0</v>
      </c>
      <c r="S18" s="95" t="s">
        <v>1673</v>
      </c>
    </row>
    <row r="19" spans="1:19" x14ac:dyDescent="0.25">
      <c r="A19" t="s">
        <v>54</v>
      </c>
      <c r="B19" t="s">
        <v>55</v>
      </c>
      <c r="G19">
        <f t="shared" si="3"/>
        <v>0</v>
      </c>
      <c r="H19" s="1">
        <v>10</v>
      </c>
      <c r="I19" t="s">
        <v>89</v>
      </c>
      <c r="K19" s="1"/>
      <c r="L19" s="1"/>
      <c r="M19" s="5"/>
      <c r="N19" t="s">
        <v>1625</v>
      </c>
      <c r="O19" s="5"/>
      <c r="Q19" s="1">
        <f t="shared" si="1"/>
        <v>0</v>
      </c>
      <c r="R19" s="1">
        <f t="shared" si="2"/>
        <v>0</v>
      </c>
      <c r="S19" s="95" t="s">
        <v>1674</v>
      </c>
    </row>
    <row r="20" spans="1:19" x14ac:dyDescent="0.25">
      <c r="A20" t="s">
        <v>61</v>
      </c>
      <c r="B20" t="s">
        <v>62</v>
      </c>
      <c r="G20">
        <f t="shared" si="3"/>
        <v>0</v>
      </c>
      <c r="H20" s="1">
        <v>10</v>
      </c>
      <c r="I20" t="s">
        <v>28</v>
      </c>
      <c r="K20" s="1"/>
      <c r="L20" s="1"/>
      <c r="M20" s="5"/>
      <c r="N20" s="22" t="s">
        <v>1378</v>
      </c>
      <c r="O20" s="5"/>
      <c r="Q20" s="1">
        <f t="shared" si="1"/>
        <v>0</v>
      </c>
      <c r="R20" s="1">
        <f t="shared" si="2"/>
        <v>0</v>
      </c>
      <c r="S20" s="95" t="s">
        <v>1675</v>
      </c>
    </row>
    <row r="21" spans="1:19" x14ac:dyDescent="0.25">
      <c r="A21" t="s">
        <v>1626</v>
      </c>
      <c r="B21" t="s">
        <v>1627</v>
      </c>
      <c r="G21">
        <f t="shared" si="3"/>
        <v>0</v>
      </c>
      <c r="H21" s="1">
        <v>10</v>
      </c>
      <c r="I21" t="s">
        <v>24</v>
      </c>
      <c r="K21" s="1"/>
      <c r="L21" s="1"/>
      <c r="M21" s="5"/>
      <c r="N21" s="22" t="s">
        <v>1524</v>
      </c>
      <c r="O21" s="5"/>
      <c r="Q21" s="1">
        <f t="shared" si="1"/>
        <v>0</v>
      </c>
      <c r="R21" s="1">
        <f t="shared" si="2"/>
        <v>0</v>
      </c>
      <c r="S21" s="95" t="s">
        <v>1676</v>
      </c>
    </row>
    <row r="22" spans="1:19" x14ac:dyDescent="0.25">
      <c r="A22" t="s">
        <v>1311</v>
      </c>
      <c r="B22" t="s">
        <v>1312</v>
      </c>
      <c r="G22">
        <f t="shared" si="3"/>
        <v>0</v>
      </c>
      <c r="H22" s="1">
        <v>10</v>
      </c>
      <c r="I22" t="s">
        <v>28</v>
      </c>
      <c r="K22" s="1"/>
      <c r="L22" s="1"/>
      <c r="M22" s="5"/>
      <c r="N22" t="s">
        <v>1631</v>
      </c>
      <c r="O22" s="5"/>
      <c r="Q22" s="1">
        <f t="shared" si="1"/>
        <v>0</v>
      </c>
      <c r="R22" s="1">
        <f t="shared" si="2"/>
        <v>0</v>
      </c>
      <c r="S22" s="95" t="s">
        <v>1677</v>
      </c>
    </row>
    <row r="23" spans="1:18" x14ac:dyDescent="0.25">
      <c r="G23">
        <f t="shared" si="3"/>
        <v>0</v>
      </c>
      <c r="H23" s="1">
        <v>10</v>
      </c>
      <c r="I23" t="s">
        <v>28</v>
      </c>
      <c r="K23" s="1"/>
      <c r="L23" s="1"/>
      <c r="M23" s="5"/>
      <c r="N23" s="22" t="s">
        <v>1378</v>
      </c>
      <c r="O23" s="5"/>
      <c r="Q23" s="1">
        <f t="shared" si="1"/>
        <v>0</v>
      </c>
      <c r="R23" s="1">
        <f t="shared" si="2"/>
        <v>0</v>
      </c>
    </row>
    <row r="24" spans="1:19" x14ac:dyDescent="0.25">
      <c r="A24" t="s">
        <v>63</v>
      </c>
      <c r="B24" t="s">
        <v>64</v>
      </c>
      <c r="G24">
        <f t="shared" si="3"/>
        <v>0</v>
      </c>
      <c r="H24" s="1">
        <v>10</v>
      </c>
      <c r="I24" t="s">
        <v>66</v>
      </c>
      <c r="K24" s="1"/>
      <c r="L24" s="1"/>
      <c r="N24" t="s">
        <v>1610</v>
      </c>
      <c r="Q24" s="1">
        <f t="shared" si="1"/>
        <v>0</v>
      </c>
      <c r="R24" s="1">
        <f t="shared" si="2"/>
        <v>0</v>
      </c>
      <c r="S24" s="95" t="s">
        <v>1678</v>
      </c>
    </row>
    <row r="25" spans="1:19" x14ac:dyDescent="0.25">
      <c r="A25" t="s">
        <v>1389</v>
      </c>
      <c r="B25" t="s">
        <v>1390</v>
      </c>
      <c r="G25">
        <f t="shared" si="3"/>
        <v>0</v>
      </c>
      <c r="H25" s="1">
        <v>10</v>
      </c>
      <c r="I25" t="s">
        <v>1392</v>
      </c>
      <c r="K25" s="1"/>
      <c r="L25" s="1"/>
      <c r="N25" s="22" t="s">
        <v>1524</v>
      </c>
      <c r="Q25" s="1">
        <f t="shared" si="1"/>
        <v>0</v>
      </c>
      <c r="R25" s="1">
        <f t="shared" si="2"/>
        <v>0</v>
      </c>
      <c r="S25" s="95" t="s">
        <v>1679</v>
      </c>
    </row>
    <row r="26" spans="1:19" x14ac:dyDescent="0.25">
      <c r="A26" t="s">
        <v>67</v>
      </c>
      <c r="B26" t="s">
        <v>68</v>
      </c>
      <c r="G26">
        <f t="shared" si="3"/>
        <v>0</v>
      </c>
      <c r="H26" s="1">
        <v>10</v>
      </c>
      <c r="I26" t="s">
        <v>28</v>
      </c>
      <c r="K26" s="1"/>
      <c r="L26" s="1"/>
      <c r="N26" s="22" t="s">
        <v>16</v>
      </c>
      <c r="Q26" s="1">
        <f t="shared" si="1"/>
        <v>0</v>
      </c>
      <c r="R26" s="1">
        <f t="shared" si="2"/>
        <v>0</v>
      </c>
      <c r="S26" s="95" t="s">
        <v>1680</v>
      </c>
    </row>
    <row r="27" spans="1:19" x14ac:dyDescent="0.25">
      <c r="A27" t="s">
        <v>240</v>
      </c>
      <c r="B27" t="s">
        <v>241</v>
      </c>
      <c r="G27">
        <f t="shared" si="3"/>
        <v>0</v>
      </c>
      <c r="H27" s="1">
        <v>10</v>
      </c>
      <c r="I27" t="s">
        <v>595</v>
      </c>
      <c r="K27" s="1"/>
      <c r="L27" s="1"/>
      <c r="N27" t="s">
        <v>1635</v>
      </c>
      <c r="Q27" s="1">
        <f t="shared" si="1"/>
        <v>0</v>
      </c>
      <c r="R27" s="1">
        <f t="shared" si="2"/>
        <v>0</v>
      </c>
      <c r="S27" s="95" t="s">
        <v>1681</v>
      </c>
    </row>
    <row r="28" spans="1:19" x14ac:dyDescent="0.25">
      <c r="G28">
        <f t="shared" si="3"/>
        <v>0</v>
      </c>
      <c r="H28" s="1">
        <v>10</v>
      </c>
      <c r="I28" t="s">
        <v>595</v>
      </c>
      <c r="K28" s="1"/>
      <c r="L28" s="1"/>
      <c r="N28" s="22" t="s">
        <v>1378</v>
      </c>
      <c r="Q28" s="1">
        <f t="shared" si="1"/>
        <v>0</v>
      </c>
      <c r="R28" s="1">
        <f t="shared" si="2"/>
        <v>0</v>
      </c>
      <c r="S28" s="95" t="s">
        <v>1683</v>
      </c>
    </row>
    <row r="29" spans="1:19" x14ac:dyDescent="0.25">
      <c r="A29" t="s">
        <v>1224</v>
      </c>
      <c r="B29" t="s">
        <v>73</v>
      </c>
      <c r="G29">
        <f t="shared" si="3"/>
        <v>0</v>
      </c>
      <c r="H29" s="1">
        <v>10</v>
      </c>
      <c r="I29" t="s">
        <v>28</v>
      </c>
      <c r="K29" s="1"/>
      <c r="L29" s="1"/>
      <c r="N29" t="s">
        <v>1636</v>
      </c>
      <c r="Q29" s="1">
        <f t="shared" si="1"/>
        <v>0</v>
      </c>
      <c r="R29" s="1">
        <f t="shared" si="2"/>
        <v>0</v>
      </c>
      <c r="S29" s="95" t="s">
        <v>1684</v>
      </c>
    </row>
    <row r="30" spans="1:19" x14ac:dyDescent="0.25">
      <c r="A30" t="s">
        <v>80</v>
      </c>
      <c r="B30" t="s">
        <v>81</v>
      </c>
      <c r="G30">
        <f t="shared" si="3"/>
        <v>0</v>
      </c>
      <c r="H30" s="1">
        <v>10</v>
      </c>
      <c r="I30" t="s">
        <v>13</v>
      </c>
      <c r="K30" s="1"/>
      <c r="L30" s="1"/>
      <c r="N30" s="22" t="s">
        <v>1637</v>
      </c>
      <c r="Q30" s="1">
        <f t="shared" si="1"/>
        <v>0</v>
      </c>
      <c r="R30" s="1">
        <f t="shared" si="2"/>
        <v>0</v>
      </c>
      <c r="S30" s="95" t="s">
        <v>1685</v>
      </c>
    </row>
    <row r="31" spans="1:19" x14ac:dyDescent="0.25">
      <c r="A31" t="s">
        <v>84</v>
      </c>
      <c r="B31" t="s">
        <v>85</v>
      </c>
      <c r="G31">
        <f t="shared" si="3"/>
        <v>0</v>
      </c>
      <c r="H31" s="1">
        <v>10</v>
      </c>
      <c r="I31" t="s">
        <v>13</v>
      </c>
      <c r="K31" s="1"/>
      <c r="L31" s="1"/>
      <c r="M31" s="5"/>
      <c r="N31" s="22" t="s">
        <v>1378</v>
      </c>
      <c r="O31" s="5"/>
      <c r="Q31" s="1">
        <f t="shared" si="1"/>
        <v>0</v>
      </c>
      <c r="R31" s="1">
        <f t="shared" si="2"/>
        <v>0</v>
      </c>
      <c r="S31" s="95" t="s">
        <v>1686</v>
      </c>
    </row>
    <row r="32" spans="1:19" x14ac:dyDescent="0.25">
      <c r="A32" t="s">
        <v>1229</v>
      </c>
      <c r="B32" t="s">
        <v>88</v>
      </c>
      <c r="G32">
        <f t="shared" si="3"/>
        <v>0</v>
      </c>
      <c r="H32" s="1">
        <v>10</v>
      </c>
      <c r="I32" t="s">
        <v>89</v>
      </c>
      <c r="K32" s="1"/>
      <c r="L32" s="1"/>
      <c r="N32" t="s">
        <v>1624</v>
      </c>
      <c r="Q32" s="1">
        <f t="shared" si="1"/>
        <v>0</v>
      </c>
      <c r="R32" s="1">
        <f t="shared" si="2"/>
        <v>0</v>
      </c>
      <c r="S32" s="95" t="s">
        <v>1687</v>
      </c>
    </row>
    <row r="33" spans="1:18" x14ac:dyDescent="0.25">
      <c r="A33" t="s">
        <v>18</v>
      </c>
      <c r="B33" t="s">
        <v>927</v>
      </c>
      <c r="G33">
        <f t="shared" si="3"/>
        <v>0</v>
      </c>
      <c r="H33" s="1">
        <v>10</v>
      </c>
      <c r="I33" t="s">
        <v>20</v>
      </c>
      <c r="K33" s="1"/>
      <c r="L33" s="1"/>
      <c r="N33" s="22" t="s">
        <v>16</v>
      </c>
      <c r="Q33" s="1">
        <f t="shared" si="1"/>
        <v>0</v>
      </c>
      <c r="R33" s="1">
        <f t="shared" si="2"/>
        <v>0</v>
      </c>
    </row>
    <row r="34" spans="1:19" x14ac:dyDescent="0.25">
      <c r="G34">
        <f t="shared" si="3"/>
        <v>0</v>
      </c>
      <c r="H34" s="1">
        <v>10</v>
      </c>
      <c r="I34" t="s">
        <v>20</v>
      </c>
      <c r="K34" s="1"/>
      <c r="L34" s="1"/>
      <c r="N34" t="s">
        <v>1639</v>
      </c>
      <c r="Q34" s="1">
        <f t="shared" si="1"/>
        <v>0</v>
      </c>
      <c r="R34" s="1">
        <f t="shared" si="2"/>
        <v>0</v>
      </c>
      <c r="S34" s="95" t="s">
        <v>1688</v>
      </c>
    </row>
    <row r="35" spans="1:19" x14ac:dyDescent="0.25">
      <c r="A35" t="s">
        <v>95</v>
      </c>
      <c r="B35" t="s">
        <v>96</v>
      </c>
      <c r="G35">
        <f t="shared" si="3"/>
        <v>0</v>
      </c>
      <c r="H35" s="1">
        <v>10</v>
      </c>
      <c r="I35" t="s">
        <v>28</v>
      </c>
      <c r="K35" s="1"/>
      <c r="L35" s="1"/>
      <c r="N35" t="s">
        <v>1609</v>
      </c>
      <c r="Q35" s="1">
        <f t="shared" si="1"/>
        <v>0</v>
      </c>
      <c r="R35" s="1">
        <f t="shared" si="2"/>
        <v>0</v>
      </c>
      <c r="S35" s="95" t="s">
        <v>1689</v>
      </c>
    </row>
    <row r="36" spans="1:19" x14ac:dyDescent="0.25">
      <c r="A36" t="s">
        <v>1641</v>
      </c>
      <c r="B36" t="s">
        <v>1642</v>
      </c>
      <c r="G36">
        <f t="shared" si="3"/>
        <v>0</v>
      </c>
      <c r="H36" s="1">
        <v>10</v>
      </c>
      <c r="I36" t="s">
        <v>28</v>
      </c>
      <c r="K36" s="1"/>
      <c r="L36" s="1"/>
      <c r="N36" s="22" t="s">
        <v>1524</v>
      </c>
      <c r="Q36" s="1">
        <f t="shared" si="1"/>
        <v>0</v>
      </c>
      <c r="R36" s="1">
        <f t="shared" si="2"/>
        <v>0</v>
      </c>
      <c r="S36" s="95" t="s">
        <v>1690</v>
      </c>
    </row>
    <row r="37" spans="1:19" x14ac:dyDescent="0.25">
      <c r="A37" t="s">
        <v>97</v>
      </c>
      <c r="B37" t="s">
        <v>98</v>
      </c>
      <c r="G37">
        <f t="shared" si="3"/>
        <v>0</v>
      </c>
      <c r="H37" s="1">
        <v>10</v>
      </c>
      <c r="I37" t="s">
        <v>59</v>
      </c>
      <c r="K37" s="1"/>
      <c r="L37" s="1"/>
      <c r="N37" t="s">
        <v>1639</v>
      </c>
      <c r="Q37" s="1">
        <f t="shared" si="1"/>
        <v>0</v>
      </c>
      <c r="R37" s="1">
        <f t="shared" si="2"/>
        <v>0</v>
      </c>
      <c r="S37" s="95" t="s">
        <v>1692</v>
      </c>
    </row>
    <row r="38" spans="1:19" x14ac:dyDescent="0.25">
      <c r="A38" t="s">
        <v>100</v>
      </c>
      <c r="B38" t="s">
        <v>101</v>
      </c>
      <c r="G38" t="s">
        <v>374</v>
      </c>
      <c r="H38" s="1">
        <v>10</v>
      </c>
      <c r="I38" t="s">
        <v>103</v>
      </c>
      <c r="K38" s="1"/>
      <c r="L38" s="1"/>
      <c r="M38" s="5"/>
      <c r="O38" s="5"/>
      <c r="Q38" s="96"/>
      <c r="R38" s="96"/>
      <c r="S38" s="95" t="s">
        <v>1693</v>
      </c>
    </row>
    <row r="39" spans="1:19" x14ac:dyDescent="0.25">
      <c r="A39" t="s">
        <v>104</v>
      </c>
      <c r="B39" t="s">
        <v>105</v>
      </c>
      <c r="G39">
        <f t="shared" si="3"/>
        <v>0</v>
      </c>
      <c r="H39" s="1">
        <v>10</v>
      </c>
      <c r="I39" t="s">
        <v>107</v>
      </c>
      <c r="K39" s="1"/>
      <c r="L39" s="1"/>
      <c r="M39" s="5"/>
      <c r="N39" s="22" t="s">
        <v>1524</v>
      </c>
      <c r="O39" s="5"/>
      <c r="Q39" s="1">
        <f t="shared" si="1"/>
        <v>0</v>
      </c>
      <c r="R39" s="1">
        <f t="shared" si="2"/>
        <v>0</v>
      </c>
      <c r="S39" s="95" t="s">
        <v>1694</v>
      </c>
    </row>
    <row r="40" spans="1:19" x14ac:dyDescent="0.25">
      <c r="A40" t="s">
        <v>714</v>
      </c>
      <c r="B40" t="s">
        <v>715</v>
      </c>
      <c r="G40">
        <f t="shared" si="3"/>
        <v>0</v>
      </c>
      <c r="H40" s="1">
        <v>10</v>
      </c>
      <c r="I40" t="s">
        <v>28</v>
      </c>
      <c r="K40" s="1"/>
      <c r="L40" s="1"/>
      <c r="M40" s="5"/>
      <c r="N40" s="22" t="s">
        <v>1378</v>
      </c>
      <c r="O40" s="5"/>
      <c r="Q40" s="1">
        <f t="shared" si="1"/>
        <v>0</v>
      </c>
      <c r="R40" s="1">
        <f t="shared" si="2"/>
        <v>0</v>
      </c>
      <c r="S40" s="95" t="s">
        <v>1695</v>
      </c>
    </row>
    <row r="41" spans="1:19" x14ac:dyDescent="0.25">
      <c r="A41" t="s">
        <v>75</v>
      </c>
      <c r="B41" t="s">
        <v>111</v>
      </c>
      <c r="G41">
        <f t="shared" si="3"/>
        <v>0</v>
      </c>
      <c r="H41" s="1">
        <v>10</v>
      </c>
      <c r="I41" t="s">
        <v>94</v>
      </c>
      <c r="K41" s="1"/>
      <c r="L41" s="1"/>
      <c r="N41" s="22" t="s">
        <v>1524</v>
      </c>
      <c r="Q41" s="1">
        <f t="shared" si="1"/>
        <v>0</v>
      </c>
      <c r="R41" s="1">
        <f t="shared" si="2"/>
        <v>0</v>
      </c>
      <c r="S41" s="95" t="s">
        <v>1696</v>
      </c>
    </row>
    <row r="42" spans="1:19" x14ac:dyDescent="0.25">
      <c r="A42" t="s">
        <v>115</v>
      </c>
      <c r="B42" t="s">
        <v>116</v>
      </c>
      <c r="G42">
        <f t="shared" si="3"/>
        <v>0</v>
      </c>
      <c r="H42" s="1">
        <v>10</v>
      </c>
      <c r="I42" t="s">
        <v>28</v>
      </c>
      <c r="K42" s="1"/>
      <c r="L42" s="1"/>
      <c r="N42" s="22" t="s">
        <v>1649</v>
      </c>
      <c r="Q42" s="1">
        <f t="shared" si="1"/>
        <v>0</v>
      </c>
      <c r="R42" s="1">
        <f t="shared" si="2"/>
        <v>0</v>
      </c>
      <c r="S42" s="95" t="s">
        <v>1697</v>
      </c>
    </row>
    <row r="43" spans="1:19" x14ac:dyDescent="0.25">
      <c r="A43" t="s">
        <v>1481</v>
      </c>
      <c r="B43" t="s">
        <v>1482</v>
      </c>
      <c r="G43">
        <f t="shared" si="3"/>
        <v>0</v>
      </c>
      <c r="H43" s="1">
        <v>10</v>
      </c>
      <c r="I43" t="s">
        <v>59</v>
      </c>
      <c r="K43" s="1"/>
      <c r="L43" s="1"/>
      <c r="N43" s="22" t="s">
        <v>1524</v>
      </c>
      <c r="Q43" s="1">
        <f t="shared" si="1"/>
        <v>0</v>
      </c>
      <c r="R43" s="1">
        <f t="shared" si="2"/>
        <v>0</v>
      </c>
      <c r="S43" s="95" t="s">
        <v>1699</v>
      </c>
    </row>
    <row r="44" spans="1:18" x14ac:dyDescent="0.25">
      <c r="A44" t="s">
        <v>120</v>
      </c>
      <c r="B44" t="s">
        <v>121</v>
      </c>
      <c r="C44" s="5"/>
      <c r="G44">
        <f t="shared" si="3"/>
        <v>0</v>
      </c>
      <c r="H44" s="1">
        <v>10</v>
      </c>
      <c r="I44" t="s">
        <v>122</v>
      </c>
      <c r="K44" s="1"/>
      <c r="L44" s="1"/>
      <c r="N44" s="22" t="s">
        <v>1524</v>
      </c>
      <c r="Q44" s="1">
        <f t="shared" si="1"/>
        <v>0</v>
      </c>
      <c r="R44" s="1">
        <f t="shared" si="2"/>
        <v>0</v>
      </c>
    </row>
    <row r="45" spans="1:18" x14ac:dyDescent="0.25">
      <c r="A45" s="93"/>
      <c r="B45" s="93"/>
      <c r="C45" s="93"/>
      <c r="D45" s="93"/>
      <c r="E45" s="93"/>
      <c r="F45" s="93"/>
      <c r="G45" s="93">
        <f>SUM(G1:G44)</f>
        <v>0</v>
      </c>
      <c r="H45" s="94"/>
      <c r="I45" s="93"/>
      <c r="J45" s="94">
        <f>SUM(J1:J44)</f>
        <v>0</v>
      </c>
      <c r="K45" s="94">
        <f>SUM(K1:K44)</f>
        <v>0</v>
      </c>
      <c r="L45" s="94">
        <f>SUM(L1:L44)</f>
        <v>0</v>
      </c>
      <c r="M45" s="93"/>
      <c r="N45" s="93"/>
      <c r="O45" s="93"/>
      <c r="P45" s="93"/>
      <c r="Q45" s="94">
        <f>SUM(Q1:Q44)</f>
        <v>0</v>
      </c>
      <c r="R45" s="94">
        <f>SUM(R1:R44)</f>
        <v>0</v>
      </c>
    </row>
    <row r="46" spans="1:8" x14ac:dyDescent="0.25">
      <c r="A46" t="s">
        <v>1653</v>
      </c>
      <c r="B46">
        <v>30</v>
      </c>
      <c r="C46" t="s">
        <v>1704</v>
      </c>
      <c r="D46" t="s">
        <v>28</v>
      </c>
      <c r="E46" t="s">
        <v>1608</v>
      </c>
      <c r="F46" t="s">
        <v>1705</v>
      </c>
      <c r="G46" t="s">
        <v>1704</v>
      </c>
      <c r="H46">
        <v>30</v>
      </c>
    </row>
  </sheetData>
  <hyperlinks>
    <hyperlink ref="S2" r:id="rId1"/>
    <hyperlink ref="S3" r:id="rId2"/>
    <hyperlink ref="S4" r:id="rId3"/>
    <hyperlink ref="S6" r:id="rId4"/>
    <hyperlink ref="S7" r:id="rId5"/>
    <hyperlink ref="S8" r:id="rId6"/>
    <hyperlink ref="S9" r:id="rId7"/>
    <hyperlink ref="S10" r:id="rId8"/>
    <hyperlink ref="S11" r:id="rId9"/>
    <hyperlink ref="S12" r:id="rId10"/>
    <hyperlink ref="S13" r:id="rId11"/>
    <hyperlink ref="S14" r:id="rId12"/>
    <hyperlink ref="S15" r:id="rId13"/>
    <hyperlink ref="S16" r:id="rId14"/>
    <hyperlink ref="S17" r:id="rId15"/>
    <hyperlink ref="S18" r:id="rId16"/>
    <hyperlink ref="S19" r:id="rId17"/>
    <hyperlink ref="S20" r:id="rId18"/>
    <hyperlink ref="S21" r:id="rId19"/>
    <hyperlink ref="S22" r:id="rId20"/>
    <hyperlink ref="S24" r:id="rId21"/>
    <hyperlink ref="S25" r:id="rId22"/>
    <hyperlink ref="S26" r:id="rId23"/>
    <hyperlink ref="S27" r:id="rId24"/>
    <hyperlink ref="S28" r:id="rId25"/>
    <hyperlink ref="S29" r:id="rId26"/>
    <hyperlink ref="S30" r:id="rId27"/>
    <hyperlink ref="S31" r:id="rId28"/>
    <hyperlink ref="S32" r:id="rId29"/>
    <hyperlink ref="S34" r:id="rId30"/>
    <hyperlink ref="S35" r:id="rId31"/>
    <hyperlink ref="S36" r:id="rId32"/>
    <hyperlink ref="S37" r:id="rId33"/>
    <hyperlink ref="S38" r:id="rId34"/>
    <hyperlink ref="S39" r:id="rId35"/>
    <hyperlink ref="S40" r:id="rId36"/>
    <hyperlink ref="S41" r:id="rId37"/>
    <hyperlink ref="S42" r:id="rId38"/>
    <hyperlink ref="S43" r:id="rId39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 zoomScale="100" zoomScaleNormal="100">
      <selection activeCell="A35" sqref="A35"/>
    </sheetView>
  </sheetViews>
  <sheetFormatPr defaultRowHeight="15" outlineLevelRow="0" outlineLevelCol="0" x14ac:dyDescent="0"/>
  <cols>
    <col min="1" max="1" width="21.5703125" customWidth="1"/>
  </cols>
  <sheetData>
    <row r="1" spans="1:1" x14ac:dyDescent="0.25">
      <c r="A1" s="2" t="s">
        <v>1604</v>
      </c>
    </row>
    <row r="2" spans="1:1" x14ac:dyDescent="0.25">
      <c r="A2" t="s">
        <v>1608</v>
      </c>
    </row>
    <row r="3" spans="1:1" x14ac:dyDescent="0.25">
      <c r="A3" t="s">
        <v>1609</v>
      </c>
    </row>
    <row r="4" spans="1:1" x14ac:dyDescent="0.25">
      <c r="A4" t="s">
        <v>1610</v>
      </c>
    </row>
    <row r="5" spans="1:1" x14ac:dyDescent="0.25">
      <c r="A5" s="22" t="s">
        <v>1378</v>
      </c>
    </row>
    <row r="6" spans="1:1" x14ac:dyDescent="0.25">
      <c r="A6" s="22" t="s">
        <v>1524</v>
      </c>
    </row>
    <row r="7" spans="1:1" x14ac:dyDescent="0.25">
      <c r="A7" t="s">
        <v>1613</v>
      </c>
    </row>
    <row r="8" spans="1:1" x14ac:dyDescent="0.25">
      <c r="A8" s="22" t="s">
        <v>1524</v>
      </c>
    </row>
    <row r="9" spans="1:1" x14ac:dyDescent="0.25">
      <c r="A9" t="s">
        <v>1609</v>
      </c>
    </row>
    <row r="10" spans="1:1" x14ac:dyDescent="0.25">
      <c r="A10" t="s">
        <v>1619</v>
      </c>
    </row>
    <row r="11" spans="1:1" x14ac:dyDescent="0.25">
      <c r="A11" s="22" t="s">
        <v>1575</v>
      </c>
    </row>
    <row r="12" spans="1:1" x14ac:dyDescent="0.25">
      <c r="A12" s="22" t="s">
        <v>1449</v>
      </c>
    </row>
    <row r="13" spans="1:1" x14ac:dyDescent="0.25">
      <c r="A13" t="s">
        <v>1624</v>
      </c>
    </row>
    <row r="14" spans="1:1" x14ac:dyDescent="0.25">
      <c r="A14" s="22" t="s">
        <v>1524</v>
      </c>
    </row>
    <row r="15" spans="1:1" x14ac:dyDescent="0.25">
      <c r="A15" s="22" t="s">
        <v>1524</v>
      </c>
    </row>
    <row r="16" spans="1:1" x14ac:dyDescent="0.25">
      <c r="A16" t="s">
        <v>1625</v>
      </c>
    </row>
    <row r="17" spans="1:1" x14ac:dyDescent="0.25">
      <c r="A17" s="22" t="s">
        <v>1378</v>
      </c>
    </row>
    <row r="18" spans="1:1" x14ac:dyDescent="0.25">
      <c r="A18" s="22" t="s">
        <v>1524</v>
      </c>
    </row>
    <row r="19" spans="1:1" x14ac:dyDescent="0.25">
      <c r="A19" t="s">
        <v>1631</v>
      </c>
    </row>
    <row r="20" spans="1:1" x14ac:dyDescent="0.25">
      <c r="A20" s="22" t="s">
        <v>1378</v>
      </c>
    </row>
    <row r="21" spans="1:1" x14ac:dyDescent="0.25">
      <c r="A21" t="s">
        <v>1610</v>
      </c>
    </row>
    <row r="22" spans="1:1" x14ac:dyDescent="0.25">
      <c r="A22" s="22" t="s">
        <v>1524</v>
      </c>
    </row>
    <row r="23" spans="1:1" x14ac:dyDescent="0.25">
      <c r="A23" s="22" t="s">
        <v>16</v>
      </c>
    </row>
    <row r="24" spans="1:1" x14ac:dyDescent="0.25">
      <c r="A24" t="s">
        <v>1635</v>
      </c>
    </row>
    <row r="25" spans="1:1" x14ac:dyDescent="0.25">
      <c r="A25" s="22" t="s">
        <v>1378</v>
      </c>
    </row>
    <row r="26" spans="1:1" x14ac:dyDescent="0.25">
      <c r="A26" t="s">
        <v>1636</v>
      </c>
    </row>
    <row r="27" spans="1:1" x14ac:dyDescent="0.25">
      <c r="A27" s="22" t="s">
        <v>1637</v>
      </c>
    </row>
    <row r="28" spans="1:1" x14ac:dyDescent="0.25">
      <c r="A28" s="22" t="s">
        <v>1378</v>
      </c>
    </row>
    <row r="29" spans="1:1" x14ac:dyDescent="0.25">
      <c r="A29" t="s">
        <v>1624</v>
      </c>
    </row>
    <row r="30" spans="1:1" x14ac:dyDescent="0.25">
      <c r="A30" s="22" t="s">
        <v>16</v>
      </c>
    </row>
    <row r="31" spans="1:1" x14ac:dyDescent="0.25">
      <c r="A31" t="s">
        <v>1639</v>
      </c>
    </row>
    <row r="32" spans="1:1" x14ac:dyDescent="0.25">
      <c r="A32" t="s">
        <v>1609</v>
      </c>
    </row>
    <row r="33" spans="1:1" x14ac:dyDescent="0.25">
      <c r="A33" s="22" t="s">
        <v>1524</v>
      </c>
    </row>
    <row r="34" spans="1:1" x14ac:dyDescent="0.25">
      <c r="A34" t="s">
        <v>1639</v>
      </c>
    </row>
    <row r="35" spans="1:1" x14ac:dyDescent="0.25">
      <c r="A35" s="22" t="s">
        <v>1524</v>
      </c>
    </row>
    <row r="36" spans="1:1" x14ac:dyDescent="0.25">
      <c r="A36" s="22" t="s">
        <v>1378</v>
      </c>
    </row>
    <row r="37" spans="1:1" x14ac:dyDescent="0.25">
      <c r="A37" s="22" t="s">
        <v>1524</v>
      </c>
    </row>
    <row r="38" spans="1:1" x14ac:dyDescent="0.25">
      <c r="A38" s="22" t="s">
        <v>1649</v>
      </c>
    </row>
    <row r="39" spans="1:1" x14ac:dyDescent="0.25">
      <c r="A39" s="22" t="s">
        <v>1524</v>
      </c>
    </row>
    <row r="40" spans="1:1" x14ac:dyDescent="0.25">
      <c r="A40" s="22" t="s">
        <v>1524</v>
      </c>
    </row>
    <row r="41" spans="1:1" x14ac:dyDescent="0.25">
      <c r="A41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 zoomScale="100" zoomScaleNormal="100">
      <pane ySplit="1" topLeftCell="C7" activePane="bottomLeft" state="frozen"/>
      <selection pane="bottomLeft" activeCell="C7" sqref="C7"/>
    </sheetView>
  </sheetViews>
  <sheetFormatPr defaultRowHeight="15" outlineLevelRow="0" outlineLevelCol="0" x14ac:dyDescent="0"/>
  <cols>
    <col min="2" max="2" width="18.7109375" customWidth="1"/>
    <col min="3" max="3" width="23" customWidth="1"/>
    <col min="4" max="4" width="10.85546875" customWidth="1"/>
    <col min="5" max="5" width="9.140625" style="1" customWidth="1"/>
    <col min="6" max="6" width="13.85546875" customWidth="1"/>
    <col min="7" max="7" width="16.140625" style="1" customWidth="1"/>
    <col min="8" max="8" width="21.7109375" customWidth="1"/>
    <col min="9" max="9" width="16.42578125" customWidth="1"/>
    <col min="10" max="10" width="18.710937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D2">
        <v>0</v>
      </c>
      <c r="E2" s="1">
        <v>89.7</v>
      </c>
      <c r="F2" t="s">
        <v>13</v>
      </c>
      <c r="H2" t="s">
        <v>272</v>
      </c>
      <c r="J2" s="4"/>
    </row>
    <row r="3" spans="1:10" x14ac:dyDescent="0.25">
      <c r="A3" t="s">
        <v>10</v>
      </c>
      <c r="B3" t="s">
        <v>11</v>
      </c>
      <c r="C3" t="s">
        <v>294</v>
      </c>
      <c r="D3">
        <v>114</v>
      </c>
      <c r="E3" s="1">
        <v>89.7</v>
      </c>
      <c r="F3" t="s">
        <v>51</v>
      </c>
      <c r="G3" s="7">
        <v>5968.03</v>
      </c>
      <c r="H3" t="s">
        <v>272</v>
      </c>
      <c r="I3" t="s">
        <v>295</v>
      </c>
      <c r="J3" s="4" t="s">
        <v>296</v>
      </c>
    </row>
    <row r="4" ht="30.75" customHeight="1" spans="1:10" x14ac:dyDescent="0.25">
      <c r="A4" t="s">
        <v>21</v>
      </c>
      <c r="B4" t="s">
        <v>22</v>
      </c>
      <c r="C4" t="s">
        <v>297</v>
      </c>
      <c r="D4">
        <v>80</v>
      </c>
      <c r="E4" s="1">
        <v>28.85</v>
      </c>
      <c r="F4" t="s">
        <v>24</v>
      </c>
      <c r="G4" s="21" t="s">
        <v>298</v>
      </c>
      <c r="H4" t="s">
        <v>299</v>
      </c>
      <c r="I4">
        <v>1802</v>
      </c>
      <c r="J4" s="4">
        <v>1802</v>
      </c>
    </row>
    <row r="5" spans="1:10" x14ac:dyDescent="0.25">
      <c r="A5" t="s">
        <v>26</v>
      </c>
      <c r="B5" t="s">
        <v>27</v>
      </c>
      <c r="D5">
        <v>80</v>
      </c>
      <c r="E5" s="1">
        <v>93.6</v>
      </c>
      <c r="F5" t="s">
        <v>28</v>
      </c>
      <c r="H5" s="5" t="s">
        <v>268</v>
      </c>
      <c r="J5" s="8" t="s">
        <v>268</v>
      </c>
    </row>
    <row r="6" spans="1:10" x14ac:dyDescent="0.25">
      <c r="A6" t="s">
        <v>31</v>
      </c>
      <c r="B6" t="s">
        <v>32</v>
      </c>
      <c r="D6">
        <v>80</v>
      </c>
      <c r="E6" s="1">
        <v>95.16</v>
      </c>
      <c r="F6" t="s">
        <v>33</v>
      </c>
      <c r="H6" s="5" t="s">
        <v>300</v>
      </c>
      <c r="I6" s="5" t="s">
        <v>301</v>
      </c>
      <c r="J6" s="8" t="s">
        <v>301</v>
      </c>
    </row>
    <row r="7" ht="30.75" customHeight="1" spans="1:10" x14ac:dyDescent="0.25">
      <c r="A7" t="s">
        <v>302</v>
      </c>
      <c r="B7" t="s">
        <v>303</v>
      </c>
      <c r="C7" s="5" t="s">
        <v>304</v>
      </c>
      <c r="D7">
        <v>48</v>
      </c>
      <c r="E7" s="1">
        <v>97.3</v>
      </c>
      <c r="F7" t="s">
        <v>28</v>
      </c>
      <c r="G7" s="21" t="s">
        <v>305</v>
      </c>
      <c r="H7" s="5" t="s">
        <v>306</v>
      </c>
      <c r="I7" s="5"/>
      <c r="J7" s="8" t="s">
        <v>306</v>
      </c>
    </row>
    <row r="8" ht="76.5" customHeight="1" spans="1:10" x14ac:dyDescent="0.25">
      <c r="A8" t="s">
        <v>37</v>
      </c>
      <c r="B8" t="s">
        <v>38</v>
      </c>
      <c r="C8" t="s">
        <v>307</v>
      </c>
      <c r="D8">
        <v>80</v>
      </c>
      <c r="E8" s="1">
        <v>28.85</v>
      </c>
      <c r="F8" t="s">
        <v>40</v>
      </c>
      <c r="G8" s="21" t="s">
        <v>308</v>
      </c>
      <c r="H8" t="s">
        <v>268</v>
      </c>
      <c r="I8" t="s">
        <v>309</v>
      </c>
      <c r="J8" s="4" t="s">
        <v>309</v>
      </c>
    </row>
    <row r="9" spans="1:10" x14ac:dyDescent="0.25">
      <c r="A9" t="s">
        <v>43</v>
      </c>
      <c r="B9" t="s">
        <v>44</v>
      </c>
      <c r="D9">
        <v>80</v>
      </c>
      <c r="E9" s="1">
        <v>120.75</v>
      </c>
      <c r="F9" t="s">
        <v>24</v>
      </c>
      <c r="H9" t="s">
        <v>310</v>
      </c>
      <c r="J9" s="4" t="s">
        <v>310</v>
      </c>
    </row>
    <row r="10" spans="1:10" x14ac:dyDescent="0.25">
      <c r="A10" t="s">
        <v>46</v>
      </c>
      <c r="B10" t="s">
        <v>47</v>
      </c>
      <c r="D10">
        <v>28</v>
      </c>
      <c r="E10" s="1">
        <v>89.7</v>
      </c>
      <c r="F10" t="s">
        <v>48</v>
      </c>
      <c r="H10" s="5" t="s">
        <v>311</v>
      </c>
      <c r="I10" s="5" t="s">
        <v>312</v>
      </c>
      <c r="J10" s="4" t="s">
        <v>312</v>
      </c>
    </row>
    <row r="11" spans="1:10" x14ac:dyDescent="0.25">
      <c r="A11" t="s">
        <v>46</v>
      </c>
      <c r="B11" t="s">
        <v>47</v>
      </c>
      <c r="C11" t="s">
        <v>313</v>
      </c>
      <c r="D11">
        <v>83</v>
      </c>
      <c r="E11" s="1">
        <v>89.7</v>
      </c>
      <c r="F11" t="s">
        <v>51</v>
      </c>
      <c r="G11" s="1">
        <v>2056.85</v>
      </c>
      <c r="H11" s="5" t="s">
        <v>268</v>
      </c>
      <c r="I11" s="5" t="s">
        <v>314</v>
      </c>
      <c r="J11" s="8" t="s">
        <v>314</v>
      </c>
    </row>
    <row r="12" spans="1:10" x14ac:dyDescent="0.25">
      <c r="A12" t="s">
        <v>54</v>
      </c>
      <c r="B12" t="s">
        <v>55</v>
      </c>
      <c r="D12">
        <v>81</v>
      </c>
      <c r="E12" s="1">
        <v>96.6</v>
      </c>
      <c r="F12" t="s">
        <v>40</v>
      </c>
      <c r="H12" t="s">
        <v>299</v>
      </c>
      <c r="I12">
        <v>1806</v>
      </c>
      <c r="J12" s="4">
        <v>1806</v>
      </c>
    </row>
    <row r="13" spans="1:10" x14ac:dyDescent="0.25">
      <c r="A13" t="s">
        <v>57</v>
      </c>
      <c r="B13" t="s">
        <v>58</v>
      </c>
      <c r="D13">
        <v>80</v>
      </c>
      <c r="E13" s="1">
        <v>97.5</v>
      </c>
      <c r="F13" t="s">
        <v>59</v>
      </c>
      <c r="H13" s="5" t="s">
        <v>300</v>
      </c>
      <c r="I13" s="5" t="s">
        <v>315</v>
      </c>
      <c r="J13" s="8" t="s">
        <v>315</v>
      </c>
    </row>
    <row r="14" spans="1:10" x14ac:dyDescent="0.25">
      <c r="A14" t="s">
        <v>61</v>
      </c>
      <c r="B14" t="s">
        <v>62</v>
      </c>
      <c r="D14">
        <v>80</v>
      </c>
      <c r="E14" s="1">
        <v>100.77</v>
      </c>
      <c r="F14" t="s">
        <v>28</v>
      </c>
      <c r="H14" t="s">
        <v>316</v>
      </c>
      <c r="I14">
        <v>1799</v>
      </c>
      <c r="J14" s="4">
        <v>1799</v>
      </c>
    </row>
    <row r="15" spans="1:10" x14ac:dyDescent="0.25">
      <c r="A15" t="s">
        <v>63</v>
      </c>
      <c r="B15" t="s">
        <v>64</v>
      </c>
      <c r="D15">
        <v>80</v>
      </c>
      <c r="E15" s="1">
        <v>97.5</v>
      </c>
      <c r="F15" t="s">
        <v>66</v>
      </c>
      <c r="H15" s="5" t="s">
        <v>300</v>
      </c>
      <c r="I15" s="5" t="s">
        <v>315</v>
      </c>
      <c r="J15" s="8" t="s">
        <v>315</v>
      </c>
    </row>
    <row r="16" spans="1:10" x14ac:dyDescent="0.25">
      <c r="A16" t="s">
        <v>67</v>
      </c>
      <c r="B16" t="s">
        <v>68</v>
      </c>
      <c r="D16">
        <v>80</v>
      </c>
      <c r="E16" s="1">
        <v>100.77</v>
      </c>
      <c r="F16" t="s">
        <v>28</v>
      </c>
      <c r="H16" t="s">
        <v>268</v>
      </c>
      <c r="I16">
        <v>1798</v>
      </c>
      <c r="J16" s="22">
        <v>1798</v>
      </c>
    </row>
    <row r="17" spans="1:10" x14ac:dyDescent="0.25">
      <c r="A17" t="s">
        <v>240</v>
      </c>
      <c r="B17" t="s">
        <v>241</v>
      </c>
      <c r="C17" t="s">
        <v>271</v>
      </c>
      <c r="D17">
        <v>80</v>
      </c>
      <c r="E17" s="1">
        <v>86.39</v>
      </c>
      <c r="F17" t="s">
        <v>243</v>
      </c>
      <c r="H17" t="s">
        <v>317</v>
      </c>
      <c r="I17">
        <v>1820</v>
      </c>
      <c r="J17" s="4">
        <v>1820</v>
      </c>
    </row>
    <row r="18" spans="1:11" x14ac:dyDescent="0.25">
      <c r="A18" t="s">
        <v>69</v>
      </c>
      <c r="B18" t="s">
        <v>70</v>
      </c>
      <c r="D18">
        <v>40</v>
      </c>
      <c r="E18" s="1">
        <v>100.77</v>
      </c>
      <c r="F18" t="s">
        <v>59</v>
      </c>
      <c r="H18" t="s">
        <v>316</v>
      </c>
      <c r="I18">
        <v>1799</v>
      </c>
      <c r="J18" s="4">
        <v>1799</v>
      </c>
      <c r="K18" t="s">
        <v>318</v>
      </c>
    </row>
    <row r="19" spans="1:10" x14ac:dyDescent="0.25">
      <c r="A19" t="s">
        <v>72</v>
      </c>
      <c r="B19" t="s">
        <v>73</v>
      </c>
      <c r="D19">
        <v>80</v>
      </c>
      <c r="E19" s="1">
        <v>85.8</v>
      </c>
      <c r="F19" t="s">
        <v>28</v>
      </c>
      <c r="H19" t="s">
        <v>316</v>
      </c>
      <c r="I19">
        <v>62</v>
      </c>
      <c r="J19" s="4">
        <v>62</v>
      </c>
    </row>
    <row r="20" spans="1:10" x14ac:dyDescent="0.25">
      <c r="A20" t="s">
        <v>75</v>
      </c>
      <c r="B20" t="s">
        <v>76</v>
      </c>
      <c r="C20" t="s">
        <v>319</v>
      </c>
      <c r="D20">
        <v>75</v>
      </c>
      <c r="E20" s="1">
        <v>105.81</v>
      </c>
      <c r="F20" t="s">
        <v>78</v>
      </c>
      <c r="H20" t="s">
        <v>320</v>
      </c>
      <c r="J20" s="4" t="s">
        <v>320</v>
      </c>
    </row>
    <row r="21" spans="1:10" x14ac:dyDescent="0.25">
      <c r="A21" t="s">
        <v>80</v>
      </c>
      <c r="B21" t="s">
        <v>81</v>
      </c>
      <c r="C21" t="s">
        <v>83</v>
      </c>
      <c r="D21">
        <v>90</v>
      </c>
      <c r="E21" s="1">
        <v>100</v>
      </c>
      <c r="F21" t="s">
        <v>13</v>
      </c>
      <c r="H21" t="s">
        <v>268</v>
      </c>
      <c r="I21">
        <v>1800</v>
      </c>
      <c r="J21" s="4">
        <v>1800</v>
      </c>
    </row>
    <row r="22" spans="1:10" x14ac:dyDescent="0.25">
      <c r="A22" t="s">
        <v>84</v>
      </c>
      <c r="B22" t="s">
        <v>85</v>
      </c>
      <c r="C22" t="s">
        <v>321</v>
      </c>
      <c r="D22">
        <v>0</v>
      </c>
      <c r="E22" s="1">
        <v>94.23</v>
      </c>
      <c r="F22" t="s">
        <v>13</v>
      </c>
      <c r="G22" s="3" t="s">
        <v>322</v>
      </c>
      <c r="J22" s="4"/>
    </row>
    <row r="23" spans="1:10" x14ac:dyDescent="0.25">
      <c r="A23" t="s">
        <v>84</v>
      </c>
      <c r="B23" t="s">
        <v>85</v>
      </c>
      <c r="C23" t="s">
        <v>323</v>
      </c>
      <c r="D23">
        <v>98.5</v>
      </c>
      <c r="E23" s="1">
        <v>97.78</v>
      </c>
      <c r="F23" t="s">
        <v>40</v>
      </c>
      <c r="G23" s="19">
        <v>3424.94</v>
      </c>
      <c r="H23" t="s">
        <v>268</v>
      </c>
      <c r="I23" t="s">
        <v>324</v>
      </c>
      <c r="J23" s="4" t="s">
        <v>324</v>
      </c>
    </row>
    <row r="24" spans="1:10" x14ac:dyDescent="0.25">
      <c r="A24" t="s">
        <v>87</v>
      </c>
      <c r="B24" t="s">
        <v>88</v>
      </c>
      <c r="D24">
        <v>80</v>
      </c>
      <c r="E24" s="1">
        <v>85.8</v>
      </c>
      <c r="F24" t="s">
        <v>89</v>
      </c>
      <c r="H24" s="5" t="s">
        <v>300</v>
      </c>
      <c r="I24" s="5" t="s">
        <v>325</v>
      </c>
      <c r="J24" s="8" t="s">
        <v>325</v>
      </c>
    </row>
    <row r="25" ht="30.75" customHeight="1" spans="1:10" x14ac:dyDescent="0.25">
      <c r="A25" t="s">
        <v>92</v>
      </c>
      <c r="B25" t="s">
        <v>93</v>
      </c>
      <c r="D25">
        <v>80</v>
      </c>
      <c r="E25" s="1">
        <v>85.8</v>
      </c>
      <c r="F25" t="s">
        <v>94</v>
      </c>
      <c r="G25" s="23" t="s">
        <v>326</v>
      </c>
      <c r="H25" t="s">
        <v>268</v>
      </c>
      <c r="J25" s="4" t="s">
        <v>268</v>
      </c>
    </row>
    <row r="26" spans="1:10" x14ac:dyDescent="0.25">
      <c r="A26" t="s">
        <v>95</v>
      </c>
      <c r="B26" t="s">
        <v>96</v>
      </c>
      <c r="D26">
        <v>80</v>
      </c>
      <c r="E26" s="1">
        <v>99.93</v>
      </c>
      <c r="F26" t="s">
        <v>28</v>
      </c>
      <c r="H26" s="5" t="s">
        <v>316</v>
      </c>
      <c r="I26" t="s">
        <v>327</v>
      </c>
      <c r="J26" s="4" t="s">
        <v>327</v>
      </c>
    </row>
    <row r="27" spans="1:10" x14ac:dyDescent="0.25">
      <c r="A27" t="s">
        <v>97</v>
      </c>
      <c r="B27" t="s">
        <v>98</v>
      </c>
      <c r="C27" t="s">
        <v>328</v>
      </c>
      <c r="D27">
        <f>41.99+45.6</f>
        <v>87.59</v>
      </c>
      <c r="E27" s="1">
        <v>103.92</v>
      </c>
      <c r="F27" t="s">
        <v>59</v>
      </c>
      <c r="H27" t="s">
        <v>320</v>
      </c>
      <c r="J27" s="4" t="s">
        <v>320</v>
      </c>
    </row>
    <row r="28" ht="30.75" customHeight="1" spans="1:10" x14ac:dyDescent="0.25">
      <c r="A28" t="s">
        <v>100</v>
      </c>
      <c r="B28" t="s">
        <v>101</v>
      </c>
      <c r="D28">
        <v>80</v>
      </c>
      <c r="E28" s="1">
        <v>28.85</v>
      </c>
      <c r="F28" t="s">
        <v>103</v>
      </c>
      <c r="G28" s="21" t="s">
        <v>329</v>
      </c>
      <c r="J28" s="4">
        <v>1799</v>
      </c>
    </row>
    <row r="29" spans="1:10" x14ac:dyDescent="0.25">
      <c r="A29" t="s">
        <v>104</v>
      </c>
      <c r="B29" t="s">
        <v>105</v>
      </c>
      <c r="C29" t="s">
        <v>330</v>
      </c>
      <c r="D29">
        <v>40</v>
      </c>
      <c r="E29" s="1">
        <v>93.6</v>
      </c>
      <c r="F29" t="s">
        <v>107</v>
      </c>
      <c r="H29" s="5" t="s">
        <v>268</v>
      </c>
      <c r="I29" s="5" t="s">
        <v>331</v>
      </c>
      <c r="J29" s="8" t="s">
        <v>331</v>
      </c>
    </row>
    <row r="30" ht="60.75" customHeight="1" spans="1:10" x14ac:dyDescent="0.25">
      <c r="A30" t="s">
        <v>75</v>
      </c>
      <c r="B30" t="s">
        <v>111</v>
      </c>
      <c r="C30" s="5" t="s">
        <v>332</v>
      </c>
      <c r="D30">
        <v>120</v>
      </c>
      <c r="E30" s="1">
        <v>93.6</v>
      </c>
      <c r="F30" t="s">
        <v>94</v>
      </c>
      <c r="H30" s="5" t="s">
        <v>316</v>
      </c>
      <c r="I30" s="5" t="s">
        <v>333</v>
      </c>
      <c r="J30" s="4" t="s">
        <v>334</v>
      </c>
    </row>
    <row r="31" spans="1:10" x14ac:dyDescent="0.25">
      <c r="A31" t="s">
        <v>115</v>
      </c>
      <c r="B31" t="s">
        <v>116</v>
      </c>
      <c r="D31">
        <v>80</v>
      </c>
      <c r="E31" s="1">
        <v>90.09</v>
      </c>
      <c r="F31" t="s">
        <v>28</v>
      </c>
      <c r="H31" t="s">
        <v>235</v>
      </c>
      <c r="J31" s="4" t="s">
        <v>235</v>
      </c>
    </row>
    <row r="32" spans="1:10" x14ac:dyDescent="0.25">
      <c r="A32" t="s">
        <v>118</v>
      </c>
      <c r="B32" t="s">
        <v>119</v>
      </c>
      <c r="D32">
        <v>5</v>
      </c>
      <c r="E32" s="1">
        <v>15</v>
      </c>
      <c r="F32" t="s">
        <v>107</v>
      </c>
      <c r="H32" t="s">
        <v>320</v>
      </c>
      <c r="J32" s="4"/>
    </row>
    <row r="33" ht="30.75" customHeight="1" spans="1:10" x14ac:dyDescent="0.25">
      <c r="A33" t="s">
        <v>120</v>
      </c>
      <c r="B33" t="s">
        <v>121</v>
      </c>
      <c r="D33">
        <v>76.25</v>
      </c>
      <c r="E33" s="1">
        <v>93.6</v>
      </c>
      <c r="F33" t="s">
        <v>122</v>
      </c>
      <c r="H33" t="s">
        <v>268</v>
      </c>
      <c r="I33" s="5" t="s">
        <v>335</v>
      </c>
      <c r="J33" s="4" t="s">
        <v>336</v>
      </c>
    </row>
    <row r="34" spans="1:10" x14ac:dyDescent="0.25">
      <c r="A34" t="s">
        <v>18</v>
      </c>
      <c r="B34" t="s">
        <v>222</v>
      </c>
      <c r="D34">
        <v>80</v>
      </c>
      <c r="E34" s="1">
        <v>93.01</v>
      </c>
      <c r="F34" t="s">
        <v>20</v>
      </c>
      <c r="H34" t="s">
        <v>268</v>
      </c>
      <c r="I34">
        <v>1798</v>
      </c>
      <c r="J34" s="22">
        <v>1798</v>
      </c>
    </row>
    <row r="35" spans="1:10" x14ac:dyDescent="0.25">
      <c r="A35" t="s">
        <v>290</v>
      </c>
      <c r="B35" t="s">
        <v>291</v>
      </c>
      <c r="C35" s="24" t="s">
        <v>337</v>
      </c>
      <c r="D35">
        <v>0</v>
      </c>
      <c r="E35" s="1">
        <v>96.6</v>
      </c>
      <c r="F35" t="s">
        <v>28</v>
      </c>
      <c r="H35" t="s">
        <v>320</v>
      </c>
      <c r="J35" s="4"/>
    </row>
  </sheetData>
  <autoFilter ref="A1:J1"/>
  <pageMargins left="0.7" right="0.7" top="0.75" bottom="0.75" header="0.3" footer="0.3"/>
  <pageSetup orientation="portrait" horizontalDpi="90" verticalDpi="9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1-2-23</vt:lpstr>
      <vt:lpstr>1-16-23</vt:lpstr>
      <vt:lpstr>1-30-23</vt:lpstr>
      <vt:lpstr>2-13-23</vt:lpstr>
      <vt:lpstr>2-27-23</vt:lpstr>
      <vt:lpstr>3-13-23</vt:lpstr>
      <vt:lpstr>3-27-23</vt:lpstr>
      <vt:lpstr>Transition to Wipfli</vt:lpstr>
      <vt:lpstr>4-10-23</vt:lpstr>
      <vt:lpstr>4-24-23</vt:lpstr>
      <vt:lpstr>5-8-23</vt:lpstr>
      <vt:lpstr>5-22-23</vt:lpstr>
      <vt:lpstr>6-5-23</vt:lpstr>
      <vt:lpstr>6-19-23</vt:lpstr>
      <vt:lpstr>7-3-23</vt:lpstr>
      <vt:lpstr>7-17-23</vt:lpstr>
      <vt:lpstr>7-31-23</vt:lpstr>
      <vt:lpstr>8-14-23</vt:lpstr>
      <vt:lpstr>8-28-23</vt:lpstr>
      <vt:lpstr>9-11-23</vt:lpstr>
      <vt:lpstr>9-25-23</vt:lpstr>
      <vt:lpstr>10-9-23</vt:lpstr>
      <vt:lpstr>10-23-23</vt:lpstr>
      <vt:lpstr>11-6-23</vt:lpstr>
      <vt:lpstr>11-20-23</vt:lpstr>
      <vt:lpstr>12-4-23</vt:lpstr>
      <vt:lpstr>Annual Bonus</vt:lpstr>
      <vt:lpstr>12-18-23</vt:lpstr>
      <vt:lpstr>1-1-24</vt:lpstr>
      <vt:lpstr>1-15-24</vt:lpstr>
      <vt:lpstr>1-29-24</vt:lpstr>
      <vt:lpstr>2-12-24</vt:lpstr>
      <vt:lpstr>2-26-24</vt:lpstr>
      <vt:lpstr>3-11-24</vt:lpstr>
      <vt:lpstr>3-25-24</vt:lpstr>
      <vt:lpstr>4-8-24</vt:lpstr>
      <vt:lpstr>4-22-24</vt:lpstr>
      <vt:lpstr>5-6-24</vt:lpstr>
      <vt:lpstr>5-20-24</vt:lpstr>
      <vt:lpstr>6-3-24</vt:lpstr>
      <vt:lpstr>6-17-24</vt:lpstr>
      <vt:lpstr>7-1-24</vt:lpstr>
      <vt:lpstr>7-15-24</vt:lpstr>
      <vt:lpstr>7-29-24</vt:lpstr>
      <vt:lpstr>8-12-24</vt:lpstr>
      <vt:lpstr>&lt;-All Payments Rec'd</vt:lpstr>
      <vt:lpstr>Annual Bonus (2024)</vt:lpstr>
      <vt:lpstr>12-30-24</vt:lpstr>
      <vt:lpstr>1-13-25</vt:lpstr>
      <vt:lpstr>1-27-25</vt:lpstr>
      <vt:lpstr>&lt;-Missing Expenses Only</vt:lpstr>
      <vt:lpstr>8-25-25</vt:lpstr>
      <vt:lpstr>9-8-25</vt:lpstr>
      <vt:lpstr>9-22-25</vt:lpstr>
      <vt:lpstr>&lt;-Current Payroll</vt:lpstr>
      <vt:lpstr>10-6-25</vt:lpstr>
      <vt:lpstr>10-20-25</vt:lpstr>
      <vt:lpstr>Template</vt:lpstr>
      <vt:lpstr>Definitions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2022-12-07T23:35:24Z</dcterms:created>
  <dcterms:modified xsi:type="dcterms:W3CDTF">2025-09-23T17:00:27Z</dcterms:modified>
</cp:coreProperties>
</file>