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Tom\Dropbox\WIP\Risk Prediction\GIT\RiskEA working\IC-RISC-Working\required_files\"/>
    </mc:Choice>
  </mc:AlternateContent>
  <xr:revisionPtr revIDLastSave="0" documentId="13_ncr:1_{D1FAA8D3-58A5-4B45-95B6-EEE5B81C3C19}" xr6:coauthVersionLast="32" xr6:coauthVersionMax="32" xr10:uidLastSave="{00000000-0000-0000-0000-000000000000}"/>
  <bookViews>
    <workbookView xWindow="297945" yWindow="0" windowWidth="21915" windowHeight="11865" xr2:uid="{00000000-000D-0000-FFFF-FFFF00000000}"/>
  </bookViews>
  <sheets>
    <sheet name="Use This" sheetId="5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5" l="1"/>
  <c r="D28" i="5"/>
  <c r="D27" i="5"/>
  <c r="T3" i="5"/>
  <c r="S3" i="5"/>
  <c r="M29" i="5" l="1"/>
  <c r="M28" i="5"/>
  <c r="L29" i="5"/>
  <c r="L28" i="5"/>
  <c r="L27" i="5"/>
  <c r="G29" i="5"/>
  <c r="G27" i="5"/>
  <c r="G28" i="5"/>
  <c r="I28" i="5" s="1"/>
  <c r="J27" i="5" l="1"/>
  <c r="I27" i="5"/>
  <c r="J29" i="5"/>
  <c r="I29" i="5"/>
  <c r="J28" i="5"/>
  <c r="M27" i="5"/>
  <c r="L24" i="5"/>
  <c r="M24" i="5" s="1"/>
  <c r="G24" i="5"/>
  <c r="J24" i="5" s="1"/>
  <c r="I24" i="5" l="1"/>
  <c r="L31" i="5" l="1"/>
  <c r="M31" i="5" s="1"/>
  <c r="H49" i="5" l="1"/>
  <c r="H51" i="5" s="1"/>
  <c r="D49" i="5"/>
  <c r="D50" i="5" s="1"/>
  <c r="N46" i="5"/>
  <c r="O46" i="5" s="1"/>
  <c r="P46" i="5" s="1"/>
  <c r="L47" i="5"/>
  <c r="M47" i="5" s="1"/>
  <c r="G46" i="5"/>
  <c r="D51" i="5" l="1"/>
  <c r="H50" i="5"/>
  <c r="L40" i="5"/>
  <c r="M40" i="5" s="1"/>
  <c r="L44" i="5"/>
  <c r="L43" i="5"/>
  <c r="L42" i="5"/>
  <c r="L22" i="5"/>
  <c r="L21" i="5"/>
  <c r="L20" i="5"/>
  <c r="M20" i="5" s="1"/>
  <c r="N38" i="5"/>
  <c r="O38" i="5" s="1"/>
  <c r="P38" i="5" s="1"/>
  <c r="L36" i="5" l="1"/>
  <c r="L35" i="5"/>
  <c r="L34" i="5"/>
  <c r="L33" i="5"/>
  <c r="M33" i="5" s="1"/>
  <c r="H44" i="5" l="1"/>
  <c r="G47" i="5" l="1"/>
  <c r="G51" i="5"/>
  <c r="G50" i="5"/>
  <c r="G49" i="5"/>
  <c r="H43" i="5"/>
  <c r="G40" i="5"/>
  <c r="J40" i="5" s="1"/>
  <c r="G38" i="5"/>
  <c r="H36" i="5"/>
  <c r="D36" i="5"/>
  <c r="H35" i="5"/>
  <c r="D35" i="5"/>
  <c r="H34" i="5"/>
  <c r="D34" i="5"/>
  <c r="G33" i="5"/>
  <c r="J33" i="5" s="1"/>
  <c r="G31" i="5"/>
  <c r="J31" i="5" l="1"/>
  <c r="I31" i="5"/>
  <c r="I47" i="5"/>
  <c r="J47" i="5"/>
  <c r="G34" i="5"/>
  <c r="J34" i="5" s="1"/>
  <c r="M34" i="5"/>
  <c r="G35" i="5"/>
  <c r="I35" i="5" s="1"/>
  <c r="M35" i="5"/>
  <c r="G36" i="5"/>
  <c r="J36" i="5" s="1"/>
  <c r="M36" i="5"/>
  <c r="I50" i="5"/>
  <c r="I51" i="5"/>
  <c r="I49" i="5"/>
  <c r="J49" i="5"/>
  <c r="J50" i="5"/>
  <c r="J51" i="5"/>
  <c r="I33" i="5"/>
  <c r="I40" i="5"/>
  <c r="J35" i="5" l="1"/>
  <c r="I34" i="5"/>
  <c r="I36" i="5"/>
  <c r="D22" i="5"/>
  <c r="M22" i="5" s="1"/>
  <c r="G16" i="5"/>
  <c r="J16" i="5" l="1"/>
  <c r="I16" i="5"/>
  <c r="G20" i="5"/>
  <c r="G22" i="5"/>
  <c r="D21" i="5"/>
  <c r="H22" i="5"/>
  <c r="H21" i="5"/>
  <c r="G18" i="5"/>
  <c r="G12" i="5"/>
  <c r="G11" i="5"/>
  <c r="G10" i="5"/>
  <c r="G21" i="5" l="1"/>
  <c r="J21" i="5" s="1"/>
  <c r="M21" i="5"/>
  <c r="N16" i="5"/>
  <c r="O16" i="5" s="1"/>
  <c r="P16" i="5" s="1"/>
  <c r="J20" i="5"/>
  <c r="D42" i="5"/>
  <c r="M42" i="5" s="1"/>
  <c r="J10" i="5"/>
  <c r="J11" i="5"/>
  <c r="J12" i="5"/>
  <c r="I10" i="5"/>
  <c r="I11" i="5"/>
  <c r="N18" i="5"/>
  <c r="O18" i="5" s="1"/>
  <c r="P18" i="5" s="1"/>
  <c r="I12" i="5"/>
  <c r="J22" i="5"/>
  <c r="I22" i="5"/>
  <c r="I20" i="5"/>
  <c r="I21" i="5" l="1"/>
  <c r="N12" i="5"/>
  <c r="O12" i="5" s="1"/>
  <c r="P12" i="5" s="1"/>
  <c r="N11" i="5"/>
  <c r="O11" i="5" s="1"/>
  <c r="P11" i="5" s="1"/>
  <c r="N10" i="5"/>
  <c r="O10" i="5" s="1"/>
  <c r="P10" i="5" s="1"/>
  <c r="D44" i="5"/>
  <c r="D43" i="5"/>
  <c r="G42" i="5"/>
  <c r="G14" i="5"/>
  <c r="G9" i="5"/>
  <c r="G7" i="5"/>
  <c r="G3" i="5"/>
  <c r="G5" i="5"/>
  <c r="G4" i="5"/>
  <c r="G43" i="5" l="1"/>
  <c r="I43" i="5" s="1"/>
  <c r="M43" i="5"/>
  <c r="G44" i="5"/>
  <c r="I44" i="5" s="1"/>
  <c r="M44" i="5"/>
  <c r="J42" i="5"/>
  <c r="I42" i="5"/>
  <c r="J3" i="5"/>
  <c r="J7" i="5"/>
  <c r="I7" i="5"/>
  <c r="J9" i="5"/>
  <c r="I9" i="5"/>
  <c r="I14" i="5"/>
  <c r="J14" i="5"/>
  <c r="J5" i="5"/>
  <c r="I5" i="5"/>
  <c r="J4" i="5"/>
  <c r="I4" i="5"/>
  <c r="I3" i="5"/>
  <c r="J43" i="5" l="1"/>
  <c r="J44" i="5"/>
  <c r="N14" i="5"/>
  <c r="O14" i="5" s="1"/>
  <c r="P14" i="5" s="1"/>
  <c r="N9" i="5"/>
  <c r="O9" i="5" s="1"/>
  <c r="P9" i="5" s="1"/>
  <c r="N3" i="5"/>
  <c r="O3" i="5" s="1"/>
  <c r="P3" i="5" s="1"/>
  <c r="N7" i="5"/>
  <c r="O7" i="5" s="1"/>
  <c r="P7" i="5" s="1"/>
  <c r="N4" i="5"/>
  <c r="O4" i="5" s="1"/>
  <c r="P4" i="5" s="1"/>
  <c r="N5" i="5"/>
  <c r="O5" i="5" s="1"/>
  <c r="P5" i="5" s="1"/>
</calcChain>
</file>

<file path=xl/sharedStrings.xml><?xml version="1.0" encoding="utf-8"?>
<sst xmlns="http://schemas.openxmlformats.org/spreadsheetml/2006/main" count="172" uniqueCount="80">
  <si>
    <t>reflux</t>
  </si>
  <si>
    <t>smoking</t>
  </si>
  <si>
    <t>bmi</t>
  </si>
  <si>
    <t>nsaids</t>
  </si>
  <si>
    <t>BMI</t>
  </si>
  <si>
    <r>
      <t xml:space="preserve">Cook MB, et al. </t>
    </r>
    <r>
      <rPr>
        <i/>
        <sz val="11"/>
        <color theme="1"/>
        <rFont val="Calibri"/>
        <family val="2"/>
        <scheme val="minor"/>
      </rPr>
      <t xml:space="preserve">JNCI </t>
    </r>
    <r>
      <rPr>
        <sz val="11"/>
        <color theme="1"/>
        <rFont val="Calibri"/>
        <family val="2"/>
        <scheme val="minor"/>
      </rPr>
      <t>102, 1344-53 (2010).</t>
    </r>
  </si>
  <si>
    <r>
      <t xml:space="preserve">Hoyo C, et al. </t>
    </r>
    <r>
      <rPr>
        <i/>
        <sz val="11"/>
        <color theme="1"/>
        <rFont val="Calibri"/>
        <family val="2"/>
        <scheme val="minor"/>
      </rPr>
      <t>Int J Epidem</t>
    </r>
    <r>
      <rPr>
        <sz val="11"/>
        <color theme="1"/>
        <rFont val="Calibri"/>
        <family val="2"/>
        <scheme val="minor"/>
      </rPr>
      <t xml:space="preserve"> 41, 1706-18 (2012).</t>
    </r>
  </si>
  <si>
    <t>Risk_Factor</t>
  </si>
  <si>
    <t>family.history</t>
  </si>
  <si>
    <t>physical.activity</t>
  </si>
  <si>
    <t>segment.length</t>
  </si>
  <si>
    <t>statins</t>
  </si>
  <si>
    <t>SIM_Status</t>
  </si>
  <si>
    <t>rflevel_cat</t>
  </si>
  <si>
    <t>beta</t>
  </si>
  <si>
    <t>NSAIDs</t>
  </si>
  <si>
    <t>betase</t>
  </si>
  <si>
    <t>lowCI</t>
  </si>
  <si>
    <t>highCI</t>
  </si>
  <si>
    <t>rr</t>
  </si>
  <si>
    <t>use_me</t>
  </si>
  <si>
    <t>Notes</t>
  </si>
  <si>
    <t>-</t>
  </si>
  <si>
    <t>Risk_Factor_level</t>
  </si>
  <si>
    <t>prev</t>
  </si>
  <si>
    <r>
      <t xml:space="preserve">Cook MB, et al. </t>
    </r>
    <r>
      <rPr>
        <i/>
        <sz val="11"/>
        <color theme="1"/>
        <rFont val="Calibri"/>
        <family val="2"/>
        <scheme val="minor"/>
      </rPr>
      <t>PLoS ONE</t>
    </r>
    <r>
      <rPr>
        <sz val="11"/>
        <color theme="1"/>
        <rFont val="Calibri"/>
        <family val="2"/>
        <scheme val="minor"/>
      </rPr>
      <t xml:space="preserve"> 9, e103508 (2014). </t>
    </r>
  </si>
  <si>
    <t>Notes2</t>
  </si>
  <si>
    <t>biopsy.abn</t>
  </si>
  <si>
    <r>
      <t xml:space="preserve">Moore SC, et al. </t>
    </r>
    <r>
      <rPr>
        <i/>
        <sz val="11"/>
        <color theme="1"/>
        <rFont val="Calibri"/>
        <family val="2"/>
        <scheme val="minor"/>
      </rPr>
      <t>JAMA Intern Med</t>
    </r>
    <r>
      <rPr>
        <sz val="11"/>
        <color theme="1"/>
        <rFont val="Calibri"/>
        <family val="2"/>
        <scheme val="minor"/>
      </rPr>
      <t xml:space="preserve"> 176, 816-825 (2016).</t>
    </r>
  </si>
  <si>
    <t>temp_se_pval</t>
  </si>
  <si>
    <t>temp_se_CI</t>
  </si>
  <si>
    <t>temp_zscore_pval</t>
  </si>
  <si>
    <t>temp_zscore_CI</t>
  </si>
  <si>
    <t>temp_pval_CI</t>
  </si>
  <si>
    <t>pval</t>
  </si>
  <si>
    <t>EVER  0.68 (0.56–0.83)</t>
  </si>
  <si>
    <t>Averaged 3 Ors and put p-value at 0.05</t>
  </si>
  <si>
    <t>Sun X, et al. Cancer Epidem Bio Prev 25, 727-735 (2016).</t>
  </si>
  <si>
    <r>
      <t xml:space="preserve">Liao LM, et al. </t>
    </r>
    <r>
      <rPr>
        <i/>
        <sz val="11"/>
        <color theme="1"/>
        <rFont val="Calibri"/>
        <family val="2"/>
        <scheme val="minor"/>
      </rPr>
      <t>Gastro</t>
    </r>
    <r>
      <rPr>
        <sz val="11"/>
        <color theme="1"/>
        <rFont val="Calibri"/>
        <family val="2"/>
        <scheme val="minor"/>
      </rPr>
      <t xml:space="preserve"> 142, 442-452 (2012).</t>
    </r>
  </si>
  <si>
    <t>REFLUX</t>
  </si>
  <si>
    <t>SMOKING</t>
  </si>
  <si>
    <t>FAM HISTORY</t>
  </si>
  <si>
    <t>STATINS</t>
  </si>
  <si>
    <t>PHYS ACTIVITY</t>
  </si>
  <si>
    <t xml:space="preserve">. current NSAIDs </t>
  </si>
  <si>
    <t>. current statins</t>
  </si>
  <si>
    <t>. level 2</t>
  </si>
  <si>
    <t>. level 3</t>
  </si>
  <si>
    <t>. level 4</t>
  </si>
  <si>
    <t>. ever smoke</t>
  </si>
  <si>
    <t>. 25-29</t>
  </si>
  <si>
    <t>. 30-34</t>
  </si>
  <si>
    <t>. 35-39</t>
  </si>
  <si>
    <t>. 40+</t>
  </si>
  <si>
    <t>BIOPSY</t>
  </si>
  <si>
    <t>. LGD</t>
  </si>
  <si>
    <t>. HGD/DNA abnor</t>
  </si>
  <si>
    <t>SEGMENT LENGTH</t>
  </si>
  <si>
    <t>. 1-3 cm</t>
  </si>
  <si>
    <t>. 4-6 cm</t>
  </si>
  <si>
    <t>. 7+ cm</t>
  </si>
  <si>
    <t>Parasa, S. et al. Gastroenterology 154, 1282-1289.e2 (2018); 
Sikkema M, et al. Am J Gastro 106, 1231-1238 (2011); Anaparthy, R. et al. ClinGastro Hepatol 11, 1430-1436 (2013)</t>
  </si>
  <si>
    <t>Reid, B. J., Am J Gastroenterol 95, 1669–76 (2000);
Rastogi, A. et al. Gastrointestinal endoscopy 67, 394–8 (2008); 
Choi, W.-T. et al. Gut (2017) doi:10.1136/gutjnl-2017-313815; Galipeau, P. C. et al. PLoS medicine 4, e67 (2007).</t>
  </si>
  <si>
    <t>Krishnamoorthi, et al.  Gastro Endo 84, 40–46.e7 (2016);
Nguyen T, et al. Gastroenterology. 2015 Nov;149(6):1392–8;
Kantor, E. D., Cancer Epidem Biomarkers Prev 21, 456–61 (2012);
Singh, et al. 2013 Clinical Gastroenterology and Hepatology 11, 620–629 (2013).</t>
  </si>
  <si>
    <t>Krishnamoorthi, R et al. Gastro Endo 84, 40–46.e7 (2016).</t>
  </si>
  <si>
    <r>
      <t xml:space="preserve">Parasa, S.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Gastroenterology 154, 1282-1289.e2 (2018);
Krishnamoorthi, R. et al.  Gastrointestinal Endoscopy 84, 40-46.e7 (2016);
Hardikar S, et al. PloS one 8, e52192 (2013)</t>
    </r>
  </si>
  <si>
    <r>
      <t xml:space="preserve">Singh S, Clinical Gastroenterology and Hepatology 11, 620–629 (2013); 
Beales ILP, et al. </t>
    </r>
    <r>
      <rPr>
        <i/>
        <sz val="11"/>
        <color theme="1"/>
        <rFont val="Calibri"/>
        <family val="2"/>
        <scheme val="minor"/>
      </rPr>
      <t>Dig. Dis. Sci.</t>
    </r>
    <r>
      <rPr>
        <sz val="11"/>
        <color theme="1"/>
        <rFont val="Calibri"/>
        <family val="2"/>
        <scheme val="minor"/>
      </rPr>
      <t xml:space="preserve"> 61, 238–246 (2016).</t>
    </r>
  </si>
  <si>
    <t>. &lt;weekly</t>
  </si>
  <si>
    <t>. weekly - daily</t>
  </si>
  <si>
    <t>. &gt; daily</t>
  </si>
  <si>
    <t>. fam hx +</t>
  </si>
  <si>
    <t>Assume sqroot of relative risk from population-based study (Moore SC, 2016).</t>
  </si>
  <si>
    <r>
      <t xml:space="preserve">Vaughan T, et al. Lancet Oncol 6, 945-52 (2005);
Galipeau, P. C. et al. PLoS medicine 4, e67 (2007);
</t>
    </r>
    <r>
      <rPr>
        <b/>
        <sz val="11"/>
        <color theme="1"/>
        <rFont val="Calibri"/>
        <family val="2"/>
        <scheme val="minor"/>
      </rPr>
      <t>raised conservatively to population figure 0.4 (Liao, 2012).</t>
    </r>
  </si>
  <si>
    <t>SCREEN NEGATIVE</t>
  </si>
  <si>
    <t>Vaughan, T. L. &amp; Fitzgerald, R. C. Precision prevention of oesophageal adenocarcinoma. Nat Rev Gastroenterol Hepatol 12, 243–248 (2015).</t>
  </si>
  <si>
    <t>0.2 * 0.1 * 0.92</t>
  </si>
  <si>
    <t>. yes</t>
  </si>
  <si>
    <t>screen.neg</t>
  </si>
  <si>
    <t>prevalence reversed for protective</t>
  </si>
  <si>
    <r>
      <t xml:space="preserve">Assume 2/3 root of relative risk from above (Cook MB, et al. </t>
    </r>
    <r>
      <rPr>
        <i/>
        <sz val="11"/>
        <color theme="1"/>
        <rFont val="Calibri"/>
        <family val="2"/>
        <scheme val="minor"/>
      </rPr>
      <t>PLoS ONE</t>
    </r>
    <r>
      <rPr>
        <sz val="11"/>
        <color theme="1"/>
        <rFont val="Calibri"/>
        <family val="2"/>
        <scheme val="minor"/>
      </rPr>
      <t xml:space="preserve"> 9, e103508 (2014)).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</si>
</sst>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2" fillId="2" borderId="0" xfId="0" applyFon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ont="1" applyFill="1"/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2" fillId="3" borderId="0" xfId="0" applyFont="1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wrapText="1"/>
    </xf>
    <xf numFmtId="0" fontId="0" fillId="3" borderId="0" xfId="0" applyFont="1" applyFill="1"/>
    <xf numFmtId="164" fontId="0" fillId="3" borderId="0" xfId="0" applyNumberFormat="1" applyFill="1"/>
    <xf numFmtId="0" fontId="0" fillId="3" borderId="0" xfId="0" applyFont="1" applyFill="1" applyAlignment="1">
      <alignment wrapText="1"/>
    </xf>
    <xf numFmtId="0" fontId="0" fillId="2" borderId="0" xfId="0" applyFont="1" applyFill="1" applyAlignment="1">
      <alignment horizontal="left" vertical="center" wrapText="1"/>
    </xf>
    <xf numFmtId="0" fontId="0" fillId="2" borderId="0" xfId="0" quotePrefix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quotePrefix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ont="1" applyFill="1" applyAlignment="1">
      <alignment horizontal="left" vertical="center" wrapText="1"/>
    </xf>
    <xf numFmtId="0" fontId="0" fillId="3" borderId="0" xfId="0" quotePrefix="1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0" fillId="4" borderId="0" xfId="0" applyFill="1" applyAlignment="1">
      <alignment wrapText="1"/>
    </xf>
    <xf numFmtId="0" fontId="0" fillId="4" borderId="0" xfId="0" quotePrefix="1" applyFill="1" applyAlignment="1">
      <alignment vertical="center"/>
    </xf>
    <xf numFmtId="0" fontId="0" fillId="4" borderId="0" xfId="0" applyFont="1" applyFill="1" applyAlignment="1">
      <alignment horizontal="left" vertical="center" wrapText="1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ont="1" applyFill="1"/>
    <xf numFmtId="0" fontId="0" fillId="5" borderId="0" xfId="0" applyFill="1"/>
    <xf numFmtId="0" fontId="0" fillId="5" borderId="0" xfId="0" applyFont="1" applyFill="1" applyAlignment="1">
      <alignment vertical="center"/>
    </xf>
    <xf numFmtId="0" fontId="2" fillId="6" borderId="0" xfId="0" applyFont="1" applyFill="1" applyAlignment="1">
      <alignment horizontal="center"/>
    </xf>
    <xf numFmtId="0" fontId="0" fillId="6" borderId="0" xfId="0" applyFill="1"/>
    <xf numFmtId="165" fontId="0" fillId="6" borderId="0" xfId="0" applyNumberFormat="1" applyFill="1"/>
    <xf numFmtId="0" fontId="0" fillId="4" borderId="0" xfId="0" applyFill="1" applyAlignment="1">
      <alignment vertical="center"/>
    </xf>
    <xf numFmtId="0" fontId="0" fillId="4" borderId="0" xfId="0" quotePrefix="1" applyFill="1" applyAlignment="1">
      <alignment vertical="center" wrapText="1"/>
    </xf>
    <xf numFmtId="0" fontId="0" fillId="3" borderId="0" xfId="0" applyFont="1" applyFill="1" applyAlignment="1">
      <alignment vertical="center"/>
    </xf>
    <xf numFmtId="0" fontId="0" fillId="6" borderId="0" xfId="0" applyFont="1" applyFill="1"/>
    <xf numFmtId="0" fontId="0" fillId="7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0"/>
  <sheetViews>
    <sheetView tabSelected="1" topLeftCell="B1" zoomScaleNormal="100" workbookViewId="0">
      <pane ySplit="1" topLeftCell="A2" activePane="bottomLeft" state="frozen"/>
      <selection pane="bottomLeft" activeCell="H27" sqref="H27:H29"/>
    </sheetView>
  </sheetViews>
  <sheetFormatPr defaultRowHeight="15" x14ac:dyDescent="0.25"/>
  <cols>
    <col min="1" max="1" width="25" bestFit="1" customWidth="1"/>
    <col min="2" max="2" width="10.7109375" bestFit="1" customWidth="1"/>
    <col min="3" max="3" width="10.7109375" customWidth="1"/>
    <col min="4" max="4" width="11.85546875" style="1" bestFit="1" customWidth="1"/>
    <col min="5" max="5" width="17.85546875" style="1" bestFit="1" customWidth="1"/>
    <col min="6" max="6" width="13.7109375" style="1" bestFit="1" customWidth="1"/>
    <col min="7" max="7" width="13.7109375" style="1" customWidth="1"/>
    <col min="8" max="8" width="11.5703125" bestFit="1" customWidth="1"/>
    <col min="11" max="11" width="10.42578125" bestFit="1" customWidth="1"/>
    <col min="12" max="12" width="17.28515625" bestFit="1" customWidth="1"/>
    <col min="13" max="13" width="13.5703125" bestFit="1" customWidth="1"/>
    <col min="14" max="14" width="13" customWidth="1"/>
    <col min="15" max="15" width="15.140625" bestFit="1" customWidth="1"/>
    <col min="16" max="16" width="15.140625" customWidth="1"/>
    <col min="17" max="17" width="53.28515625" customWidth="1"/>
    <col min="19" max="19" width="61" style="4" customWidth="1"/>
    <col min="20" max="20" width="9.140625" customWidth="1"/>
  </cols>
  <sheetData>
    <row r="1" spans="1:20" x14ac:dyDescent="0.25">
      <c r="A1" s="1" t="s">
        <v>7</v>
      </c>
      <c r="B1" s="1" t="s">
        <v>12</v>
      </c>
      <c r="C1" s="1" t="s">
        <v>20</v>
      </c>
      <c r="D1" s="1" t="s">
        <v>19</v>
      </c>
      <c r="E1" s="1" t="s">
        <v>23</v>
      </c>
      <c r="F1" s="1" t="s">
        <v>13</v>
      </c>
      <c r="G1" s="1" t="s">
        <v>14</v>
      </c>
      <c r="H1" s="1" t="s">
        <v>16</v>
      </c>
      <c r="I1" s="1" t="s">
        <v>17</v>
      </c>
      <c r="J1" s="1" t="s">
        <v>18</v>
      </c>
      <c r="K1" s="1" t="s">
        <v>34</v>
      </c>
      <c r="L1" s="1" t="s">
        <v>31</v>
      </c>
      <c r="M1" s="54" t="s">
        <v>29</v>
      </c>
      <c r="N1" s="54" t="s">
        <v>30</v>
      </c>
      <c r="O1" s="1" t="s">
        <v>32</v>
      </c>
      <c r="P1" s="1" t="s">
        <v>33</v>
      </c>
      <c r="Q1" s="1" t="s">
        <v>21</v>
      </c>
      <c r="R1" s="1" t="s">
        <v>24</v>
      </c>
      <c r="S1" s="3" t="s">
        <v>26</v>
      </c>
    </row>
    <row r="2" spans="1:20" ht="51.75" customHeight="1" x14ac:dyDescent="0.25">
      <c r="A2" s="10" t="s">
        <v>0</v>
      </c>
      <c r="B2" s="11">
        <v>0</v>
      </c>
      <c r="C2" s="11">
        <v>1</v>
      </c>
      <c r="D2" s="11"/>
      <c r="E2" s="12" t="s">
        <v>39</v>
      </c>
      <c r="F2" s="13">
        <v>0</v>
      </c>
      <c r="G2" s="12">
        <v>0</v>
      </c>
      <c r="H2" s="12">
        <v>0</v>
      </c>
      <c r="I2" s="14"/>
      <c r="J2" s="14"/>
      <c r="K2" s="14"/>
      <c r="L2" s="14"/>
      <c r="M2" s="14"/>
      <c r="N2" s="14"/>
      <c r="O2" s="14"/>
      <c r="P2" s="14"/>
      <c r="Q2" s="30" t="s">
        <v>25</v>
      </c>
      <c r="R2" s="14">
        <v>0.51400000000000001</v>
      </c>
      <c r="S2" s="9"/>
    </row>
    <row r="3" spans="1:20" x14ac:dyDescent="0.25">
      <c r="A3" s="10" t="s">
        <v>0</v>
      </c>
      <c r="B3" s="11">
        <v>0</v>
      </c>
      <c r="C3" s="11">
        <v>1</v>
      </c>
      <c r="D3" s="12">
        <v>2.08</v>
      </c>
      <c r="E3" s="11" t="s">
        <v>67</v>
      </c>
      <c r="F3" s="13">
        <v>1</v>
      </c>
      <c r="G3" s="12">
        <f t="shared" ref="G3:G7" si="0">LN(D3)</f>
        <v>0.73236789371322664</v>
      </c>
      <c r="H3" s="12">
        <v>0.30499999999999999</v>
      </c>
      <c r="I3" s="55">
        <f>EXP($G3-1.96*$H3)</f>
        <v>1.1440423296475395</v>
      </c>
      <c r="J3" s="55">
        <f>EXP($G3+1.96*$H3)</f>
        <v>3.7816782542765637</v>
      </c>
      <c r="K3" s="14"/>
      <c r="L3" s="14"/>
      <c r="M3" s="14"/>
      <c r="N3" s="14">
        <f t="shared" ref="N3:N5" si="1">(LN(J3) - LN(I3))/(2*1.96)</f>
        <v>0.30499999999999999</v>
      </c>
      <c r="O3" s="14">
        <f t="shared" ref="O3:O5" si="2">ABS(LN(D3)/N3)</f>
        <v>2.4012062088958253</v>
      </c>
      <c r="P3" s="14">
        <f t="shared" ref="P3:P5" si="3">EXP(-0.717*O3 - 0.416*O3^2)</f>
        <v>1.6240713427374025E-2</v>
      </c>
      <c r="Q3" s="31" t="s">
        <v>22</v>
      </c>
      <c r="R3" s="14">
        <v>0.3584</v>
      </c>
      <c r="S3" s="9">
        <f>0.73*2/3</f>
        <v>0.48666666666666664</v>
      </c>
      <c r="T3">
        <f>EXP(S3)</f>
        <v>1.6268842242446702</v>
      </c>
    </row>
    <row r="4" spans="1:20" x14ac:dyDescent="0.25">
      <c r="A4" s="10" t="s">
        <v>0</v>
      </c>
      <c r="B4" s="11">
        <v>0</v>
      </c>
      <c r="C4" s="11">
        <v>1</v>
      </c>
      <c r="D4" s="12">
        <v>5.07</v>
      </c>
      <c r="E4" s="11" t="s">
        <v>68</v>
      </c>
      <c r="F4" s="13">
        <v>2</v>
      </c>
      <c r="G4" s="12">
        <f t="shared" si="0"/>
        <v>1.6233408176030919</v>
      </c>
      <c r="H4" s="12">
        <v>0.25600000000000001</v>
      </c>
      <c r="I4" s="14">
        <f t="shared" ref="I4:I5" si="4">EXP($G4-1.96*$H4)</f>
        <v>3.0697030102984542</v>
      </c>
      <c r="J4" s="14">
        <f t="shared" ref="J4:J5" si="5">EXP($G4+1.96*$H4)</f>
        <v>8.3737416661362367</v>
      </c>
      <c r="K4" s="14"/>
      <c r="L4" s="14"/>
      <c r="M4" s="14"/>
      <c r="N4" s="14">
        <f t="shared" si="1"/>
        <v>0.25599999999999995</v>
      </c>
      <c r="O4" s="14">
        <f t="shared" si="2"/>
        <v>6.3411750687620794</v>
      </c>
      <c r="P4" s="14">
        <f t="shared" si="3"/>
        <v>5.764162583877814E-10</v>
      </c>
      <c r="Q4" s="31" t="s">
        <v>22</v>
      </c>
      <c r="R4" s="14">
        <v>8.5900000000000004E-2</v>
      </c>
      <c r="S4" s="9"/>
    </row>
    <row r="5" spans="1:20" x14ac:dyDescent="0.25">
      <c r="A5" s="10" t="s">
        <v>0</v>
      </c>
      <c r="B5" s="11">
        <v>0</v>
      </c>
      <c r="C5" s="11">
        <v>1</v>
      </c>
      <c r="D5" s="12">
        <v>7.96</v>
      </c>
      <c r="E5" s="11" t="s">
        <v>69</v>
      </c>
      <c r="F5" s="13">
        <v>3</v>
      </c>
      <c r="G5" s="12">
        <f t="shared" si="0"/>
        <v>2.0744289998562917</v>
      </c>
      <c r="H5" s="12">
        <v>0.28999999999999998</v>
      </c>
      <c r="I5" s="14">
        <f t="shared" si="4"/>
        <v>4.5087907891354924</v>
      </c>
      <c r="J5" s="14">
        <f t="shared" si="5"/>
        <v>14.052903087159839</v>
      </c>
      <c r="K5" s="14"/>
      <c r="L5" s="14"/>
      <c r="M5" s="14"/>
      <c r="N5" s="14">
        <f t="shared" si="1"/>
        <v>0.29000000000000004</v>
      </c>
      <c r="O5" s="14">
        <f t="shared" si="2"/>
        <v>7.1532034477803155</v>
      </c>
      <c r="P5" s="14">
        <f t="shared" si="3"/>
        <v>3.3741832825691089E-12</v>
      </c>
      <c r="Q5" s="31" t="s">
        <v>22</v>
      </c>
      <c r="R5" s="14">
        <v>4.1799999999999997E-2</v>
      </c>
      <c r="S5" s="9"/>
    </row>
    <row r="6" spans="1:20" ht="38.25" customHeight="1" x14ac:dyDescent="0.25">
      <c r="A6" s="5" t="s">
        <v>1</v>
      </c>
      <c r="B6" s="6">
        <v>0</v>
      </c>
      <c r="C6" s="6">
        <v>1</v>
      </c>
      <c r="D6" s="6"/>
      <c r="E6" s="6" t="s">
        <v>40</v>
      </c>
      <c r="F6" s="7">
        <v>0</v>
      </c>
      <c r="G6" s="2">
        <v>0</v>
      </c>
      <c r="H6" s="2">
        <v>0</v>
      </c>
      <c r="I6" s="8"/>
      <c r="J6" s="8"/>
      <c r="K6" s="8"/>
      <c r="L6" s="8"/>
      <c r="M6" s="8"/>
      <c r="N6" s="8"/>
      <c r="O6" s="8"/>
      <c r="P6" s="8"/>
      <c r="Q6" s="32" t="s">
        <v>5</v>
      </c>
      <c r="R6" s="8">
        <v>0.41</v>
      </c>
      <c r="S6" s="9"/>
    </row>
    <row r="7" spans="1:20" x14ac:dyDescent="0.25">
      <c r="A7" s="5" t="s">
        <v>1</v>
      </c>
      <c r="B7" s="6">
        <v>0</v>
      </c>
      <c r="C7" s="6">
        <v>1</v>
      </c>
      <c r="D7" s="2">
        <v>1.96</v>
      </c>
      <c r="E7" s="2" t="s">
        <v>49</v>
      </c>
      <c r="F7" s="7">
        <v>1</v>
      </c>
      <c r="G7" s="2">
        <f t="shared" si="0"/>
        <v>0.67294447324242579</v>
      </c>
      <c r="H7" s="2">
        <v>9.0676466154929233E-2</v>
      </c>
      <c r="I7" s="55">
        <f>EXP($G7-1.96*$H7)</f>
        <v>1.6408568904801626</v>
      </c>
      <c r="J7" s="55">
        <f>EXP($G7+1.96*$H7)</f>
        <v>2.341215752749672</v>
      </c>
      <c r="K7" s="8"/>
      <c r="L7" s="8"/>
      <c r="M7" s="8"/>
      <c r="N7" s="8">
        <f>(LN(J7) - LN(I7))/(2*1.96)</f>
        <v>9.0676466154929261E-2</v>
      </c>
      <c r="O7" s="8">
        <f>ABS(LN(D7)/N7)</f>
        <v>7.4213795682403081</v>
      </c>
      <c r="P7" s="8">
        <f>EXP(-0.717*O7 - 0.416*O7^2)</f>
        <v>5.4766696329453029E-13</v>
      </c>
      <c r="Q7" s="33" t="s">
        <v>22</v>
      </c>
      <c r="R7" s="8">
        <v>0.59</v>
      </c>
      <c r="S7" s="9"/>
    </row>
    <row r="8" spans="1:20" ht="32.25" customHeight="1" x14ac:dyDescent="0.25">
      <c r="A8" s="10" t="s">
        <v>2</v>
      </c>
      <c r="B8" s="11">
        <v>0</v>
      </c>
      <c r="C8" s="11">
        <v>1</v>
      </c>
      <c r="D8" s="11"/>
      <c r="E8" s="12" t="s">
        <v>4</v>
      </c>
      <c r="F8" s="13">
        <v>0</v>
      </c>
      <c r="G8" s="12">
        <v>0</v>
      </c>
      <c r="H8" s="12">
        <v>0</v>
      </c>
      <c r="I8" s="14"/>
      <c r="J8" s="14"/>
      <c r="K8" s="14"/>
      <c r="L8" s="14"/>
      <c r="M8" s="14"/>
      <c r="N8" s="14"/>
      <c r="O8" s="14"/>
      <c r="P8" s="14"/>
      <c r="Q8" s="30" t="s">
        <v>6</v>
      </c>
      <c r="R8" s="14">
        <v>0.4526</v>
      </c>
      <c r="S8" s="9"/>
    </row>
    <row r="9" spans="1:20" x14ac:dyDescent="0.25">
      <c r="A9" s="10" t="s">
        <v>2</v>
      </c>
      <c r="B9" s="11">
        <v>0</v>
      </c>
      <c r="C9" s="11">
        <v>1</v>
      </c>
      <c r="D9" s="12">
        <v>1.54</v>
      </c>
      <c r="E9" s="11" t="s">
        <v>50</v>
      </c>
      <c r="F9" s="13">
        <v>1</v>
      </c>
      <c r="G9" s="12">
        <f>LN(D9)</f>
        <v>0.43178241642553783</v>
      </c>
      <c r="H9" s="12">
        <v>0.1</v>
      </c>
      <c r="I9" s="55">
        <f t="shared" ref="I9:I12" si="6">EXP($G9-1.96*$H9)</f>
        <v>1.2658988414044074</v>
      </c>
      <c r="J9" s="55">
        <f t="shared" ref="J9:J12" si="7">EXP($G9+1.96*$H9)</f>
        <v>1.8734514342148472</v>
      </c>
      <c r="K9" s="14"/>
      <c r="L9" s="14"/>
      <c r="M9" s="14"/>
      <c r="N9" s="14">
        <f t="shared" ref="N9:N12" si="8">(LN(J9) - LN(I9))/(2*1.96)</f>
        <v>0.1</v>
      </c>
      <c r="O9" s="14">
        <f t="shared" ref="O9:O12" si="9">ABS(LN(D9)/N9)</f>
        <v>4.3178241642553781</v>
      </c>
      <c r="P9" s="14">
        <f t="shared" ref="P9:P12" si="10">EXP(-0.717*O9 - 0.416*O9^2)</f>
        <v>1.9373201373742651E-5</v>
      </c>
      <c r="Q9" s="31" t="s">
        <v>22</v>
      </c>
      <c r="R9" s="14">
        <v>0.40660000000000002</v>
      </c>
      <c r="S9" s="9"/>
    </row>
    <row r="10" spans="1:20" x14ac:dyDescent="0.25">
      <c r="A10" s="10" t="s">
        <v>2</v>
      </c>
      <c r="B10" s="11">
        <v>0</v>
      </c>
      <c r="C10" s="11">
        <v>1</v>
      </c>
      <c r="D10" s="12">
        <v>2.39</v>
      </c>
      <c r="E10" s="11" t="s">
        <v>51</v>
      </c>
      <c r="F10" s="13">
        <v>2</v>
      </c>
      <c r="G10" s="12">
        <f t="shared" ref="G10:G12" si="11">LN(D10)</f>
        <v>0.87129336594341933</v>
      </c>
      <c r="H10" s="12">
        <v>0.13</v>
      </c>
      <c r="I10" s="14">
        <f t="shared" si="6"/>
        <v>1.852420877256487</v>
      </c>
      <c r="J10" s="14">
        <f t="shared" si="7"/>
        <v>3.0835864949113834</v>
      </c>
      <c r="K10" s="14"/>
      <c r="L10" s="14"/>
      <c r="M10" s="14"/>
      <c r="N10" s="14">
        <f t="shared" si="8"/>
        <v>0.13</v>
      </c>
      <c r="O10" s="14">
        <f t="shared" si="9"/>
        <v>6.7022566611032257</v>
      </c>
      <c r="P10" s="14">
        <f t="shared" si="10"/>
        <v>6.2720066717402E-11</v>
      </c>
      <c r="Q10" s="31" t="s">
        <v>22</v>
      </c>
      <c r="R10" s="14">
        <v>0.10580000000000001</v>
      </c>
      <c r="S10" s="9"/>
    </row>
    <row r="11" spans="1:20" x14ac:dyDescent="0.25">
      <c r="A11" s="10" t="s">
        <v>2</v>
      </c>
      <c r="B11" s="11">
        <v>0</v>
      </c>
      <c r="C11" s="11">
        <v>1</v>
      </c>
      <c r="D11" s="12">
        <v>2.79</v>
      </c>
      <c r="E11" s="11" t="s">
        <v>52</v>
      </c>
      <c r="F11" s="13">
        <v>3</v>
      </c>
      <c r="G11" s="12">
        <f t="shared" si="11"/>
        <v>1.0260415958332743</v>
      </c>
      <c r="H11" s="12">
        <v>0.2</v>
      </c>
      <c r="I11" s="14">
        <f t="shared" si="6"/>
        <v>1.8852144779501467</v>
      </c>
      <c r="J11" s="14">
        <f t="shared" si="7"/>
        <v>4.1290262148123853</v>
      </c>
      <c r="K11" s="14"/>
      <c r="L11" s="14"/>
      <c r="M11" s="14"/>
      <c r="N11" s="14">
        <f t="shared" si="8"/>
        <v>0.20000000000000004</v>
      </c>
      <c r="O11" s="14">
        <f t="shared" si="9"/>
        <v>5.1302079791663706</v>
      </c>
      <c r="P11" s="14">
        <f t="shared" si="10"/>
        <v>4.4416166633722635E-7</v>
      </c>
      <c r="Q11" s="31" t="s">
        <v>22</v>
      </c>
      <c r="R11" s="14">
        <v>2.5999999999999999E-2</v>
      </c>
      <c r="S11" s="9"/>
    </row>
    <row r="12" spans="1:20" x14ac:dyDescent="0.25">
      <c r="A12" s="10" t="s">
        <v>2</v>
      </c>
      <c r="B12" s="11">
        <v>0</v>
      </c>
      <c r="C12" s="11">
        <v>1</v>
      </c>
      <c r="D12" s="11">
        <v>4.76</v>
      </c>
      <c r="E12" s="12" t="s">
        <v>53</v>
      </c>
      <c r="F12" s="13">
        <v>4</v>
      </c>
      <c r="G12" s="12">
        <f t="shared" si="11"/>
        <v>1.5602476682433286</v>
      </c>
      <c r="H12" s="12">
        <v>0.24</v>
      </c>
      <c r="I12" s="14">
        <f t="shared" si="6"/>
        <v>2.9738210306759791</v>
      </c>
      <c r="J12" s="14">
        <f t="shared" si="7"/>
        <v>7.6190193580175558</v>
      </c>
      <c r="K12" s="14"/>
      <c r="L12" s="14"/>
      <c r="M12" s="14"/>
      <c r="N12" s="14">
        <f t="shared" si="8"/>
        <v>0.24000000000000002</v>
      </c>
      <c r="O12" s="14">
        <f t="shared" si="9"/>
        <v>6.5010319510138688</v>
      </c>
      <c r="P12" s="14">
        <f t="shared" si="10"/>
        <v>2.1880916844002064E-10</v>
      </c>
      <c r="Q12" s="30" t="s">
        <v>22</v>
      </c>
      <c r="R12" s="14">
        <v>8.9999999999999993E-3</v>
      </c>
      <c r="S12" s="9"/>
    </row>
    <row r="13" spans="1:20" ht="33.75" customHeight="1" x14ac:dyDescent="0.25">
      <c r="A13" s="5" t="s">
        <v>8</v>
      </c>
      <c r="B13" s="6">
        <v>0</v>
      </c>
      <c r="C13" s="6">
        <v>1</v>
      </c>
      <c r="D13" s="6"/>
      <c r="E13" s="2" t="s">
        <v>41</v>
      </c>
      <c r="F13" s="7">
        <v>0</v>
      </c>
      <c r="G13" s="2">
        <v>0</v>
      </c>
      <c r="H13" s="2">
        <v>0</v>
      </c>
      <c r="I13" s="8"/>
      <c r="J13" s="8"/>
      <c r="K13" s="8"/>
      <c r="L13" s="8"/>
      <c r="M13" s="8"/>
      <c r="N13" s="8"/>
      <c r="O13" s="8"/>
      <c r="P13" s="8"/>
      <c r="Q13" s="32" t="s">
        <v>37</v>
      </c>
      <c r="R13" s="8">
        <v>0.93</v>
      </c>
      <c r="S13" s="9"/>
    </row>
    <row r="14" spans="1:20" x14ac:dyDescent="0.25">
      <c r="A14" s="5" t="s">
        <v>8</v>
      </c>
      <c r="B14" s="6">
        <v>0</v>
      </c>
      <c r="C14" s="6">
        <v>1</v>
      </c>
      <c r="D14" s="2">
        <v>2.76</v>
      </c>
      <c r="E14" s="2" t="s">
        <v>70</v>
      </c>
      <c r="F14" s="7">
        <v>1</v>
      </c>
      <c r="G14" s="2">
        <f>LN(D14)</f>
        <v>1.0152306797290584</v>
      </c>
      <c r="H14" s="2">
        <v>0.21600698756422615</v>
      </c>
      <c r="I14" s="55">
        <f>EXP($G14-1.96*$H14)</f>
        <v>1.8073415055615647</v>
      </c>
      <c r="J14" s="55">
        <f>EXP($G14+1.96*$H14)</f>
        <v>4.2148094184519422</v>
      </c>
      <c r="K14" s="8"/>
      <c r="L14" s="8"/>
      <c r="M14" s="8"/>
      <c r="N14" s="8">
        <f>(LN(J14) - LN(I14))/(2*1.96)</f>
        <v>0.21600698756422612</v>
      </c>
      <c r="O14" s="8">
        <f>ABS(LN(D14)/N14)</f>
        <v>4.699989991884852</v>
      </c>
      <c r="P14" s="8">
        <f>EXP(-0.717*O14 - 0.416*O14^2)</f>
        <v>3.5121095539893121E-6</v>
      </c>
      <c r="Q14" s="33" t="s">
        <v>22</v>
      </c>
      <c r="R14" s="8">
        <v>7.0000000000000007E-2</v>
      </c>
      <c r="S14" s="9"/>
    </row>
    <row r="15" spans="1:20" ht="33" customHeight="1" x14ac:dyDescent="0.25">
      <c r="A15" s="10" t="s">
        <v>3</v>
      </c>
      <c r="B15" s="11">
        <v>0</v>
      </c>
      <c r="C15" s="11">
        <v>1</v>
      </c>
      <c r="D15" s="12"/>
      <c r="E15" s="12" t="s">
        <v>15</v>
      </c>
      <c r="F15" s="13">
        <v>0</v>
      </c>
      <c r="G15" s="12">
        <v>0</v>
      </c>
      <c r="H15" s="12">
        <v>0</v>
      </c>
      <c r="I15" s="15"/>
      <c r="J15" s="15"/>
      <c r="K15" s="15"/>
      <c r="L15" s="15"/>
      <c r="M15" s="15"/>
      <c r="N15" s="15"/>
      <c r="O15" s="15"/>
      <c r="P15" s="15"/>
      <c r="Q15" s="34" t="s">
        <v>38</v>
      </c>
      <c r="R15" s="15">
        <v>0.5</v>
      </c>
      <c r="S15" s="9" t="s">
        <v>78</v>
      </c>
    </row>
    <row r="16" spans="1:20" x14ac:dyDescent="0.25">
      <c r="A16" s="10" t="s">
        <v>3</v>
      </c>
      <c r="B16" s="11">
        <v>0</v>
      </c>
      <c r="C16" s="11">
        <v>1</v>
      </c>
      <c r="D16" s="12">
        <v>0.4</v>
      </c>
      <c r="E16" s="12" t="s">
        <v>44</v>
      </c>
      <c r="F16" s="13">
        <v>1</v>
      </c>
      <c r="G16" s="15">
        <f>LN(D16)</f>
        <v>-0.916290731874155</v>
      </c>
      <c r="H16" s="15">
        <v>0.26190127376773054</v>
      </c>
      <c r="I16" s="55">
        <f>EXP($G16-1.96*$H16)</f>
        <v>0.23940054042201614</v>
      </c>
      <c r="J16" s="55">
        <f>EXP($G16+1.96*$H16)</f>
        <v>0.66833600173980989</v>
      </c>
      <c r="K16" s="15"/>
      <c r="L16" s="15"/>
      <c r="M16" s="15"/>
      <c r="N16" s="14">
        <f t="shared" ref="N16" si="12">(LN(J16) - LN(I16))/(2*1.96)</f>
        <v>0.26190127376773054</v>
      </c>
      <c r="O16" s="14">
        <f t="shared" ref="O16" si="13">ABS(LN(D16)/N16)</f>
        <v>3.4986112083088821</v>
      </c>
      <c r="P16" s="14">
        <f t="shared" ref="P16" si="14">EXP(-0.717*O16 - 0.416*O16^2)</f>
        <v>5.0022083987205667E-4</v>
      </c>
      <c r="Q16" s="34" t="s">
        <v>22</v>
      </c>
      <c r="R16" s="15">
        <v>0.5</v>
      </c>
      <c r="S16" s="9" t="s">
        <v>35</v>
      </c>
    </row>
    <row r="17" spans="1:19" ht="42" customHeight="1" x14ac:dyDescent="0.25">
      <c r="A17" s="5" t="s">
        <v>11</v>
      </c>
      <c r="B17" s="16">
        <v>0</v>
      </c>
      <c r="C17" s="16">
        <v>1</v>
      </c>
      <c r="D17" s="16"/>
      <c r="E17" s="17" t="s">
        <v>42</v>
      </c>
      <c r="F17" s="18">
        <v>0</v>
      </c>
      <c r="G17" s="17">
        <v>0</v>
      </c>
      <c r="H17" s="17">
        <v>0</v>
      </c>
      <c r="I17" s="19"/>
      <c r="J17" s="19"/>
      <c r="K17" s="19"/>
      <c r="L17" s="19"/>
      <c r="M17" s="19"/>
      <c r="N17" s="19"/>
      <c r="O17" s="19"/>
      <c r="P17" s="19"/>
      <c r="Q17" s="32" t="s">
        <v>66</v>
      </c>
      <c r="R17" s="61">
        <v>0.25</v>
      </c>
      <c r="S17" s="9" t="s">
        <v>78</v>
      </c>
    </row>
    <row r="18" spans="1:19" s="8" customFormat="1" x14ac:dyDescent="0.25">
      <c r="A18" s="5" t="s">
        <v>11</v>
      </c>
      <c r="B18" s="16">
        <v>0</v>
      </c>
      <c r="C18" s="16">
        <v>1</v>
      </c>
      <c r="D18" s="16">
        <v>0.52</v>
      </c>
      <c r="E18" s="16" t="s">
        <v>45</v>
      </c>
      <c r="F18" s="16">
        <v>1</v>
      </c>
      <c r="G18" s="8">
        <f>LN(D18)</f>
        <v>-0.65392646740666394</v>
      </c>
      <c r="H18" s="8">
        <v>9.1540629277578833E-2</v>
      </c>
      <c r="I18" s="56">
        <v>0.28000000000000003</v>
      </c>
      <c r="J18" s="55">
        <v>0.92</v>
      </c>
      <c r="N18" s="8">
        <f>(LN(J18) - LN(I18))/(2*1.96)</f>
        <v>0.30346532318210107</v>
      </c>
      <c r="O18" s="8">
        <f>ABS(LN(D18)/N18)</f>
        <v>2.1548638920245295</v>
      </c>
      <c r="P18" s="8">
        <f>EXP(-0.717*O18 - 0.416*O18^2)</f>
        <v>3.0909002881295382E-2</v>
      </c>
      <c r="Q18" s="35" t="s">
        <v>22</v>
      </c>
      <c r="R18" s="62">
        <v>0.75</v>
      </c>
      <c r="S18" s="9"/>
    </row>
    <row r="19" spans="1:19" ht="39.75" customHeight="1" x14ac:dyDescent="0.25">
      <c r="A19" s="10" t="s">
        <v>9</v>
      </c>
      <c r="B19" s="11">
        <v>0</v>
      </c>
      <c r="C19" s="11">
        <v>1</v>
      </c>
      <c r="D19" s="12"/>
      <c r="E19" s="12" t="s">
        <v>43</v>
      </c>
      <c r="F19" s="13">
        <v>0</v>
      </c>
      <c r="G19" s="12">
        <v>0</v>
      </c>
      <c r="H19" s="12">
        <v>0</v>
      </c>
      <c r="I19" s="15"/>
      <c r="J19" s="15"/>
      <c r="K19" s="15"/>
      <c r="L19" s="15"/>
      <c r="M19" s="15"/>
      <c r="N19" s="15"/>
      <c r="O19" s="15"/>
      <c r="P19" s="15"/>
      <c r="Q19" s="34" t="s">
        <v>28</v>
      </c>
      <c r="R19" s="15">
        <v>0.25</v>
      </c>
      <c r="S19" s="9"/>
    </row>
    <row r="20" spans="1:19" x14ac:dyDescent="0.25">
      <c r="A20" s="10" t="s">
        <v>9</v>
      </c>
      <c r="B20" s="11">
        <v>0</v>
      </c>
      <c r="C20" s="11">
        <v>1</v>
      </c>
      <c r="D20" s="12">
        <v>0.86099999999999999</v>
      </c>
      <c r="E20" s="12" t="s">
        <v>46</v>
      </c>
      <c r="F20" s="13">
        <v>1</v>
      </c>
      <c r="G20" s="15">
        <f t="shared" ref="G20:G24" si="15">LN(D20)</f>
        <v>-0.14966077455440627</v>
      </c>
      <c r="H20" s="15">
        <v>5.811786506324796E-2</v>
      </c>
      <c r="I20" s="15">
        <f>EXP($G20-1.96*$H20)</f>
        <v>0.76830246396523483</v>
      </c>
      <c r="J20" s="15">
        <f>EXP($G20+1.96*$H20)</f>
        <v>0.96488171621110952</v>
      </c>
      <c r="K20" s="55">
        <v>0.01</v>
      </c>
      <c r="L20" s="15">
        <f xml:space="preserve"> -0.862 + SQRT(0.743-2.404*LN(K20))</f>
        <v>2.5751251253213594</v>
      </c>
      <c r="M20" s="15">
        <f>ABS(LN(D20) / L20)</f>
        <v>5.811786506324796E-2</v>
      </c>
      <c r="N20" s="14"/>
      <c r="O20" s="14"/>
      <c r="P20" s="14"/>
      <c r="Q20" s="34" t="s">
        <v>22</v>
      </c>
      <c r="R20" s="15">
        <v>0.25</v>
      </c>
      <c r="S20" s="9"/>
    </row>
    <row r="21" spans="1:19" x14ac:dyDescent="0.25">
      <c r="A21" s="10" t="s">
        <v>9</v>
      </c>
      <c r="B21" s="11">
        <v>0</v>
      </c>
      <c r="C21" s="11">
        <v>1</v>
      </c>
      <c r="D21" s="12">
        <f>EXP(LN(D20)*2)</f>
        <v>0.74132100000000001</v>
      </c>
      <c r="E21" s="12" t="s">
        <v>47</v>
      </c>
      <c r="F21" s="13">
        <v>2</v>
      </c>
      <c r="G21" s="15">
        <f t="shared" si="15"/>
        <v>-0.29932154910881248</v>
      </c>
      <c r="H21" s="15">
        <f>H20*2</f>
        <v>0.11623573012649592</v>
      </c>
      <c r="I21" s="15">
        <f t="shared" ref="I21:I22" si="16">EXP($G21-1.96*$H21)</f>
        <v>0.59028867613505109</v>
      </c>
      <c r="J21" s="15">
        <f t="shared" ref="J21:J22" si="17">EXP($G21+1.96*$H21)</f>
        <v>0.93099672627849617</v>
      </c>
      <c r="K21" s="15">
        <v>0.01</v>
      </c>
      <c r="L21" s="15">
        <f t="shared" ref="L21:L22" si="18" xml:space="preserve"> -0.862 + SQRT(0.743-2.404*LN(K21))</f>
        <v>2.5751251253213594</v>
      </c>
      <c r="M21" s="15">
        <f t="shared" ref="M21:M22" si="19">ABS(LN(D21) / L21)</f>
        <v>0.11623573012649591</v>
      </c>
      <c r="N21" s="14"/>
      <c r="O21" s="14"/>
      <c r="P21" s="14"/>
      <c r="Q21" s="34" t="s">
        <v>22</v>
      </c>
      <c r="R21" s="15">
        <v>0.25</v>
      </c>
      <c r="S21" s="9"/>
    </row>
    <row r="22" spans="1:19" x14ac:dyDescent="0.25">
      <c r="A22" s="10" t="s">
        <v>9</v>
      </c>
      <c r="B22" s="11">
        <v>0</v>
      </c>
      <c r="C22" s="11">
        <v>1</v>
      </c>
      <c r="D22" s="12">
        <f>EXP(LN(D20)*3)</f>
        <v>0.63827738099999998</v>
      </c>
      <c r="E22" s="12" t="s">
        <v>48</v>
      </c>
      <c r="F22" s="13">
        <v>3</v>
      </c>
      <c r="G22" s="15">
        <f t="shared" si="15"/>
        <v>-0.44898232366321877</v>
      </c>
      <c r="H22" s="15">
        <f>H20*3</f>
        <v>0.17435359518974389</v>
      </c>
      <c r="I22" s="15">
        <f t="shared" si="16"/>
        <v>0.45352024432533622</v>
      </c>
      <c r="J22" s="15">
        <f t="shared" si="17"/>
        <v>0.89830171903851996</v>
      </c>
      <c r="K22" s="15">
        <v>0.01</v>
      </c>
      <c r="L22" s="15">
        <f t="shared" si="18"/>
        <v>2.5751251253213594</v>
      </c>
      <c r="M22" s="15">
        <f t="shared" si="19"/>
        <v>0.17435359518974389</v>
      </c>
      <c r="N22" s="14"/>
      <c r="O22" s="14"/>
      <c r="P22" s="14"/>
      <c r="Q22" s="34" t="s">
        <v>22</v>
      </c>
      <c r="R22" s="15">
        <v>0.25</v>
      </c>
      <c r="S22" s="9"/>
    </row>
    <row r="23" spans="1:19" s="24" customFormat="1" ht="45" x14ac:dyDescent="0.25">
      <c r="A23" s="20" t="s">
        <v>77</v>
      </c>
      <c r="B23" s="21">
        <v>0</v>
      </c>
      <c r="C23" s="21">
        <v>1</v>
      </c>
      <c r="D23" s="22"/>
      <c r="E23" s="22" t="s">
        <v>73</v>
      </c>
      <c r="F23" s="23">
        <v>0</v>
      </c>
      <c r="G23" s="12">
        <v>0</v>
      </c>
      <c r="H23" s="12">
        <v>0</v>
      </c>
      <c r="I23" s="27"/>
      <c r="J23" s="27"/>
      <c r="K23" s="27"/>
      <c r="L23" s="27"/>
      <c r="M23" s="27"/>
      <c r="Q23" s="4" t="s">
        <v>74</v>
      </c>
      <c r="R23" s="27">
        <v>1.84E-2</v>
      </c>
      <c r="S23" s="9" t="s">
        <v>78</v>
      </c>
    </row>
    <row r="24" spans="1:19" s="24" customFormat="1" x14ac:dyDescent="0.25">
      <c r="A24" s="20" t="s">
        <v>77</v>
      </c>
      <c r="B24" s="21">
        <v>0</v>
      </c>
      <c r="C24" s="21">
        <v>1</v>
      </c>
      <c r="D24" s="22">
        <v>0.33</v>
      </c>
      <c r="E24" s="22" t="s">
        <v>76</v>
      </c>
      <c r="F24" s="23">
        <v>1</v>
      </c>
      <c r="G24" s="15">
        <f t="shared" si="15"/>
        <v>-1.1086626245216111</v>
      </c>
      <c r="H24" s="27">
        <v>0.56661507806391909</v>
      </c>
      <c r="I24" s="15">
        <f>EXP($G24-1.96*$H24)</f>
        <v>0.10869296813401993</v>
      </c>
      <c r="J24" s="15">
        <f>EXP($G24+1.96*$H24)</f>
        <v>1.0019047402010846</v>
      </c>
      <c r="K24" s="60">
        <v>0.05</v>
      </c>
      <c r="L24" s="15">
        <f xml:space="preserve"> -0.862 + SQRT(0.743-2.404*LN(K24))</f>
        <v>1.9566415851654133</v>
      </c>
      <c r="M24" s="15">
        <f>ABS(LN(D24) / L24)</f>
        <v>0.56661507806391909</v>
      </c>
      <c r="Q24" s="59" t="s">
        <v>22</v>
      </c>
      <c r="R24" s="27">
        <v>0.98160000000000003</v>
      </c>
      <c r="S24" s="26" t="s">
        <v>75</v>
      </c>
    </row>
    <row r="25" spans="1:19" ht="28.5" customHeight="1" x14ac:dyDescent="0.25">
      <c r="A25" s="48"/>
      <c r="B25" s="48"/>
      <c r="C25" s="48"/>
      <c r="D25" s="49"/>
      <c r="E25" s="49"/>
      <c r="F25" s="50"/>
      <c r="G25" s="51"/>
      <c r="H25" s="51"/>
      <c r="I25" s="51"/>
      <c r="J25" s="51"/>
      <c r="K25" s="51"/>
      <c r="L25" s="51"/>
      <c r="M25" s="51"/>
      <c r="N25" s="52"/>
      <c r="O25" s="52"/>
      <c r="P25" s="52"/>
      <c r="Q25" s="53"/>
      <c r="R25" s="51"/>
      <c r="S25" s="9"/>
    </row>
    <row r="26" spans="1:19" ht="51.75" customHeight="1" x14ac:dyDescent="0.25">
      <c r="A26" s="10" t="s">
        <v>0</v>
      </c>
      <c r="B26" s="11">
        <v>1</v>
      </c>
      <c r="C26" s="11">
        <v>1</v>
      </c>
      <c r="D26" s="11"/>
      <c r="E26" s="12" t="s">
        <v>39</v>
      </c>
      <c r="F26" s="13">
        <v>0</v>
      </c>
      <c r="G26" s="12">
        <v>0</v>
      </c>
      <c r="H26" s="12">
        <v>0</v>
      </c>
      <c r="I26" s="14"/>
      <c r="J26" s="14"/>
      <c r="K26" s="14"/>
      <c r="L26" s="14"/>
      <c r="M26" s="14"/>
      <c r="N26" s="14"/>
      <c r="O26" s="14"/>
      <c r="P26" s="14"/>
      <c r="Q26" s="30" t="s">
        <v>79</v>
      </c>
      <c r="R26" s="14">
        <v>0.1</v>
      </c>
      <c r="S26" s="9"/>
    </row>
    <row r="27" spans="1:19" x14ac:dyDescent="0.25">
      <c r="A27" s="10" t="s">
        <v>0</v>
      </c>
      <c r="B27" s="11">
        <v>1</v>
      </c>
      <c r="C27" s="11">
        <v>1</v>
      </c>
      <c r="D27" s="12">
        <f>EXP(G3*0.67)</f>
        <v>1.6334371714549192</v>
      </c>
      <c r="E27" s="11" t="s">
        <v>67</v>
      </c>
      <c r="F27" s="13">
        <v>1</v>
      </c>
      <c r="G27" s="12">
        <f t="shared" ref="G27:G29" si="20">LN(D27)</f>
        <v>0.49068648878786186</v>
      </c>
      <c r="H27" s="12">
        <v>0.25077995505568257</v>
      </c>
      <c r="I27" s="15">
        <f t="shared" ref="I27:I29" si="21">EXP($G27-1.96*$H27)</f>
        <v>0.99915813144906762</v>
      </c>
      <c r="J27" s="15">
        <f t="shared" ref="J27:J29" si="22">EXP($G27+1.96*$H27)</f>
        <v>2.6703650894789872</v>
      </c>
      <c r="K27" s="55">
        <v>0.05</v>
      </c>
      <c r="L27" s="15">
        <f t="shared" ref="L27:L29" si="23" xml:space="preserve"> -0.862 + SQRT(0.743-2.404*LN(K27))</f>
        <v>1.9566415851654133</v>
      </c>
      <c r="M27" s="15">
        <f t="shared" ref="M27:M29" si="24">ABS(LN(D27) / L27)</f>
        <v>0.25077995505568257</v>
      </c>
      <c r="N27" s="14"/>
      <c r="O27" s="14"/>
      <c r="P27" s="14"/>
      <c r="Q27" s="31" t="s">
        <v>22</v>
      </c>
      <c r="R27" s="14">
        <v>0.1</v>
      </c>
      <c r="S27" s="9"/>
    </row>
    <row r="28" spans="1:19" x14ac:dyDescent="0.25">
      <c r="A28" s="10" t="s">
        <v>0</v>
      </c>
      <c r="B28" s="11">
        <v>1</v>
      </c>
      <c r="C28" s="11">
        <v>1</v>
      </c>
      <c r="D28" s="12">
        <f t="shared" ref="D28:D29" si="25">EXP(G4*0.67)</f>
        <v>2.9672581594727543</v>
      </c>
      <c r="E28" s="11" t="s">
        <v>68</v>
      </c>
      <c r="F28" s="13">
        <v>2</v>
      </c>
      <c r="G28" s="12">
        <f t="shared" si="20"/>
        <v>1.0876383477940716</v>
      </c>
      <c r="H28" s="12">
        <v>0.55586999481160637</v>
      </c>
      <c r="I28" s="15">
        <f t="shared" si="21"/>
        <v>0.99813489942906919</v>
      </c>
      <c r="J28" s="15">
        <f t="shared" si="22"/>
        <v>8.8210731735698875</v>
      </c>
      <c r="K28" s="14">
        <v>0.05</v>
      </c>
      <c r="L28" s="15">
        <f t="shared" si="23"/>
        <v>1.9566415851654133</v>
      </c>
      <c r="M28" s="15">
        <f t="shared" si="24"/>
        <v>0.55586999481160637</v>
      </c>
      <c r="N28" s="14"/>
      <c r="O28" s="14"/>
      <c r="P28" s="14"/>
      <c r="Q28" s="31" t="s">
        <v>22</v>
      </c>
      <c r="R28" s="14">
        <v>0.4</v>
      </c>
      <c r="S28" s="9"/>
    </row>
    <row r="29" spans="1:19" x14ac:dyDescent="0.25">
      <c r="A29" s="10" t="s">
        <v>0</v>
      </c>
      <c r="B29" s="11">
        <v>1</v>
      </c>
      <c r="C29" s="11">
        <v>1</v>
      </c>
      <c r="D29" s="12">
        <f t="shared" si="25"/>
        <v>4.0143178392147041</v>
      </c>
      <c r="E29" s="11" t="s">
        <v>69</v>
      </c>
      <c r="F29" s="13">
        <v>3</v>
      </c>
      <c r="G29" s="12">
        <f t="shared" si="20"/>
        <v>1.3898674299037155</v>
      </c>
      <c r="H29" s="12">
        <v>0.71033317519223482</v>
      </c>
      <c r="I29" s="15">
        <f t="shared" si="21"/>
        <v>0.99761724979363564</v>
      </c>
      <c r="J29" s="15">
        <f t="shared" si="22"/>
        <v>16.153236842657705</v>
      </c>
      <c r="K29" s="14">
        <v>0.05</v>
      </c>
      <c r="L29" s="15">
        <f t="shared" si="23"/>
        <v>1.9566415851654133</v>
      </c>
      <c r="M29" s="15">
        <f t="shared" si="24"/>
        <v>0.71033317519223482</v>
      </c>
      <c r="N29" s="14"/>
      <c r="O29" s="14"/>
      <c r="P29" s="14"/>
      <c r="Q29" s="31" t="s">
        <v>22</v>
      </c>
      <c r="R29" s="14">
        <v>0.4</v>
      </c>
      <c r="S29" s="9"/>
    </row>
    <row r="30" spans="1:19" s="43" customFormat="1" ht="75" x14ac:dyDescent="0.25">
      <c r="A30" s="39" t="s">
        <v>1</v>
      </c>
      <c r="B30" s="40">
        <v>1</v>
      </c>
      <c r="C30" s="40">
        <v>1</v>
      </c>
      <c r="D30" s="41"/>
      <c r="E30" s="40" t="s">
        <v>40</v>
      </c>
      <c r="F30" s="42">
        <v>0</v>
      </c>
      <c r="G30" s="41">
        <v>0</v>
      </c>
      <c r="H30" s="41">
        <v>0</v>
      </c>
      <c r="Q30" s="58" t="s">
        <v>65</v>
      </c>
      <c r="R30" s="44">
        <v>0.36</v>
      </c>
      <c r="S30" s="45"/>
    </row>
    <row r="31" spans="1:19" s="43" customFormat="1" x14ac:dyDescent="0.25">
      <c r="A31" s="39" t="s">
        <v>1</v>
      </c>
      <c r="B31" s="40">
        <v>1</v>
      </c>
      <c r="C31" s="40">
        <v>1</v>
      </c>
      <c r="D31" s="41">
        <v>1.46</v>
      </c>
      <c r="E31" s="41" t="s">
        <v>49</v>
      </c>
      <c r="F31" s="42">
        <v>1</v>
      </c>
      <c r="G31" s="41">
        <f t="shared" ref="G31" si="26">LN(D31)</f>
        <v>0.37843643572024505</v>
      </c>
      <c r="H31" s="41">
        <v>0.19341121981124215</v>
      </c>
      <c r="I31" s="43">
        <f t="shared" ref="I31:I36" si="27">EXP($G31-1.96*$H31)</f>
        <v>0.99935065580546123</v>
      </c>
      <c r="J31" s="43">
        <f t="shared" ref="J31:J36" si="28">EXP($G31+1.96*$H31)</f>
        <v>2.1329850414537059</v>
      </c>
      <c r="K31" s="55">
        <v>0.05</v>
      </c>
      <c r="L31" s="43">
        <f xml:space="preserve"> -0.862 + SQRT(0.743-2.404*LN(K31))</f>
        <v>1.9566415851654133</v>
      </c>
      <c r="M31" s="43">
        <f>ABS(LN(D31) / L31)</f>
        <v>0.19341121981124215</v>
      </c>
      <c r="Q31" s="46" t="s">
        <v>22</v>
      </c>
      <c r="R31" s="44">
        <v>0.64</v>
      </c>
      <c r="S31" s="45" t="s">
        <v>36</v>
      </c>
    </row>
    <row r="32" spans="1:19" s="24" customFormat="1" x14ac:dyDescent="0.25">
      <c r="A32" s="20" t="s">
        <v>2</v>
      </c>
      <c r="B32" s="21">
        <v>1</v>
      </c>
      <c r="C32" s="21">
        <v>1</v>
      </c>
      <c r="D32" s="22"/>
      <c r="E32" s="22" t="s">
        <v>4</v>
      </c>
      <c r="F32" s="23">
        <v>0</v>
      </c>
      <c r="G32" s="22">
        <v>0</v>
      </c>
      <c r="H32" s="22">
        <v>0</v>
      </c>
      <c r="Q32" s="36" t="s">
        <v>64</v>
      </c>
      <c r="R32" s="25">
        <v>0.3</v>
      </c>
      <c r="S32" s="26"/>
    </row>
    <row r="33" spans="1:19" s="24" customFormat="1" x14ac:dyDescent="0.25">
      <c r="A33" s="20" t="s">
        <v>2</v>
      </c>
      <c r="B33" s="21">
        <v>1</v>
      </c>
      <c r="C33" s="21">
        <v>1</v>
      </c>
      <c r="D33" s="22">
        <v>1.3</v>
      </c>
      <c r="E33" s="22" t="s">
        <v>50</v>
      </c>
      <c r="F33" s="23">
        <v>1</v>
      </c>
      <c r="G33" s="22">
        <f>LN(D33)</f>
        <v>0.26236426446749106</v>
      </c>
      <c r="H33" s="22">
        <v>0.12395734354696404</v>
      </c>
      <c r="I33" s="24">
        <f t="shared" si="27"/>
        <v>1.019597428159736</v>
      </c>
      <c r="J33" s="24">
        <f t="shared" si="28"/>
        <v>1.6575169310207745</v>
      </c>
      <c r="K33" s="55">
        <v>3.4000000000000002E-2</v>
      </c>
      <c r="L33" s="27">
        <f xml:space="preserve"> -0.862 + SQRT(0.743-2.404*LN(K33))</f>
        <v>2.1165689499314611</v>
      </c>
      <c r="M33" s="27">
        <f>ABS(LN(D33) / L33)</f>
        <v>0.12395734354696404</v>
      </c>
      <c r="N33" s="28"/>
      <c r="O33" s="28"/>
      <c r="P33" s="28"/>
      <c r="Q33" s="37" t="s">
        <v>22</v>
      </c>
      <c r="R33" s="25">
        <v>0.3</v>
      </c>
      <c r="S33" s="29"/>
    </row>
    <row r="34" spans="1:19" s="24" customFormat="1" x14ac:dyDescent="0.25">
      <c r="A34" s="20" t="s">
        <v>2</v>
      </c>
      <c r="B34" s="21">
        <v>1</v>
      </c>
      <c r="C34" s="21">
        <v>1</v>
      </c>
      <c r="D34" s="22">
        <f>EXP(LN(D33)*2)</f>
        <v>1.69</v>
      </c>
      <c r="E34" s="22" t="s">
        <v>51</v>
      </c>
      <c r="F34" s="23">
        <v>2</v>
      </c>
      <c r="G34" s="22">
        <f t="shared" ref="G34:G36" si="29">LN(D34)</f>
        <v>0.52472852893498212</v>
      </c>
      <c r="H34" s="22">
        <f>H33*2</f>
        <v>0.24791468709392808</v>
      </c>
      <c r="I34" s="24">
        <f t="shared" si="27"/>
        <v>1.039578915509948</v>
      </c>
      <c r="J34" s="24">
        <f t="shared" si="28"/>
        <v>2.7473623766205266</v>
      </c>
      <c r="K34" s="24">
        <v>3.4000000000000002E-2</v>
      </c>
      <c r="L34" s="27">
        <f t="shared" ref="L34:L36" si="30" xml:space="preserve"> -0.862 + SQRT(0.743-2.404*LN(K34))</f>
        <v>2.1165689499314611</v>
      </c>
      <c r="M34" s="27">
        <f t="shared" ref="M34:M36" si="31">ABS(LN(D34) / L34)</f>
        <v>0.24791468709392808</v>
      </c>
      <c r="N34" s="28"/>
      <c r="O34" s="28"/>
      <c r="P34" s="28"/>
      <c r="Q34" s="37" t="s">
        <v>22</v>
      </c>
      <c r="R34" s="25">
        <v>0.3</v>
      </c>
      <c r="S34" s="26"/>
    </row>
    <row r="35" spans="1:19" s="24" customFormat="1" x14ac:dyDescent="0.25">
      <c r="A35" s="20" t="s">
        <v>2</v>
      </c>
      <c r="B35" s="21">
        <v>1</v>
      </c>
      <c r="C35" s="21">
        <v>1</v>
      </c>
      <c r="D35" s="22">
        <f>EXP(LN(D33)*3)</f>
        <v>2.1970000000000001</v>
      </c>
      <c r="E35" s="22" t="s">
        <v>52</v>
      </c>
      <c r="F35" s="23">
        <v>3</v>
      </c>
      <c r="G35" s="22">
        <f t="shared" si="29"/>
        <v>0.78709279340247318</v>
      </c>
      <c r="H35" s="22">
        <f>H33*3</f>
        <v>0.37187203064089214</v>
      </c>
      <c r="I35" s="24">
        <f t="shared" si="27"/>
        <v>1.0599519886230304</v>
      </c>
      <c r="J35" s="24">
        <f t="shared" si="28"/>
        <v>4.553799654897996</v>
      </c>
      <c r="K35" s="24">
        <v>3.4000000000000002E-2</v>
      </c>
      <c r="L35" s="27">
        <f t="shared" si="30"/>
        <v>2.1165689499314611</v>
      </c>
      <c r="M35" s="27">
        <f t="shared" si="31"/>
        <v>0.37187203064089214</v>
      </c>
      <c r="N35" s="28"/>
      <c r="O35" s="28"/>
      <c r="P35" s="28"/>
      <c r="Q35" s="37" t="s">
        <v>22</v>
      </c>
      <c r="R35" s="25">
        <v>0.05</v>
      </c>
      <c r="S35" s="26"/>
    </row>
    <row r="36" spans="1:19" s="24" customFormat="1" x14ac:dyDescent="0.25">
      <c r="A36" s="20" t="s">
        <v>2</v>
      </c>
      <c r="B36" s="21">
        <v>1</v>
      </c>
      <c r="C36" s="21">
        <v>1</v>
      </c>
      <c r="D36" s="22">
        <f>EXP(LN(D33)*4)</f>
        <v>2.8561000000000001</v>
      </c>
      <c r="E36" s="22" t="s">
        <v>53</v>
      </c>
      <c r="F36" s="23">
        <v>4</v>
      </c>
      <c r="G36" s="22">
        <f t="shared" si="29"/>
        <v>1.0494570578699642</v>
      </c>
      <c r="H36" s="22">
        <f>H33*4</f>
        <v>0.49582937418785616</v>
      </c>
      <c r="I36" s="24">
        <f t="shared" si="27"/>
        <v>1.0807243215728395</v>
      </c>
      <c r="J36" s="24">
        <f t="shared" si="28"/>
        <v>7.5480000284699891</v>
      </c>
      <c r="K36" s="24">
        <v>3.4000000000000002E-2</v>
      </c>
      <c r="L36" s="27">
        <f t="shared" si="30"/>
        <v>2.1165689499314611</v>
      </c>
      <c r="M36" s="27">
        <f t="shared" si="31"/>
        <v>0.49582937418785616</v>
      </c>
      <c r="N36" s="28"/>
      <c r="O36" s="28"/>
      <c r="P36" s="28"/>
      <c r="Q36" s="37" t="s">
        <v>22</v>
      </c>
      <c r="R36" s="25">
        <v>0.05</v>
      </c>
      <c r="S36" s="26"/>
    </row>
    <row r="37" spans="1:19" s="43" customFormat="1" ht="45" x14ac:dyDescent="0.25">
      <c r="A37" s="39" t="s">
        <v>3</v>
      </c>
      <c r="B37" s="40">
        <v>1</v>
      </c>
      <c r="C37" s="40">
        <v>1</v>
      </c>
      <c r="D37" s="41"/>
      <c r="E37" s="41" t="s">
        <v>15</v>
      </c>
      <c r="F37" s="42">
        <v>0</v>
      </c>
      <c r="G37" s="41">
        <v>0</v>
      </c>
      <c r="H37" s="41">
        <v>0</v>
      </c>
      <c r="Q37" s="47" t="s">
        <v>72</v>
      </c>
      <c r="R37" s="44">
        <v>0.6</v>
      </c>
      <c r="S37" s="45"/>
    </row>
    <row r="38" spans="1:19" s="43" customFormat="1" x14ac:dyDescent="0.25">
      <c r="A38" s="39" t="s">
        <v>3</v>
      </c>
      <c r="B38" s="40">
        <v>1</v>
      </c>
      <c r="C38" s="40">
        <v>1</v>
      </c>
      <c r="D38" s="41">
        <v>0.4</v>
      </c>
      <c r="E38" s="41" t="s">
        <v>44</v>
      </c>
      <c r="F38" s="42">
        <v>1</v>
      </c>
      <c r="G38" s="41">
        <f>LN(D38)</f>
        <v>-0.916290731874155</v>
      </c>
      <c r="H38" s="43">
        <v>0.2618976502660767</v>
      </c>
      <c r="I38" s="55">
        <v>0.24</v>
      </c>
      <c r="J38" s="55">
        <v>0.67</v>
      </c>
      <c r="N38" s="43">
        <f>(LN(J38) - LN(I38))/(2*1.96)</f>
        <v>0.2618976502660767</v>
      </c>
      <c r="O38" s="43">
        <f>ABS(LN(D38)/N38)</f>
        <v>3.4986596135675261</v>
      </c>
      <c r="P38" s="43">
        <f>EXP(-0.717*O38 - 0.416*O38^2)</f>
        <v>5.0013300493969876E-4</v>
      </c>
      <c r="Q38" s="57" t="s">
        <v>22</v>
      </c>
      <c r="R38" s="44">
        <v>0.4</v>
      </c>
      <c r="S38" s="45"/>
    </row>
    <row r="39" spans="1:19" s="24" customFormat="1" ht="105" x14ac:dyDescent="0.25">
      <c r="A39" s="20" t="s">
        <v>11</v>
      </c>
      <c r="B39" s="21">
        <v>1</v>
      </c>
      <c r="C39" s="21">
        <v>1</v>
      </c>
      <c r="D39" s="22"/>
      <c r="E39" s="22" t="s">
        <v>42</v>
      </c>
      <c r="F39" s="23">
        <v>0</v>
      </c>
      <c r="G39" s="22">
        <v>0</v>
      </c>
      <c r="H39" s="22">
        <v>0</v>
      </c>
      <c r="Q39" s="36" t="s">
        <v>63</v>
      </c>
      <c r="R39" s="25">
        <v>0.2</v>
      </c>
      <c r="S39" s="26"/>
    </row>
    <row r="40" spans="1:19" s="24" customFormat="1" x14ac:dyDescent="0.25">
      <c r="A40" s="20" t="s">
        <v>11</v>
      </c>
      <c r="B40" s="21">
        <v>1</v>
      </c>
      <c r="C40" s="21">
        <v>1</v>
      </c>
      <c r="D40" s="22">
        <v>0.61</v>
      </c>
      <c r="E40" s="22" t="s">
        <v>45</v>
      </c>
      <c r="F40" s="23">
        <v>1</v>
      </c>
      <c r="G40" s="22">
        <f>LN(D40)</f>
        <v>-0.49429632181478012</v>
      </c>
      <c r="H40" s="22">
        <v>0.16</v>
      </c>
      <c r="I40" s="24">
        <f>EXP($G40-1.96*$H40)</f>
        <v>0.44579488947420237</v>
      </c>
      <c r="J40" s="24">
        <f>EXP($G40+1.96*$H40)</f>
        <v>0.83468879699109466</v>
      </c>
      <c r="K40" s="55">
        <v>2E-3</v>
      </c>
      <c r="L40" s="27">
        <f xml:space="preserve"> -0.862 + SQRT(0.743-2.404*LN(K40))</f>
        <v>3.0981663940555513</v>
      </c>
      <c r="M40" s="27">
        <f>ABS(LN(D40) / L40)</f>
        <v>0.15954479487066478</v>
      </c>
      <c r="Q40" s="37" t="s">
        <v>22</v>
      </c>
      <c r="R40" s="25">
        <v>0.8</v>
      </c>
      <c r="S40" s="26"/>
    </row>
    <row r="41" spans="1:19" s="43" customFormat="1" ht="45" customHeight="1" x14ac:dyDescent="0.25">
      <c r="A41" s="39" t="s">
        <v>9</v>
      </c>
      <c r="B41" s="40">
        <v>1</v>
      </c>
      <c r="C41" s="40">
        <v>1</v>
      </c>
      <c r="D41" s="40"/>
      <c r="E41" s="41" t="s">
        <v>43</v>
      </c>
      <c r="F41" s="42">
        <v>0</v>
      </c>
      <c r="G41" s="41">
        <v>0</v>
      </c>
      <c r="H41" s="41">
        <v>0</v>
      </c>
      <c r="Q41" s="47" t="s">
        <v>71</v>
      </c>
      <c r="R41" s="44">
        <v>0.3</v>
      </c>
      <c r="S41" s="45"/>
    </row>
    <row r="42" spans="1:19" s="43" customFormat="1" x14ac:dyDescent="0.25">
      <c r="A42" s="39" t="s">
        <v>9</v>
      </c>
      <c r="B42" s="40">
        <v>1</v>
      </c>
      <c r="C42" s="40">
        <v>1</v>
      </c>
      <c r="D42" s="41">
        <f>EXP(G20*0.5)</f>
        <v>0.92790085677296363</v>
      </c>
      <c r="E42" s="40" t="s">
        <v>46</v>
      </c>
      <c r="F42" s="42">
        <v>1</v>
      </c>
      <c r="G42" s="41">
        <f>LN(D42)</f>
        <v>-7.4830387277203148E-2</v>
      </c>
      <c r="H42" s="41">
        <v>0.03</v>
      </c>
      <c r="I42" s="43">
        <f>EXP($G42-1.96*$H42)</f>
        <v>0.87491338396623741</v>
      </c>
      <c r="J42" s="43">
        <f>EXP($G42+1.96*$H42)</f>
        <v>0.98409741555996777</v>
      </c>
      <c r="K42" s="55">
        <v>0.01</v>
      </c>
      <c r="L42" s="43">
        <f t="shared" ref="L42:L44" si="32" xml:space="preserve"> -0.862 + SQRT(0.743-2.404*LN(K42))</f>
        <v>2.5751251253213594</v>
      </c>
      <c r="M42" s="43">
        <f t="shared" ref="M42:M44" si="33">ABS(LN(D42) / L42)</f>
        <v>2.9058932531623987E-2</v>
      </c>
      <c r="Q42" s="46" t="s">
        <v>22</v>
      </c>
      <c r="R42" s="44">
        <v>0.3</v>
      </c>
      <c r="S42" s="45"/>
    </row>
    <row r="43" spans="1:19" s="43" customFormat="1" x14ac:dyDescent="0.25">
      <c r="A43" s="39" t="s">
        <v>9</v>
      </c>
      <c r="B43" s="40">
        <v>1</v>
      </c>
      <c r="C43" s="40">
        <v>1</v>
      </c>
      <c r="D43" s="41">
        <f>EXP(LN(D42)*2)</f>
        <v>0.86099999999999999</v>
      </c>
      <c r="E43" s="40" t="s">
        <v>47</v>
      </c>
      <c r="F43" s="42">
        <v>2</v>
      </c>
      <c r="G43" s="41">
        <f>LN(D43)</f>
        <v>-0.14966077455440627</v>
      </c>
      <c r="H43" s="41">
        <f>H42*2</f>
        <v>0.06</v>
      </c>
      <c r="I43" s="43">
        <f>EXP($G43-1.96*$H43)</f>
        <v>0.7654734294432527</v>
      </c>
      <c r="J43" s="43">
        <f>EXP($G43+1.96*$H43)</f>
        <v>0.96844772331180795</v>
      </c>
      <c r="K43" s="43">
        <v>0.01</v>
      </c>
      <c r="L43" s="43">
        <f t="shared" si="32"/>
        <v>2.5751251253213594</v>
      </c>
      <c r="M43" s="43">
        <f t="shared" si="33"/>
        <v>5.811786506324796E-2</v>
      </c>
      <c r="Q43" s="46" t="s">
        <v>22</v>
      </c>
      <c r="R43" s="44">
        <v>0.2</v>
      </c>
      <c r="S43" s="45"/>
    </row>
    <row r="44" spans="1:19" s="43" customFormat="1" x14ac:dyDescent="0.25">
      <c r="A44" s="39" t="s">
        <v>9</v>
      </c>
      <c r="B44" s="40">
        <v>1</v>
      </c>
      <c r="C44" s="40">
        <v>1</v>
      </c>
      <c r="D44" s="41">
        <f>EXP(LN(D42)*3)</f>
        <v>0.79892263768152161</v>
      </c>
      <c r="E44" s="40" t="s">
        <v>48</v>
      </c>
      <c r="F44" s="42">
        <v>3</v>
      </c>
      <c r="G44" s="41">
        <f t="shared" ref="G44:G47" si="34">LN(D44)</f>
        <v>-0.2244911618316095</v>
      </c>
      <c r="H44" s="41">
        <f>H42*3</f>
        <v>0.09</v>
      </c>
      <c r="I44" s="43">
        <f t="shared" ref="I44:I51" si="35">EXP($G44-1.96*$H44)</f>
        <v>0.66972294849043701</v>
      </c>
      <c r="J44" s="43">
        <f>EXP($G44+1.96*$H44)</f>
        <v>0.95304690161608496</v>
      </c>
      <c r="K44" s="43">
        <v>0.01</v>
      </c>
      <c r="L44" s="43">
        <f t="shared" si="32"/>
        <v>2.5751251253213594</v>
      </c>
      <c r="M44" s="43">
        <f t="shared" si="33"/>
        <v>8.7176797594871985E-2</v>
      </c>
      <c r="Q44" s="46" t="s">
        <v>22</v>
      </c>
      <c r="R44" s="44">
        <v>0.2</v>
      </c>
      <c r="S44" s="45"/>
    </row>
    <row r="45" spans="1:19" s="24" customFormat="1" ht="75" x14ac:dyDescent="0.25">
      <c r="A45" s="20" t="s">
        <v>27</v>
      </c>
      <c r="B45" s="21">
        <v>1</v>
      </c>
      <c r="C45" s="21">
        <v>1</v>
      </c>
      <c r="D45" s="21"/>
      <c r="E45" s="21" t="s">
        <v>54</v>
      </c>
      <c r="F45" s="23">
        <v>0</v>
      </c>
      <c r="G45" s="22">
        <v>0</v>
      </c>
      <c r="H45" s="22">
        <v>0</v>
      </c>
      <c r="Q45" s="36" t="s">
        <v>62</v>
      </c>
      <c r="R45" s="25">
        <v>0.85</v>
      </c>
      <c r="S45" s="26"/>
    </row>
    <row r="46" spans="1:19" s="24" customFormat="1" x14ac:dyDescent="0.25">
      <c r="A46" s="20" t="s">
        <v>27</v>
      </c>
      <c r="B46" s="21">
        <v>1</v>
      </c>
      <c r="C46" s="21">
        <v>1</v>
      </c>
      <c r="D46" s="21">
        <v>3.68</v>
      </c>
      <c r="E46" s="21" t="s">
        <v>55</v>
      </c>
      <c r="F46" s="23">
        <v>1</v>
      </c>
      <c r="G46" s="22">
        <f t="shared" si="34"/>
        <v>1.3029127521808397</v>
      </c>
      <c r="H46" s="22">
        <v>0.18611851448019803</v>
      </c>
      <c r="I46" s="55">
        <v>2.56</v>
      </c>
      <c r="J46" s="55">
        <v>5.31</v>
      </c>
      <c r="N46" s="24">
        <f>(LN(J46) - LN(I46))/(2*1.96)</f>
        <v>0.18611851448019803</v>
      </c>
      <c r="O46" s="24">
        <f>ABS(LN(D46)/N46)</f>
        <v>7.0004467627505287</v>
      </c>
      <c r="P46" s="24">
        <f>EXP(-0.717*O46 - 0.416*O46^2)</f>
        <v>9.2543967021286156E-12</v>
      </c>
      <c r="Q46" s="36" t="s">
        <v>22</v>
      </c>
      <c r="R46" s="25">
        <v>0.12</v>
      </c>
      <c r="S46" s="26"/>
    </row>
    <row r="47" spans="1:19" s="24" customFormat="1" x14ac:dyDescent="0.25">
      <c r="A47" s="20" t="s">
        <v>27</v>
      </c>
      <c r="B47" s="21">
        <v>1</v>
      </c>
      <c r="C47" s="21">
        <v>1</v>
      </c>
      <c r="D47" s="22">
        <v>20</v>
      </c>
      <c r="E47" s="21" t="s">
        <v>56</v>
      </c>
      <c r="F47" s="23">
        <v>2</v>
      </c>
      <c r="G47" s="22">
        <f t="shared" si="34"/>
        <v>2.9957322735539909</v>
      </c>
      <c r="H47" s="22">
        <v>0.76386837545884112</v>
      </c>
      <c r="I47" s="24">
        <f t="shared" si="35"/>
        <v>4.4751964833404605</v>
      </c>
      <c r="J47" s="24">
        <f>EXP($G47+1.96*$H47)</f>
        <v>89.381550394279941</v>
      </c>
      <c r="K47" s="55">
        <v>1E-4</v>
      </c>
      <c r="L47" s="24">
        <f t="shared" ref="L47" si="36" xml:space="preserve"> -0.862 + SQRT(0.743-2.404*LN(K47))</f>
        <v>3.9217912009441571</v>
      </c>
      <c r="M47" s="24">
        <f t="shared" ref="M47" si="37">ABS(LN(D47) / L47)</f>
        <v>0.76386837545884112</v>
      </c>
      <c r="Q47" s="38" t="s">
        <v>22</v>
      </c>
      <c r="R47" s="25">
        <v>0.03</v>
      </c>
      <c r="S47" s="26"/>
    </row>
    <row r="48" spans="1:19" s="43" customFormat="1" ht="75" x14ac:dyDescent="0.25">
      <c r="A48" s="39" t="s">
        <v>10</v>
      </c>
      <c r="B48" s="40">
        <v>1</v>
      </c>
      <c r="C48" s="40">
        <v>1</v>
      </c>
      <c r="D48" s="41"/>
      <c r="E48" s="40" t="s">
        <v>57</v>
      </c>
      <c r="F48" s="42">
        <v>0</v>
      </c>
      <c r="G48" s="41">
        <v>0</v>
      </c>
      <c r="H48" s="41">
        <v>0</v>
      </c>
      <c r="Q48" s="47" t="s">
        <v>61</v>
      </c>
      <c r="R48" s="44">
        <v>0.4</v>
      </c>
      <c r="S48" s="45"/>
    </row>
    <row r="49" spans="1:19" s="43" customFormat="1" x14ac:dyDescent="0.25">
      <c r="A49" s="39" t="s">
        <v>10</v>
      </c>
      <c r="B49" s="40">
        <v>1</v>
      </c>
      <c r="C49" s="40">
        <v>1</v>
      </c>
      <c r="D49" s="41">
        <f>1.12^2</f>
        <v>1.2544000000000002</v>
      </c>
      <c r="E49" s="40" t="s">
        <v>58</v>
      </c>
      <c r="F49" s="42">
        <v>1</v>
      </c>
      <c r="G49" s="41">
        <f t="shared" ref="G49:G51" si="38">LN(D49)</f>
        <v>0.22665737061400648</v>
      </c>
      <c r="H49" s="41">
        <f>0.044*2</f>
        <v>8.7999999999999995E-2</v>
      </c>
      <c r="I49" s="43">
        <f t="shared" si="35"/>
        <v>1.0556718307109698</v>
      </c>
      <c r="J49" s="43">
        <f t="shared" ref="J49:J51" si="39">EXP($G49+1.96*$H49)</f>
        <v>1.4905383607141176</v>
      </c>
      <c r="K49" s="55">
        <v>0.01</v>
      </c>
      <c r="Q49" s="46" t="s">
        <v>22</v>
      </c>
      <c r="R49" s="44">
        <v>0.3</v>
      </c>
      <c r="S49" s="45"/>
    </row>
    <row r="50" spans="1:19" s="43" customFormat="1" x14ac:dyDescent="0.25">
      <c r="A50" s="39" t="s">
        <v>10</v>
      </c>
      <c r="B50" s="40">
        <v>1</v>
      </c>
      <c r="C50" s="40">
        <v>1</v>
      </c>
      <c r="D50" s="41">
        <f>D49^(5/2)</f>
        <v>1.7623416832000005</v>
      </c>
      <c r="E50" s="40" t="s">
        <v>59</v>
      </c>
      <c r="F50" s="42">
        <v>2</v>
      </c>
      <c r="G50" s="41">
        <f t="shared" si="38"/>
        <v>0.5666434265350162</v>
      </c>
      <c r="H50" s="41">
        <f>H$49*5/2</f>
        <v>0.21999999999999997</v>
      </c>
      <c r="I50" s="43">
        <f t="shared" si="35"/>
        <v>1.1450444148719017</v>
      </c>
      <c r="J50" s="43">
        <f t="shared" si="39"/>
        <v>2.7124259705608611</v>
      </c>
      <c r="Q50" s="46" t="s">
        <v>22</v>
      </c>
      <c r="R50" s="44">
        <v>0.2</v>
      </c>
      <c r="S50" s="45"/>
    </row>
    <row r="51" spans="1:19" s="43" customFormat="1" x14ac:dyDescent="0.25">
      <c r="A51" s="39" t="s">
        <v>10</v>
      </c>
      <c r="B51" s="40">
        <v>1</v>
      </c>
      <c r="C51" s="40">
        <v>1</v>
      </c>
      <c r="D51" s="41">
        <f>D$49^(8/2)</f>
        <v>2.4759631762948109</v>
      </c>
      <c r="E51" s="40" t="s">
        <v>60</v>
      </c>
      <c r="F51" s="42">
        <v>3</v>
      </c>
      <c r="G51" s="41">
        <f t="shared" si="38"/>
        <v>0.90662948245602593</v>
      </c>
      <c r="H51" s="41">
        <f>H$49*8/2</f>
        <v>0.35199999999999998</v>
      </c>
      <c r="I51" s="43">
        <f t="shared" si="35"/>
        <v>1.2419832318025601</v>
      </c>
      <c r="J51" s="43">
        <f t="shared" si="39"/>
        <v>4.9359713508132499</v>
      </c>
      <c r="Q51" s="46" t="s">
        <v>22</v>
      </c>
      <c r="R51" s="44">
        <v>0.1</v>
      </c>
      <c r="S51" s="45"/>
    </row>
    <row r="52" spans="1:19" x14ac:dyDescent="0.25">
      <c r="A52" s="8"/>
      <c r="B52" s="8"/>
      <c r="C52" s="8"/>
      <c r="D52" s="6"/>
      <c r="E52" s="6"/>
      <c r="F52" s="2"/>
      <c r="G52" s="6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9"/>
    </row>
    <row r="53" spans="1:19" x14ac:dyDescent="0.25">
      <c r="A53" s="8"/>
      <c r="B53" s="8"/>
      <c r="C53" s="8"/>
      <c r="D53" s="6"/>
      <c r="E53" s="6"/>
      <c r="F53" s="6"/>
      <c r="G53" s="6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</row>
    <row r="54" spans="1:19" x14ac:dyDescent="0.25">
      <c r="A54" s="8"/>
      <c r="B54" s="8"/>
      <c r="C54" s="8"/>
      <c r="D54" s="6"/>
      <c r="E54" s="6"/>
      <c r="F54" s="6"/>
      <c r="G54" s="6"/>
      <c r="H54" s="8"/>
      <c r="I54" s="8"/>
      <c r="J54" s="8"/>
      <c r="K54" s="8"/>
      <c r="L54" s="8"/>
      <c r="M54" s="8"/>
      <c r="N54" s="8"/>
      <c r="O54" s="8"/>
      <c r="P54" s="24"/>
      <c r="Q54" s="8"/>
      <c r="R54" s="8"/>
      <c r="S54" s="9"/>
    </row>
    <row r="55" spans="1:19" x14ac:dyDescent="0.25">
      <c r="A55" s="8"/>
      <c r="B55" s="8"/>
      <c r="C55" s="8"/>
      <c r="D55" s="6"/>
      <c r="E55" s="6"/>
      <c r="F55" s="6"/>
      <c r="G55" s="6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9"/>
    </row>
    <row r="56" spans="1:19" x14ac:dyDescent="0.25">
      <c r="A56" s="8"/>
      <c r="B56" s="8"/>
      <c r="C56" s="8"/>
      <c r="D56" s="6"/>
      <c r="E56" s="6"/>
      <c r="F56" s="6"/>
      <c r="G56" s="6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</row>
    <row r="57" spans="1:19" x14ac:dyDescent="0.25">
      <c r="A57" s="8"/>
      <c r="B57" s="8"/>
      <c r="C57" s="8"/>
      <c r="D57" s="6"/>
      <c r="E57" s="6"/>
      <c r="F57" s="6"/>
      <c r="G57" s="6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</row>
    <row r="58" spans="1:19" x14ac:dyDescent="0.25">
      <c r="A58" s="8"/>
      <c r="B58" s="8"/>
      <c r="C58" s="8"/>
      <c r="D58" s="6"/>
      <c r="E58" s="6"/>
      <c r="F58" s="6"/>
      <c r="G58" s="6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</row>
    <row r="59" spans="1:19" x14ac:dyDescent="0.25">
      <c r="A59" s="8"/>
      <c r="B59" s="8"/>
      <c r="C59" s="8"/>
      <c r="D59" s="6"/>
      <c r="E59" s="6"/>
      <c r="F59" s="6"/>
      <c r="G59" s="6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</row>
    <row r="60" spans="1:19" x14ac:dyDescent="0.25">
      <c r="A60" s="8"/>
      <c r="B60" s="8"/>
      <c r="C60" s="8"/>
      <c r="D60" s="6"/>
      <c r="E60" s="6"/>
      <c r="F60" s="6"/>
      <c r="G60" s="6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</row>
    <row r="61" spans="1:19" x14ac:dyDescent="0.25">
      <c r="A61" s="8"/>
      <c r="B61" s="8"/>
      <c r="C61" s="8"/>
      <c r="D61" s="6"/>
      <c r="E61" s="6"/>
      <c r="F61" s="6"/>
      <c r="G61" s="6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</row>
    <row r="62" spans="1:19" x14ac:dyDescent="0.25">
      <c r="A62" s="8"/>
      <c r="B62" s="8"/>
      <c r="C62" s="8"/>
      <c r="D62" s="6"/>
      <c r="E62" s="6"/>
      <c r="F62" s="6"/>
      <c r="G62" s="6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</row>
    <row r="63" spans="1:19" x14ac:dyDescent="0.25">
      <c r="A63" s="8"/>
      <c r="B63" s="8"/>
      <c r="C63" s="8"/>
      <c r="D63" s="6"/>
      <c r="E63" s="6"/>
      <c r="F63" s="6"/>
      <c r="G63" s="6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</row>
    <row r="64" spans="1:19" x14ac:dyDescent="0.25">
      <c r="A64" s="8"/>
      <c r="B64" s="8"/>
      <c r="C64" s="8"/>
      <c r="D64" s="6"/>
      <c r="E64" s="6"/>
      <c r="F64" s="6"/>
      <c r="G64" s="6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</row>
    <row r="65" spans="1:19" x14ac:dyDescent="0.25">
      <c r="A65" s="8"/>
      <c r="B65" s="8"/>
      <c r="C65" s="8"/>
      <c r="D65" s="6"/>
      <c r="E65" s="6"/>
      <c r="F65" s="6"/>
      <c r="G65" s="6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</row>
    <row r="66" spans="1:19" x14ac:dyDescent="0.25">
      <c r="A66" s="8"/>
      <c r="B66" s="8"/>
      <c r="C66" s="8"/>
      <c r="D66" s="6"/>
      <c r="E66" s="6"/>
      <c r="F66" s="6"/>
      <c r="G66" s="6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</row>
    <row r="67" spans="1:19" x14ac:dyDescent="0.25">
      <c r="A67" s="8"/>
      <c r="B67" s="8"/>
      <c r="C67" s="8"/>
      <c r="D67" s="6"/>
      <c r="E67" s="6"/>
      <c r="F67" s="6"/>
      <c r="G67" s="6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</row>
    <row r="68" spans="1:19" x14ac:dyDescent="0.25">
      <c r="A68" s="8"/>
      <c r="B68" s="8"/>
      <c r="C68" s="8"/>
      <c r="D68" s="6"/>
      <c r="E68" s="6"/>
      <c r="F68" s="6"/>
      <c r="G68" s="6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</row>
    <row r="69" spans="1:19" x14ac:dyDescent="0.25">
      <c r="A69" s="8"/>
      <c r="B69" s="8"/>
      <c r="C69" s="8"/>
      <c r="D69" s="6"/>
      <c r="E69" s="6"/>
      <c r="F69" s="6"/>
      <c r="G69" s="6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</row>
    <row r="70" spans="1:19" x14ac:dyDescent="0.25">
      <c r="A70" s="8"/>
      <c r="B70" s="8"/>
      <c r="C70" s="8"/>
      <c r="D70" s="6"/>
      <c r="E70" s="6"/>
      <c r="F70" s="6"/>
      <c r="G70" s="6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</row>
    <row r="71" spans="1:19" x14ac:dyDescent="0.25">
      <c r="A71" s="8"/>
      <c r="B71" s="8"/>
      <c r="C71" s="8"/>
      <c r="D71" s="6"/>
      <c r="E71" s="6"/>
      <c r="F71" s="6"/>
      <c r="G71" s="6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</row>
    <row r="72" spans="1:19" x14ac:dyDescent="0.25">
      <c r="A72" s="8"/>
      <c r="B72" s="8"/>
      <c r="C72" s="8"/>
      <c r="D72" s="6"/>
      <c r="E72" s="6"/>
      <c r="F72" s="6"/>
      <c r="G72" s="6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</row>
    <row r="73" spans="1:19" x14ac:dyDescent="0.25">
      <c r="A73" s="8"/>
      <c r="B73" s="8"/>
      <c r="C73" s="8"/>
      <c r="D73" s="6"/>
      <c r="E73" s="6"/>
      <c r="F73" s="6"/>
      <c r="G73" s="6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</row>
    <row r="74" spans="1:19" x14ac:dyDescent="0.25">
      <c r="A74" s="8"/>
      <c r="B74" s="8"/>
      <c r="C74" s="8"/>
      <c r="D74" s="6"/>
      <c r="E74" s="6"/>
      <c r="F74" s="6"/>
      <c r="G74" s="6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</row>
    <row r="75" spans="1:19" x14ac:dyDescent="0.25">
      <c r="A75" s="8"/>
      <c r="B75" s="8"/>
      <c r="C75" s="8"/>
      <c r="D75" s="6"/>
      <c r="E75" s="6"/>
      <c r="F75" s="6"/>
      <c r="G75" s="6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9"/>
    </row>
    <row r="76" spans="1:19" x14ac:dyDescent="0.25">
      <c r="A76" s="8"/>
      <c r="B76" s="8"/>
      <c r="C76" s="8"/>
      <c r="D76" s="6"/>
      <c r="E76" s="6"/>
      <c r="F76" s="6"/>
      <c r="G76" s="6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</row>
    <row r="77" spans="1:19" x14ac:dyDescent="0.25">
      <c r="A77" s="8"/>
      <c r="B77" s="8"/>
      <c r="C77" s="8"/>
      <c r="D77" s="6"/>
      <c r="E77" s="6"/>
      <c r="F77" s="6"/>
      <c r="G77" s="6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</row>
    <row r="78" spans="1:19" x14ac:dyDescent="0.25">
      <c r="A78" s="8"/>
      <c r="B78" s="8"/>
      <c r="C78" s="8"/>
      <c r="D78" s="6"/>
      <c r="E78" s="6"/>
      <c r="F78" s="6"/>
      <c r="G78" s="6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</row>
    <row r="79" spans="1:19" x14ac:dyDescent="0.25">
      <c r="A79" s="8"/>
      <c r="B79" s="8"/>
      <c r="C79" s="8"/>
      <c r="D79" s="6"/>
      <c r="E79" s="6"/>
      <c r="F79" s="6"/>
      <c r="G79" s="6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</row>
    <row r="80" spans="1:19" x14ac:dyDescent="0.25">
      <c r="A80" s="8"/>
      <c r="B80" s="8"/>
      <c r="C80" s="8"/>
      <c r="D80" s="6"/>
      <c r="E80" s="6"/>
      <c r="F80" s="6"/>
      <c r="G80" s="6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Vaughan</dc:creator>
  <cp:lastModifiedBy>Tom Vaughan</cp:lastModifiedBy>
  <dcterms:created xsi:type="dcterms:W3CDTF">2016-08-07T02:25:27Z</dcterms:created>
  <dcterms:modified xsi:type="dcterms:W3CDTF">2018-05-13T00:40:54Z</dcterms:modified>
</cp:coreProperties>
</file>