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9571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I28" i="5"/>
  <c r="I29" i="5"/>
  <c r="J28" i="5"/>
  <c r="J27" i="5"/>
  <c r="I27" i="5"/>
  <c r="M29" i="5"/>
  <c r="M28" i="5"/>
  <c r="M27" i="5"/>
  <c r="L29" i="5"/>
  <c r="L28" i="5"/>
  <c r="L27" i="5"/>
  <c r="D29" i="5"/>
  <c r="G29" i="5" s="1"/>
  <c r="D28" i="5"/>
  <c r="D27" i="5"/>
  <c r="G27" i="5" s="1"/>
  <c r="G28" i="5"/>
  <c r="J24" i="5" l="1"/>
  <c r="I24" i="5"/>
  <c r="L24" i="5"/>
  <c r="M24" i="5" s="1"/>
  <c r="G24" i="5"/>
  <c r="J31" i="5" l="1"/>
  <c r="I31" i="5"/>
  <c r="L31" i="5" l="1"/>
  <c r="M31" i="5" s="1"/>
  <c r="H49" i="5" l="1"/>
  <c r="H51" i="5" s="1"/>
  <c r="D49" i="5"/>
  <c r="D50" i="5" s="1"/>
  <c r="N46" i="5"/>
  <c r="O46" i="5" s="1"/>
  <c r="P46" i="5" s="1"/>
  <c r="L47" i="5"/>
  <c r="M47" i="5" s="1"/>
  <c r="G46" i="5"/>
  <c r="D51" i="5" l="1"/>
  <c r="H50" i="5"/>
  <c r="L40" i="5"/>
  <c r="M40" i="5" s="1"/>
  <c r="L44" i="5"/>
  <c r="L43" i="5"/>
  <c r="L42" i="5"/>
  <c r="L22" i="5"/>
  <c r="L21" i="5"/>
  <c r="L20" i="5"/>
  <c r="M20" i="5" s="1"/>
  <c r="N38" i="5"/>
  <c r="O38" i="5" s="1"/>
  <c r="P38" i="5" s="1"/>
  <c r="L36" i="5" l="1"/>
  <c r="L35" i="5"/>
  <c r="L34" i="5"/>
  <c r="L33" i="5"/>
  <c r="M33" i="5" s="1"/>
  <c r="H44" i="5" l="1"/>
  <c r="G47" i="5" l="1"/>
  <c r="G51" i="5"/>
  <c r="G50" i="5"/>
  <c r="G49" i="5"/>
  <c r="H43" i="5"/>
  <c r="G40" i="5"/>
  <c r="J40" i="5" s="1"/>
  <c r="G38" i="5"/>
  <c r="H36" i="5"/>
  <c r="D36" i="5"/>
  <c r="H35" i="5"/>
  <c r="D35" i="5"/>
  <c r="H34" i="5"/>
  <c r="D34" i="5"/>
  <c r="G33" i="5"/>
  <c r="J33" i="5" s="1"/>
  <c r="G31" i="5"/>
  <c r="I47" i="5" l="1"/>
  <c r="J47" i="5"/>
  <c r="G34" i="5"/>
  <c r="J34" i="5" s="1"/>
  <c r="M34" i="5"/>
  <c r="G35" i="5"/>
  <c r="I35" i="5" s="1"/>
  <c r="M35" i="5"/>
  <c r="G36" i="5"/>
  <c r="J36" i="5" s="1"/>
  <c r="M36" i="5"/>
  <c r="I50" i="5"/>
  <c r="I51" i="5"/>
  <c r="I49" i="5"/>
  <c r="J49" i="5"/>
  <c r="J50" i="5"/>
  <c r="J51" i="5"/>
  <c r="J35" i="5"/>
  <c r="I33" i="5"/>
  <c r="I40" i="5"/>
  <c r="I34" i="5" l="1"/>
  <c r="I36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42" i="5"/>
  <c r="M42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44" i="5"/>
  <c r="D43" i="5"/>
  <c r="G42" i="5"/>
  <c r="G14" i="5"/>
  <c r="G9" i="5"/>
  <c r="G7" i="5"/>
  <c r="G3" i="5"/>
  <c r="G5" i="5"/>
  <c r="G4" i="5"/>
  <c r="G43" i="5" l="1"/>
  <c r="I43" i="5" s="1"/>
  <c r="M43" i="5"/>
  <c r="G44" i="5"/>
  <c r="I44" i="5" s="1"/>
  <c r="M44" i="5"/>
  <c r="J42" i="5"/>
  <c r="I42" i="5"/>
  <c r="J3" i="5"/>
  <c r="J7" i="5"/>
  <c r="I7" i="5"/>
  <c r="J9" i="5"/>
  <c r="I9" i="5"/>
  <c r="I14" i="5"/>
  <c r="J14" i="5"/>
  <c r="J5" i="5"/>
  <c r="I5" i="5"/>
  <c r="J4" i="5"/>
  <c r="I4" i="5"/>
  <c r="I3" i="5"/>
  <c r="J43" i="5" l="1"/>
  <c r="J44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<sst xmlns="http://schemas.openxmlformats.org/spreadsheetml/2006/main" count="172" uniqueCount="80">
  <si>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</si>
  <si>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</si>
  <si>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</si>
  <si>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</si>
  <si>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</si>
  <si>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</si>
  <si>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</si>
  <si>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</si>
  <si>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</si>
  <si>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</si>
  <si>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</si>
  <si>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</si>
  <si>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</si>
  <si>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</si>
  <si>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</si>
  <si>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</si>
  <si>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</si>
  <si>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</si>
  <si>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</si>
  <si>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</si>
  <si>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</si>
  <si>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</si>
  <si>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</si>
  <si>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</si>
  <si>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</si>
  <si>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</si>
  <si>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</si>
  <si>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</si>
  <si>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</si>
  <si>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</si>
  <si>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</si>
  <si>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</si>
  <si>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</si>
  <si>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</si>
  <si>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</si>
  <si>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</si>
  <si>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</si>
  <si>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</si>
  <si>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</si>
  <si>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</si>
  <si>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</si>
  <si>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</si>
  <si>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</si>
  <si>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</si>
  <si>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</si>
  <si>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</si>
  <si>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</si>
  <si>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</si>
  <si>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</si>
  <si>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</si>
  <si>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</si>
  <si>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</si>
  <si>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</si>
  <si>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</si>
  <si>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</si>
  <si>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</si>
  <si>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</si>
  <si>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</si>
  <si>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</si>
  <si>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</si>
  <si>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</si>
  <si>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</si>
  <si>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Reid, B. J., Am J Gastroenterol 95, 1669–76 (2000);
Rastogi, A. et al. Gastrointestinal endoscopy 67, 394–8 (2008); 
Choi, W.-T. et al. Gut (2017) doi:10.1136/gutjnl-2017-313815; Galipeau, P. C. et al. PLoS medicine 4, e67 (2007).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</si>
  <si>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</si>
  <si>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</si>
  <si>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</si>
  <si>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</si>
  <si>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</si>
  <si>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</si>
  <si>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</si>
  <si>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</si>
  <si>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</si>
  <si>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</si>
  <si>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</si>
  <si>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</si>
  <si>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</si>
  <si>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</si>
  <si>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</si>
  <si>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</si>
  <si>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r>
      <t xml:space="preserve">Assume sqroot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</si>
</sst>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6" borderId="0" xfId="0" applyFont="1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zoomScaleNormal="100" workbookViewId="0">
      <pane ySplit="1" topLeftCell="A2" activePane="bottomLeft" state="frozen"/>
      <selection pane="bottomLeft" activeCell="B30" sqref="B30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67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68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69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19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70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19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78</v>
      </c>
    </row>
    <row r="16" spans="1:19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 t="s">
        <v>35</v>
      </c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66</v>
      </c>
      <c r="R17" s="61">
        <v>0.25</v>
      </c>
      <c r="S17" s="9" t="s">
        <v>78</v>
      </c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62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4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s="24" customFormat="1" ht="45" x14ac:dyDescent="0.25">
      <c r="A23" s="20" t="s">
        <v>77</v>
      </c>
      <c r="B23" s="21">
        <v>0</v>
      </c>
      <c r="C23" s="21">
        <v>1</v>
      </c>
      <c r="D23" s="22"/>
      <c r="E23" s="22" t="s">
        <v>73</v>
      </c>
      <c r="F23" s="23">
        <v>0</v>
      </c>
      <c r="G23" s="12">
        <v>0</v>
      </c>
      <c r="H23" s="12">
        <v>0</v>
      </c>
      <c r="I23" s="27"/>
      <c r="J23" s="27"/>
      <c r="K23" s="27"/>
      <c r="L23" s="27"/>
      <c r="M23" s="27"/>
      <c r="Q23" s="4" t="s">
        <v>74</v>
      </c>
      <c r="R23" s="27">
        <v>1.84E-2</v>
      </c>
      <c r="S23" s="9" t="s">
        <v>78</v>
      </c>
    </row>
    <row r="24" spans="1:19" s="24" customFormat="1" x14ac:dyDescent="0.25">
      <c r="A24" s="20" t="s">
        <v>77</v>
      </c>
      <c r="B24" s="21">
        <v>0</v>
      </c>
      <c r="C24" s="21">
        <v>1</v>
      </c>
      <c r="D24" s="22">
        <v>0.33</v>
      </c>
      <c r="E24" s="22" t="s">
        <v>76</v>
      </c>
      <c r="F24" s="23">
        <v>1</v>
      </c>
      <c r="G24" s="15">
        <f t="shared" si="15"/>
        <v>-1.1086626245216111</v>
      </c>
      <c r="H24" s="27">
        <v>0.56661507806391909</v>
      </c>
      <c r="I24" s="15">
        <f>EXP($G24-1.96*$H24)</f>
        <v>0.10869296813401993</v>
      </c>
      <c r="J24" s="15">
        <f>EXP($G24+1.96*$H24)</f>
        <v>1.0019047402010846</v>
      </c>
      <c r="K24" s="60">
        <v>0.05</v>
      </c>
      <c r="L24" s="15">
        <f xml:space="preserve"> -0.862 + SQRT(0.743-2.404*LN(K24))</f>
        <v>1.9566415851654133</v>
      </c>
      <c r="M24" s="15">
        <f>ABS(LN(D24) / L24)</f>
        <v>0.56661507806391909</v>
      </c>
      <c r="Q24" s="59" t="s">
        <v>22</v>
      </c>
      <c r="R24" s="27">
        <v>0.98160000000000003</v>
      </c>
      <c r="S24" s="26" t="s">
        <v>75</v>
      </c>
    </row>
    <row r="25" spans="1:19" ht="28.5" customHeight="1" x14ac:dyDescent="0.25">
      <c r="A25" s="48"/>
      <c r="B25" s="48"/>
      <c r="C25" s="48"/>
      <c r="D25" s="49"/>
      <c r="E25" s="49"/>
      <c r="F25" s="50"/>
      <c r="G25" s="51"/>
      <c r="H25" s="51"/>
      <c r="I25" s="51"/>
      <c r="J25" s="51"/>
      <c r="K25" s="51"/>
      <c r="L25" s="51"/>
      <c r="M25" s="51"/>
      <c r="N25" s="52"/>
      <c r="O25" s="52"/>
      <c r="P25" s="52"/>
      <c r="Q25" s="53"/>
      <c r="R25" s="51"/>
      <c r="S25" s="9"/>
    </row>
    <row r="26" spans="1:19" ht="51.75" customHeight="1" x14ac:dyDescent="0.25">
      <c r="A26" s="10" t="s">
        <v>0</v>
      </c>
      <c r="B26" s="11">
        <v>1</v>
      </c>
      <c r="C26" s="11">
        <v>1</v>
      </c>
      <c r="D26" s="11"/>
      <c r="E26" s="12" t="s">
        <v>39</v>
      </c>
      <c r="F26" s="13">
        <v>0</v>
      </c>
      <c r="G26" s="12">
        <v>0</v>
      </c>
      <c r="H26" s="12">
        <v>0</v>
      </c>
      <c r="I26" s="14"/>
      <c r="J26" s="14"/>
      <c r="K26" s="14"/>
      <c r="L26" s="14"/>
      <c r="M26" s="14"/>
      <c r="N26" s="14"/>
      <c r="O26" s="14"/>
      <c r="P26" s="14"/>
      <c r="Q26" s="30" t="s">
        <v>79</v>
      </c>
      <c r="R26" s="14">
        <v>0.1</v>
      </c>
      <c r="S26" s="9"/>
    </row>
    <row r="27" spans="1:19" x14ac:dyDescent="0.25">
      <c r="A27" s="10" t="s">
        <v>0</v>
      </c>
      <c r="B27" s="11">
        <v>1</v>
      </c>
      <c r="C27" s="11">
        <v>1</v>
      </c>
      <c r="D27" s="12">
        <f>SQRT(D3)</f>
        <v>1.4422205101855958</v>
      </c>
      <c r="E27" s="11" t="s">
        <v>67</v>
      </c>
      <c r="F27" s="13">
        <v>1</v>
      </c>
      <c r="G27" s="12">
        <f t="shared" ref="G27:G29" si="20">LN(D27)</f>
        <v>0.36618394685661337</v>
      </c>
      <c r="H27" s="12">
        <v>0.1871492201908079</v>
      </c>
      <c r="I27" s="15">
        <f t="shared" ref="I27:I29" si="21">EXP($G27-1.96*$H27)</f>
        <v>0.99937167276291416</v>
      </c>
      <c r="J27" s="15">
        <f t="shared" ref="J27:J29" si="22">EXP($G27+1.96*$H27)</f>
        <v>2.081307742343272</v>
      </c>
      <c r="K27" s="55">
        <v>0.05</v>
      </c>
      <c r="L27" s="15">
        <f t="shared" ref="L27:L29" si="23" xml:space="preserve"> -0.862 + SQRT(0.743-2.404*LN(K27))</f>
        <v>1.9566415851654133</v>
      </c>
      <c r="M27" s="15">
        <f t="shared" ref="M27:M29" si="24">ABS(LN(D27) / L27)</f>
        <v>0.1871492201908079</v>
      </c>
      <c r="N27" s="14"/>
      <c r="O27" s="14"/>
      <c r="P27" s="14"/>
      <c r="Q27" s="31" t="s">
        <v>22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 t="shared" ref="D28:D29" si="25">SQRT(D4)</f>
        <v>2.2516660498395407</v>
      </c>
      <c r="E28" s="11" t="s">
        <v>68</v>
      </c>
      <c r="F28" s="13">
        <v>2</v>
      </c>
      <c r="G28" s="12">
        <f t="shared" si="20"/>
        <v>0.81167040880154595</v>
      </c>
      <c r="H28" s="12">
        <v>0.4148283543370197</v>
      </c>
      <c r="I28" s="15">
        <f t="shared" si="21"/>
        <v>0.99860780430580842</v>
      </c>
      <c r="J28" s="15">
        <f t="shared" si="22"/>
        <v>5.0770682725882148</v>
      </c>
      <c r="K28" s="14">
        <v>0.05</v>
      </c>
      <c r="L28" s="15">
        <f t="shared" si="23"/>
        <v>1.9566415851654133</v>
      </c>
      <c r="M28" s="15">
        <f t="shared" si="24"/>
        <v>0.4148283543370197</v>
      </c>
      <c r="N28" s="14"/>
      <c r="O28" s="14"/>
      <c r="P28" s="14"/>
      <c r="Q28" s="31" t="s">
        <v>22</v>
      </c>
      <c r="R28" s="14">
        <v>0.4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 t="shared" si="25"/>
        <v>2.8213471959331771</v>
      </c>
      <c r="E29" s="11" t="s">
        <v>69</v>
      </c>
      <c r="F29" s="13">
        <v>3</v>
      </c>
      <c r="G29" s="12">
        <f t="shared" si="20"/>
        <v>1.0372144999281458</v>
      </c>
      <c r="H29" s="12">
        <v>0.53009938447181693</v>
      </c>
      <c r="I29" s="15">
        <f t="shared" si="21"/>
        <v>0.9982212901460954</v>
      </c>
      <c r="J29" s="15">
        <f t="shared" si="22"/>
        <v>7.974183759229386</v>
      </c>
      <c r="K29" s="14">
        <v>0.05</v>
      </c>
      <c r="L29" s="15">
        <f t="shared" si="23"/>
        <v>1.9566415851654133</v>
      </c>
      <c r="M29" s="15">
        <f t="shared" si="24"/>
        <v>0.53009938447181693</v>
      </c>
      <c r="N29" s="14"/>
      <c r="O29" s="14"/>
      <c r="P29" s="14"/>
      <c r="Q29" s="31" t="s">
        <v>22</v>
      </c>
      <c r="R29" s="14">
        <v>0.4</v>
      </c>
      <c r="S29" s="9"/>
    </row>
    <row r="30" spans="1:19" s="43" customFormat="1" ht="75" x14ac:dyDescent="0.25">
      <c r="A30" s="39" t="s">
        <v>1</v>
      </c>
      <c r="B30" s="40">
        <v>1</v>
      </c>
      <c r="C30" s="40">
        <v>1</v>
      </c>
      <c r="D30" s="41"/>
      <c r="E30" s="40" t="s">
        <v>40</v>
      </c>
      <c r="F30" s="42">
        <v>0</v>
      </c>
      <c r="G30" s="41">
        <v>0</v>
      </c>
      <c r="H30" s="41">
        <v>0</v>
      </c>
      <c r="Q30" s="58" t="s">
        <v>65</v>
      </c>
      <c r="R30" s="44">
        <v>0.36</v>
      </c>
      <c r="S30" s="45"/>
    </row>
    <row r="31" spans="1:19" s="43" customFormat="1" x14ac:dyDescent="0.25">
      <c r="A31" s="39" t="s">
        <v>1</v>
      </c>
      <c r="B31" s="40">
        <v>1</v>
      </c>
      <c r="C31" s="40">
        <v>1</v>
      </c>
      <c r="D31" s="41">
        <v>1.46</v>
      </c>
      <c r="E31" s="41" t="s">
        <v>49</v>
      </c>
      <c r="F31" s="42">
        <v>1</v>
      </c>
      <c r="G31" s="41">
        <f t="shared" ref="G31" si="26">LN(D31)</f>
        <v>0.37843643572024505</v>
      </c>
      <c r="H31" s="41">
        <v>0.19341121981124215</v>
      </c>
      <c r="I31" s="43">
        <f t="shared" ref="I31:I36" si="27">EXP($G31-1.96*$H31)</f>
        <v>0.99935065580546123</v>
      </c>
      <c r="J31" s="43">
        <f t="shared" ref="J31:J36" si="28">EXP($G31+1.96*$H31)</f>
        <v>2.1329850414537059</v>
      </c>
      <c r="K31" s="55">
        <v>0.05</v>
      </c>
      <c r="L31" s="43">
        <f xml:space="preserve"> -0.862 + SQRT(0.743-2.404*LN(K31))</f>
        <v>1.9566415851654133</v>
      </c>
      <c r="M31" s="43">
        <f>ABS(LN(D31) / L31)</f>
        <v>0.19341121981124215</v>
      </c>
      <c r="Q31" s="46" t="s">
        <v>22</v>
      </c>
      <c r="R31" s="44">
        <v>0.64</v>
      </c>
      <c r="S31" s="45" t="s">
        <v>36</v>
      </c>
    </row>
    <row r="32" spans="1:19" s="24" customFormat="1" x14ac:dyDescent="0.25">
      <c r="A32" s="20" t="s">
        <v>2</v>
      </c>
      <c r="B32" s="21">
        <v>1</v>
      </c>
      <c r="C32" s="21">
        <v>1</v>
      </c>
      <c r="D32" s="22"/>
      <c r="E32" s="22" t="s">
        <v>4</v>
      </c>
      <c r="F32" s="23">
        <v>0</v>
      </c>
      <c r="G32" s="22">
        <v>0</v>
      </c>
      <c r="H32" s="22">
        <v>0</v>
      </c>
      <c r="Q32" s="36" t="s">
        <v>64</v>
      </c>
      <c r="R32" s="25">
        <v>0.3</v>
      </c>
      <c r="S32" s="26"/>
    </row>
    <row r="33" spans="1:19" s="24" customFormat="1" x14ac:dyDescent="0.25">
      <c r="A33" s="20" t="s">
        <v>2</v>
      </c>
      <c r="B33" s="21">
        <v>1</v>
      </c>
      <c r="C33" s="21">
        <v>1</v>
      </c>
      <c r="D33" s="22">
        <v>1.3</v>
      </c>
      <c r="E33" s="22" t="s">
        <v>50</v>
      </c>
      <c r="F33" s="23">
        <v>1</v>
      </c>
      <c r="G33" s="22">
        <f>LN(D33)</f>
        <v>0.26236426446749106</v>
      </c>
      <c r="H33" s="22">
        <v>0.12395734354696404</v>
      </c>
      <c r="I33" s="24">
        <f t="shared" si="27"/>
        <v>1.019597428159736</v>
      </c>
      <c r="J33" s="24">
        <f t="shared" si="28"/>
        <v>1.6575169310207745</v>
      </c>
      <c r="K33" s="55">
        <v>3.4000000000000002E-2</v>
      </c>
      <c r="L33" s="27">
        <f xml:space="preserve"> -0.862 + SQRT(0.743-2.404*LN(K33))</f>
        <v>2.1165689499314611</v>
      </c>
      <c r="M33" s="27">
        <f>ABS(LN(D33) / L33)</f>
        <v>0.12395734354696404</v>
      </c>
      <c r="N33" s="28"/>
      <c r="O33" s="28"/>
      <c r="P33" s="28"/>
      <c r="Q33" s="37" t="s">
        <v>22</v>
      </c>
      <c r="R33" s="25">
        <v>0.3</v>
      </c>
      <c r="S33" s="29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f>EXP(LN(D33)*2)</f>
        <v>1.69</v>
      </c>
      <c r="E34" s="22" t="s">
        <v>51</v>
      </c>
      <c r="F34" s="23">
        <v>2</v>
      </c>
      <c r="G34" s="22">
        <f t="shared" ref="G34:G36" si="29">LN(D34)</f>
        <v>0.52472852893498212</v>
      </c>
      <c r="H34" s="22">
        <f>H33*2</f>
        <v>0.24791468709392808</v>
      </c>
      <c r="I34" s="24">
        <f t="shared" si="27"/>
        <v>1.039578915509948</v>
      </c>
      <c r="J34" s="24">
        <f t="shared" si="28"/>
        <v>2.7473623766205266</v>
      </c>
      <c r="K34" s="24">
        <v>3.4000000000000002E-2</v>
      </c>
      <c r="L34" s="27">
        <f t="shared" ref="L34:L36" si="30" xml:space="preserve"> -0.862 + SQRT(0.743-2.404*LN(K34))</f>
        <v>2.1165689499314611</v>
      </c>
      <c r="M34" s="27">
        <f t="shared" ref="M34:M36" si="31">ABS(LN(D34) / L34)</f>
        <v>0.24791468709392808</v>
      </c>
      <c r="N34" s="28"/>
      <c r="O34" s="28"/>
      <c r="P34" s="28"/>
      <c r="Q34" s="37" t="s">
        <v>22</v>
      </c>
      <c r="R34" s="25">
        <v>0.3</v>
      </c>
      <c r="S34" s="26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EXP(LN(D33)*3)</f>
        <v>2.1970000000000001</v>
      </c>
      <c r="E35" s="22" t="s">
        <v>52</v>
      </c>
      <c r="F35" s="23">
        <v>3</v>
      </c>
      <c r="G35" s="22">
        <f t="shared" si="29"/>
        <v>0.78709279340247318</v>
      </c>
      <c r="H35" s="22">
        <f>H33*3</f>
        <v>0.37187203064089214</v>
      </c>
      <c r="I35" s="24">
        <f t="shared" si="27"/>
        <v>1.0599519886230304</v>
      </c>
      <c r="J35" s="24">
        <f t="shared" si="28"/>
        <v>4.553799654897996</v>
      </c>
      <c r="K35" s="24">
        <v>3.4000000000000002E-2</v>
      </c>
      <c r="L35" s="27">
        <f t="shared" si="30"/>
        <v>2.1165689499314611</v>
      </c>
      <c r="M35" s="27">
        <f t="shared" si="31"/>
        <v>0.37187203064089214</v>
      </c>
      <c r="N35" s="28"/>
      <c r="O35" s="28"/>
      <c r="P35" s="28"/>
      <c r="Q35" s="37" t="s">
        <v>22</v>
      </c>
      <c r="R35" s="25">
        <v>0.05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EXP(LN(D33)*4)</f>
        <v>2.8561000000000001</v>
      </c>
      <c r="E36" s="22" t="s">
        <v>53</v>
      </c>
      <c r="F36" s="23">
        <v>4</v>
      </c>
      <c r="G36" s="22">
        <f t="shared" si="29"/>
        <v>1.0494570578699642</v>
      </c>
      <c r="H36" s="22">
        <f>H33*4</f>
        <v>0.49582937418785616</v>
      </c>
      <c r="I36" s="24">
        <f t="shared" si="27"/>
        <v>1.0807243215728395</v>
      </c>
      <c r="J36" s="24">
        <f t="shared" si="28"/>
        <v>7.5480000284699891</v>
      </c>
      <c r="K36" s="24">
        <v>3.4000000000000002E-2</v>
      </c>
      <c r="L36" s="27">
        <f t="shared" si="30"/>
        <v>2.1165689499314611</v>
      </c>
      <c r="M36" s="27">
        <f t="shared" si="31"/>
        <v>0.49582937418785616</v>
      </c>
      <c r="N36" s="28"/>
      <c r="O36" s="28"/>
      <c r="P36" s="28"/>
      <c r="Q36" s="37" t="s">
        <v>22</v>
      </c>
      <c r="R36" s="25">
        <v>0.05</v>
      </c>
      <c r="S36" s="26"/>
    </row>
    <row r="37" spans="1:19" s="43" customFormat="1" ht="45" x14ac:dyDescent="0.25">
      <c r="A37" s="39" t="s">
        <v>3</v>
      </c>
      <c r="B37" s="40">
        <v>1</v>
      </c>
      <c r="C37" s="40">
        <v>1</v>
      </c>
      <c r="D37" s="41"/>
      <c r="E37" s="41" t="s">
        <v>15</v>
      </c>
      <c r="F37" s="42">
        <v>0</v>
      </c>
      <c r="G37" s="41">
        <v>0</v>
      </c>
      <c r="H37" s="41">
        <v>0</v>
      </c>
      <c r="Q37" s="47" t="s">
        <v>72</v>
      </c>
      <c r="R37" s="44">
        <v>0.6</v>
      </c>
      <c r="S37" s="45"/>
    </row>
    <row r="38" spans="1:19" s="43" customFormat="1" x14ac:dyDescent="0.25">
      <c r="A38" s="39" t="s">
        <v>3</v>
      </c>
      <c r="B38" s="40">
        <v>1</v>
      </c>
      <c r="C38" s="40">
        <v>1</v>
      </c>
      <c r="D38" s="41">
        <v>0.4</v>
      </c>
      <c r="E38" s="41" t="s">
        <v>44</v>
      </c>
      <c r="F38" s="42">
        <v>1</v>
      </c>
      <c r="G38" s="41">
        <f>LN(D38)</f>
        <v>-0.916290731874155</v>
      </c>
      <c r="H38" s="43">
        <v>0.2618976502660767</v>
      </c>
      <c r="I38" s="55">
        <v>0.24</v>
      </c>
      <c r="J38" s="55">
        <v>0.67</v>
      </c>
      <c r="N38" s="43">
        <f>(LN(J38) - LN(I38))/(2*1.96)</f>
        <v>0.2618976502660767</v>
      </c>
      <c r="O38" s="43">
        <f>ABS(LN(D38)/N38)</f>
        <v>3.4986596135675261</v>
      </c>
      <c r="P38" s="43">
        <f>EXP(-0.717*O38 - 0.416*O38^2)</f>
        <v>5.0013300493969876E-4</v>
      </c>
      <c r="Q38" s="57" t="s">
        <v>22</v>
      </c>
      <c r="R38" s="44">
        <v>0.4</v>
      </c>
      <c r="S38" s="45"/>
    </row>
    <row r="39" spans="1:19" s="24" customFormat="1" ht="105" x14ac:dyDescent="0.25">
      <c r="A39" s="20" t="s">
        <v>11</v>
      </c>
      <c r="B39" s="21">
        <v>1</v>
      </c>
      <c r="C39" s="21">
        <v>1</v>
      </c>
      <c r="D39" s="22"/>
      <c r="E39" s="22" t="s">
        <v>42</v>
      </c>
      <c r="F39" s="23">
        <v>0</v>
      </c>
      <c r="G39" s="22">
        <v>0</v>
      </c>
      <c r="H39" s="22">
        <v>0</v>
      </c>
      <c r="Q39" s="36" t="s">
        <v>63</v>
      </c>
      <c r="R39" s="25">
        <v>0.2</v>
      </c>
      <c r="S39" s="26"/>
    </row>
    <row r="40" spans="1:19" s="24" customFormat="1" x14ac:dyDescent="0.25">
      <c r="A40" s="20" t="s">
        <v>11</v>
      </c>
      <c r="B40" s="21">
        <v>1</v>
      </c>
      <c r="C40" s="21">
        <v>1</v>
      </c>
      <c r="D40" s="22">
        <v>0.61</v>
      </c>
      <c r="E40" s="22" t="s">
        <v>45</v>
      </c>
      <c r="F40" s="23">
        <v>1</v>
      </c>
      <c r="G40" s="22">
        <f>LN(D40)</f>
        <v>-0.49429632181478012</v>
      </c>
      <c r="H40" s="22">
        <v>0.16</v>
      </c>
      <c r="I40" s="24">
        <f>EXP($G40-1.96*$H40)</f>
        <v>0.44579488947420237</v>
      </c>
      <c r="J40" s="24">
        <f>EXP($G40+1.96*$H40)</f>
        <v>0.83468879699109466</v>
      </c>
      <c r="K40" s="55">
        <v>2E-3</v>
      </c>
      <c r="L40" s="27">
        <f xml:space="preserve"> -0.862 + SQRT(0.743-2.404*LN(K40))</f>
        <v>3.0981663940555513</v>
      </c>
      <c r="M40" s="27">
        <f>ABS(LN(D40) / L40)</f>
        <v>0.15954479487066478</v>
      </c>
      <c r="Q40" s="37" t="s">
        <v>22</v>
      </c>
      <c r="R40" s="25">
        <v>0.8</v>
      </c>
      <c r="S40" s="26"/>
    </row>
    <row r="41" spans="1:19" s="43" customFormat="1" ht="45" customHeight="1" x14ac:dyDescent="0.25">
      <c r="A41" s="39" t="s">
        <v>9</v>
      </c>
      <c r="B41" s="40">
        <v>1</v>
      </c>
      <c r="C41" s="40">
        <v>1</v>
      </c>
      <c r="D41" s="40"/>
      <c r="E41" s="41" t="s">
        <v>43</v>
      </c>
      <c r="F41" s="42">
        <v>0</v>
      </c>
      <c r="G41" s="41">
        <v>0</v>
      </c>
      <c r="H41" s="41">
        <v>0</v>
      </c>
      <c r="Q41" s="47" t="s">
        <v>71</v>
      </c>
      <c r="R41" s="44">
        <v>0.3</v>
      </c>
      <c r="S41" s="45"/>
    </row>
    <row r="42" spans="1:19" s="43" customFormat="1" x14ac:dyDescent="0.25">
      <c r="A42" s="39" t="s">
        <v>9</v>
      </c>
      <c r="B42" s="40">
        <v>1</v>
      </c>
      <c r="C42" s="40">
        <v>1</v>
      </c>
      <c r="D42" s="41">
        <f>EXP(G20*0.5)</f>
        <v>0.92790085677296363</v>
      </c>
      <c r="E42" s="40" t="s">
        <v>46</v>
      </c>
      <c r="F42" s="42">
        <v>1</v>
      </c>
      <c r="G42" s="41">
        <f>LN(D42)</f>
        <v>-7.4830387277203148E-2</v>
      </c>
      <c r="H42" s="41">
        <v>0.03</v>
      </c>
      <c r="I42" s="43">
        <f>EXP($G42-1.96*$H42)</f>
        <v>0.87491338396623741</v>
      </c>
      <c r="J42" s="43">
        <f>EXP($G42+1.96*$H42)</f>
        <v>0.98409741555996777</v>
      </c>
      <c r="K42" s="55">
        <v>0.01</v>
      </c>
      <c r="L42" s="43">
        <f t="shared" ref="L42:L44" si="32" xml:space="preserve"> -0.862 + SQRT(0.743-2.404*LN(K42))</f>
        <v>2.5751251253213594</v>
      </c>
      <c r="M42" s="43">
        <f t="shared" ref="M42:M44" si="33">ABS(LN(D42) / L42)</f>
        <v>2.9058932531623987E-2</v>
      </c>
      <c r="Q42" s="46" t="s">
        <v>22</v>
      </c>
      <c r="R42" s="44">
        <v>0.3</v>
      </c>
      <c r="S42" s="45"/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EXP(LN(D42)*2)</f>
        <v>0.86099999999999999</v>
      </c>
      <c r="E43" s="40" t="s">
        <v>47</v>
      </c>
      <c r="F43" s="42">
        <v>2</v>
      </c>
      <c r="G43" s="41">
        <f>LN(D43)</f>
        <v>-0.14966077455440627</v>
      </c>
      <c r="H43" s="41">
        <f>H42*2</f>
        <v>0.06</v>
      </c>
      <c r="I43" s="43">
        <f>EXP($G43-1.96*$H43)</f>
        <v>0.7654734294432527</v>
      </c>
      <c r="J43" s="43">
        <f>EXP($G43+1.96*$H43)</f>
        <v>0.96844772331180795</v>
      </c>
      <c r="K43" s="43">
        <v>0.01</v>
      </c>
      <c r="L43" s="43">
        <f t="shared" si="32"/>
        <v>2.5751251253213594</v>
      </c>
      <c r="M43" s="43">
        <f t="shared" si="33"/>
        <v>5.811786506324796E-2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EXP(LN(D42)*3)</f>
        <v>0.79892263768152161</v>
      </c>
      <c r="E44" s="40" t="s">
        <v>48</v>
      </c>
      <c r="F44" s="42">
        <v>3</v>
      </c>
      <c r="G44" s="41">
        <f t="shared" ref="G44:G47" si="34">LN(D44)</f>
        <v>-0.2244911618316095</v>
      </c>
      <c r="H44" s="41">
        <f>H42*3</f>
        <v>0.09</v>
      </c>
      <c r="I44" s="43">
        <f t="shared" ref="I44:I51" si="35">EXP($G44-1.96*$H44)</f>
        <v>0.66972294849043701</v>
      </c>
      <c r="J44" s="43">
        <f>EXP($G44+1.96*$H44)</f>
        <v>0.95304690161608496</v>
      </c>
      <c r="K44" s="43">
        <v>0.01</v>
      </c>
      <c r="L44" s="43">
        <f t="shared" si="32"/>
        <v>2.5751251253213594</v>
      </c>
      <c r="M44" s="43">
        <f t="shared" si="33"/>
        <v>8.7176797594871985E-2</v>
      </c>
      <c r="Q44" s="46" t="s">
        <v>22</v>
      </c>
      <c r="R44" s="44">
        <v>0.2</v>
      </c>
      <c r="S44" s="45"/>
    </row>
    <row r="45" spans="1:19" s="24" customFormat="1" ht="75" x14ac:dyDescent="0.25">
      <c r="A45" s="20" t="s">
        <v>27</v>
      </c>
      <c r="B45" s="21">
        <v>1</v>
      </c>
      <c r="C45" s="21">
        <v>1</v>
      </c>
      <c r="D45" s="21"/>
      <c r="E45" s="21" t="s">
        <v>54</v>
      </c>
      <c r="F45" s="23">
        <v>0</v>
      </c>
      <c r="G45" s="22">
        <v>0</v>
      </c>
      <c r="H45" s="22">
        <v>0</v>
      </c>
      <c r="Q45" s="36" t="s">
        <v>62</v>
      </c>
      <c r="R45" s="25">
        <v>0.85</v>
      </c>
      <c r="S45" s="26"/>
    </row>
    <row r="46" spans="1:19" s="24" customFormat="1" x14ac:dyDescent="0.25">
      <c r="A46" s="20" t="s">
        <v>27</v>
      </c>
      <c r="B46" s="21">
        <v>1</v>
      </c>
      <c r="C46" s="21">
        <v>1</v>
      </c>
      <c r="D46" s="21">
        <v>3.68</v>
      </c>
      <c r="E46" s="21" t="s">
        <v>55</v>
      </c>
      <c r="F46" s="23">
        <v>1</v>
      </c>
      <c r="G46" s="22">
        <f t="shared" si="34"/>
        <v>1.3029127521808397</v>
      </c>
      <c r="H46" s="22">
        <v>0.18611851448019803</v>
      </c>
      <c r="I46" s="55">
        <v>2.56</v>
      </c>
      <c r="J46" s="55">
        <v>5.31</v>
      </c>
      <c r="N46" s="24">
        <f>(LN(J46) - LN(I46))/(2*1.96)</f>
        <v>0.18611851448019803</v>
      </c>
      <c r="O46" s="24">
        <f>ABS(LN(D46)/N46)</f>
        <v>7.0004467627505287</v>
      </c>
      <c r="P46" s="24">
        <f>EXP(-0.717*O46 - 0.416*O46^2)</f>
        <v>9.2543967021286156E-12</v>
      </c>
      <c r="Q46" s="36" t="s">
        <v>22</v>
      </c>
      <c r="R46" s="25">
        <v>0.12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2">
        <v>20</v>
      </c>
      <c r="E47" s="21" t="s">
        <v>56</v>
      </c>
      <c r="F47" s="23">
        <v>2</v>
      </c>
      <c r="G47" s="22">
        <f t="shared" si="34"/>
        <v>2.9957322735539909</v>
      </c>
      <c r="H47" s="22">
        <v>0.76386837545884112</v>
      </c>
      <c r="I47" s="24">
        <f t="shared" si="35"/>
        <v>4.4751964833404605</v>
      </c>
      <c r="J47" s="24">
        <f>EXP($G47+1.96*$H47)</f>
        <v>89.381550394279941</v>
      </c>
      <c r="K47" s="55">
        <v>1E-4</v>
      </c>
      <c r="L47" s="24">
        <f t="shared" ref="L47" si="36" xml:space="preserve"> -0.862 + SQRT(0.743-2.404*LN(K47))</f>
        <v>3.9217912009441571</v>
      </c>
      <c r="M47" s="24">
        <f t="shared" ref="M47" si="37">ABS(LN(D47) / L47)</f>
        <v>0.76386837545884112</v>
      </c>
      <c r="Q47" s="38" t="s">
        <v>22</v>
      </c>
      <c r="R47" s="25">
        <v>0.03</v>
      </c>
      <c r="S47" s="26"/>
    </row>
    <row r="48" spans="1:19" s="43" customFormat="1" ht="75" x14ac:dyDescent="0.25">
      <c r="A48" s="39" t="s">
        <v>10</v>
      </c>
      <c r="B48" s="40">
        <v>1</v>
      </c>
      <c r="C48" s="40">
        <v>1</v>
      </c>
      <c r="D48" s="41"/>
      <c r="E48" s="40" t="s">
        <v>57</v>
      </c>
      <c r="F48" s="42">
        <v>0</v>
      </c>
      <c r="G48" s="41">
        <v>0</v>
      </c>
      <c r="H48" s="41">
        <v>0</v>
      </c>
      <c r="Q48" s="47" t="s">
        <v>61</v>
      </c>
      <c r="R48" s="44">
        <v>0.4</v>
      </c>
      <c r="S48" s="45"/>
    </row>
    <row r="49" spans="1:19" s="43" customFormat="1" x14ac:dyDescent="0.25">
      <c r="A49" s="39" t="s">
        <v>10</v>
      </c>
      <c r="B49" s="40">
        <v>1</v>
      </c>
      <c r="C49" s="40">
        <v>1</v>
      </c>
      <c r="D49" s="41">
        <f>1.12^2</f>
        <v>1.2544000000000002</v>
      </c>
      <c r="E49" s="40" t="s">
        <v>58</v>
      </c>
      <c r="F49" s="42">
        <v>1</v>
      </c>
      <c r="G49" s="41">
        <f t="shared" ref="G49:G51" si="38">LN(D49)</f>
        <v>0.22665737061400648</v>
      </c>
      <c r="H49" s="41">
        <f>0.044*2</f>
        <v>8.7999999999999995E-2</v>
      </c>
      <c r="I49" s="43">
        <f t="shared" si="35"/>
        <v>1.0556718307109698</v>
      </c>
      <c r="J49" s="43">
        <f t="shared" ref="J49:J51" si="39">EXP($G49+1.96*$H49)</f>
        <v>1.4905383607141176</v>
      </c>
      <c r="K49" s="55">
        <v>0.01</v>
      </c>
      <c r="Q49" s="46" t="s">
        <v>22</v>
      </c>
      <c r="R49" s="44">
        <v>0.3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D49^(5/2)</f>
        <v>1.7623416832000005</v>
      </c>
      <c r="E50" s="40" t="s">
        <v>59</v>
      </c>
      <c r="F50" s="42">
        <v>2</v>
      </c>
      <c r="G50" s="41">
        <f t="shared" si="38"/>
        <v>0.5666434265350162</v>
      </c>
      <c r="H50" s="41">
        <f>H$49*5/2</f>
        <v>0.21999999999999997</v>
      </c>
      <c r="I50" s="43">
        <f t="shared" si="35"/>
        <v>1.1450444148719017</v>
      </c>
      <c r="J50" s="43">
        <f t="shared" si="39"/>
        <v>2.7124259705608611</v>
      </c>
      <c r="Q50" s="46" t="s">
        <v>22</v>
      </c>
      <c r="R50" s="44">
        <v>0.2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D$49^(8/2)</f>
        <v>2.4759631762948109</v>
      </c>
      <c r="E51" s="40" t="s">
        <v>60</v>
      </c>
      <c r="F51" s="42">
        <v>3</v>
      </c>
      <c r="G51" s="41">
        <f t="shared" si="38"/>
        <v>0.90662948245602593</v>
      </c>
      <c r="H51" s="41">
        <f>H$49*8/2</f>
        <v>0.35199999999999998</v>
      </c>
      <c r="I51" s="43">
        <f t="shared" si="35"/>
        <v>1.2419832318025601</v>
      </c>
      <c r="J51" s="43">
        <f t="shared" si="39"/>
        <v>4.9359713508132499</v>
      </c>
      <c r="Q51" s="46" t="s">
        <v>22</v>
      </c>
      <c r="R51" s="44">
        <v>0.1</v>
      </c>
      <c r="S51" s="45"/>
    </row>
    <row r="52" spans="1:19" x14ac:dyDescent="0.25">
      <c r="A52" s="8"/>
      <c r="B52" s="8"/>
      <c r="C52" s="8"/>
      <c r="D52" s="6"/>
      <c r="E52" s="6"/>
      <c r="F52" s="2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24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2018-05-10T22:09:59Z</dcterms:modified>
</cp:coreProperties>
</file>