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\Downloads\"/>
    </mc:Choice>
  </mc:AlternateContent>
  <bookViews>
    <workbookView xWindow="0" yWindow="0" windowWidth="24000" windowHeight="9630" activeTab="2"/>
  </bookViews>
  <sheets>
    <sheet name="Ведомость" sheetId="1" r:id="rId1"/>
    <sheet name="Отчетная ведомость" sheetId="2" r:id="rId2"/>
    <sheet name="Ведомость зарплаты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7" i="3"/>
  <c r="K18" i="3"/>
  <c r="K19" i="3"/>
  <c r="J6" i="3"/>
  <c r="J7" i="3"/>
  <c r="J8" i="3"/>
  <c r="J9" i="3"/>
  <c r="J10" i="3"/>
  <c r="J11" i="3"/>
  <c r="J12" i="3"/>
  <c r="J13" i="3"/>
  <c r="J14" i="3"/>
  <c r="J15" i="3"/>
  <c r="J17" i="3"/>
  <c r="J18" i="3"/>
  <c r="J1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F7" i="3"/>
  <c r="F8" i="3"/>
  <c r="F9" i="3"/>
  <c r="F10" i="3"/>
  <c r="F11" i="3"/>
  <c r="F12" i="3"/>
  <c r="F13" i="3"/>
  <c r="F14" i="3"/>
  <c r="F15" i="3"/>
  <c r="F16" i="3"/>
  <c r="G16" i="3" s="1"/>
  <c r="H16" i="3" s="1"/>
  <c r="F17" i="3"/>
  <c r="F18" i="3"/>
  <c r="F19" i="3"/>
  <c r="F6" i="3"/>
  <c r="F5" i="3"/>
  <c r="G5" i="3" s="1"/>
  <c r="H5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5" i="3"/>
  <c r="G12" i="2"/>
  <c r="E12" i="2"/>
  <c r="D12" i="2"/>
  <c r="C12" i="2"/>
  <c r="B12" i="2"/>
  <c r="D13" i="1"/>
  <c r="C13" i="1"/>
  <c r="B13" i="1"/>
  <c r="F3" i="2"/>
  <c r="F4" i="2"/>
  <c r="F5" i="2"/>
  <c r="F6" i="2"/>
  <c r="F7" i="2"/>
  <c r="F8" i="2"/>
  <c r="F9" i="2"/>
  <c r="F10" i="2"/>
  <c r="F11" i="2"/>
  <c r="F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E3" i="2"/>
  <c r="E4" i="2"/>
  <c r="E5" i="2"/>
  <c r="E6" i="2"/>
  <c r="E7" i="2"/>
  <c r="E8" i="2"/>
  <c r="E9" i="2"/>
  <c r="E10" i="2"/>
  <c r="E11" i="2"/>
  <c r="E2" i="2"/>
  <c r="G6" i="1"/>
  <c r="G7" i="1"/>
  <c r="G8" i="1"/>
  <c r="G9" i="1"/>
  <c r="G11" i="1"/>
  <c r="G12" i="1"/>
  <c r="G5" i="1"/>
  <c r="F12" i="1"/>
  <c r="F6" i="1"/>
  <c r="F7" i="1"/>
  <c r="F8" i="1"/>
  <c r="F9" i="1"/>
  <c r="F10" i="1"/>
  <c r="F13" i="1" s="1"/>
  <c r="F11" i="1"/>
  <c r="F5" i="1"/>
  <c r="D6" i="1"/>
  <c r="D7" i="1"/>
  <c r="D8" i="1"/>
  <c r="D9" i="1"/>
  <c r="D10" i="1"/>
  <c r="G10" i="1" s="1"/>
  <c r="G13" i="1" s="1"/>
  <c r="D11" i="1"/>
  <c r="D12" i="1"/>
  <c r="D5" i="1"/>
  <c r="E6" i="1"/>
  <c r="E7" i="1"/>
  <c r="E8" i="1"/>
  <c r="E9" i="1"/>
  <c r="E10" i="1"/>
  <c r="E11" i="1"/>
  <c r="E12" i="1"/>
  <c r="E5" i="1"/>
  <c r="J16" i="3" l="1"/>
  <c r="K16" i="3" s="1"/>
  <c r="J5" i="3"/>
  <c r="K5" i="3" s="1"/>
  <c r="K20" i="3" l="1"/>
</calcChain>
</file>

<file path=xl/sharedStrings.xml><?xml version="1.0" encoding="utf-8"?>
<sst xmlns="http://schemas.openxmlformats.org/spreadsheetml/2006/main" count="80" uniqueCount="67">
  <si>
    <t>ВЕДОМОСТЬ ПЕРЕОЦЕНКИ ОСНОВНЫХ СРЕДСТВ ПРОИЗВОДСТВА</t>
  </si>
  <si>
    <t>Наименование
 объекта</t>
  </si>
  <si>
    <t>Балансовая
Стоимость (БС),
млн. руб.</t>
  </si>
  <si>
    <t>Износ объекта (ИО),
млн.руб.</t>
  </si>
  <si>
    <t>Остаточная
стоимость (ОС),
млн.руб.</t>
  </si>
  <si>
    <t>k</t>
  </si>
  <si>
    <t>Восстановительная
полная стоимость
(ВПС), млн.руб.</t>
  </si>
  <si>
    <t>Восстановительная
остаточная стоимость
(ВОС), млн.руб.</t>
  </si>
  <si>
    <t>Отдел менеджмента
и маркетинга</t>
  </si>
  <si>
    <t>Отдел 
транспортировок</t>
  </si>
  <si>
    <t>Сборочный цех</t>
  </si>
  <si>
    <t>Отделочный цех</t>
  </si>
  <si>
    <t>Склад №1</t>
  </si>
  <si>
    <t>Склад №2</t>
  </si>
  <si>
    <t>Склад №3</t>
  </si>
  <si>
    <t>Склад №4</t>
  </si>
  <si>
    <t>Итого</t>
  </si>
  <si>
    <t>Клуб</t>
  </si>
  <si>
    <t>Альтаир</t>
  </si>
  <si>
    <t>Антей</t>
  </si>
  <si>
    <t>Арена</t>
  </si>
  <si>
    <t>Арсенал</t>
  </si>
  <si>
    <t>Блиндаж</t>
  </si>
  <si>
    <t>Галакс</t>
  </si>
  <si>
    <t>Звезда</t>
  </si>
  <si>
    <t>Патриот</t>
  </si>
  <si>
    <t>Полигон</t>
  </si>
  <si>
    <t>Сеть</t>
  </si>
  <si>
    <t>Январь</t>
  </si>
  <si>
    <t>Февраль</t>
  </si>
  <si>
    <t>Март</t>
  </si>
  <si>
    <t>Место</t>
  </si>
  <si>
    <t>Средняя 
выручка</t>
  </si>
  <si>
    <t>Доля в общей
выручке</t>
  </si>
  <si>
    <t>РАСЧЕТ ЗАРАБОТНОЙ ПЛАТЫ СОТРУДНИКОВ</t>
  </si>
  <si>
    <t>НАУЧНО - ПРОЕКТНОГО ОТДЕЛА</t>
  </si>
  <si>
    <t>№
п/п</t>
  </si>
  <si>
    <t>Фамилия И.О.</t>
  </si>
  <si>
    <t>Должность</t>
  </si>
  <si>
    <t>Тарифная
ставка</t>
  </si>
  <si>
    <t>Суммарная
выручка</t>
  </si>
  <si>
    <t>Стаж</t>
  </si>
  <si>
    <t>Надбавка
за стаж</t>
  </si>
  <si>
    <t>Процент
 налога</t>
  </si>
  <si>
    <t>Сумма
налога</t>
  </si>
  <si>
    <t>Выплата</t>
  </si>
  <si>
    <t>Антонов Р.И.</t>
  </si>
  <si>
    <t>Борисов И.П.</t>
  </si>
  <si>
    <t>Вольская О.А.</t>
  </si>
  <si>
    <t>Иванов В.А.</t>
  </si>
  <si>
    <t>Комаров Н.И.</t>
  </si>
  <si>
    <t>Крючков Н.Р.</t>
  </si>
  <si>
    <t>Новиков Л.Д.</t>
  </si>
  <si>
    <t>Огарев Н.И.</t>
  </si>
  <si>
    <t>Петров К.О.</t>
  </si>
  <si>
    <t>Реутова Е.Г.</t>
  </si>
  <si>
    <t>Сидоров И.Н.</t>
  </si>
  <si>
    <t>Степаненко В.Д.</t>
  </si>
  <si>
    <t>Тимофеев Н.Н.</t>
  </si>
  <si>
    <t>Уткина Е.В.</t>
  </si>
  <si>
    <t>Федоров А.Н.</t>
  </si>
  <si>
    <t>лаборант</t>
  </si>
  <si>
    <t>инженер</t>
  </si>
  <si>
    <t>мл.н.сотрудник</t>
  </si>
  <si>
    <t>ст.н.сотрудник</t>
  </si>
  <si>
    <t>зав.лабораторией</t>
  </si>
  <si>
    <t>ИТОГО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</si>
</sst>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##,#00&quot; тыс.руб.&quot;"/>
    <numFmt numFmtId="166" formatCode="##,#00&quot; тыс.руб.&quot;"/>
    <numFmt numFmtId="167" formatCode="_-* #,##0.00\ [$₽-419]_-;\-* #,##0.00\ [$₽-419]_-;_-* &quot;-&quot;??\ [$₽-419]_-;_-@_-"/>
    <numFmt numFmtId="168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10" fontId="3" fillId="0" borderId="1" xfId="1" applyNumberFormat="1" applyFont="1" applyBorder="1"/>
    <xf numFmtId="9" fontId="3" fillId="0" borderId="1" xfId="1" applyFont="1" applyBorder="1"/>
    <xf numFmtId="165" fontId="3" fillId="0" borderId="1" xfId="2" applyNumberFormat="1" applyFont="1" applyBorder="1"/>
    <xf numFmtId="166" fontId="3" fillId="0" borderId="1" xfId="2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8" fontId="3" fillId="0" borderId="1" xfId="0" applyNumberFormat="1" applyFont="1" applyBorder="1" applyAlignment="1">
      <alignment horizontal="center"/>
    </xf>
    <xf numFmtId="167" fontId="0" fillId="0" borderId="1" xfId="0" applyNumberFormat="1" applyBorder="1"/>
    <xf numFmtId="9" fontId="0" fillId="0" borderId="1" xfId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4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Оценка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основных средств производства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Ведомость!$B$4</c:f>
              <c:strCache>
                <c:ptCount val="1"/>
                <c:pt idx="0">
                  <c:v>Балансовая
Стоимость (БС),
млн.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Ведомость!$A$5:$A$12</c15:sqref>
                  </c15:fullRef>
                </c:ext>
              </c:extLst>
              <c:f>Ведомость!$A$7:$A$12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Ведомость!$B$5:$B$12</c15:sqref>
                  </c15:fullRef>
                </c:ext>
              </c:extLst>
              <c:f>Ведомость!$B$7:$B$12</c:f>
              <c:numCache>
                <c:formatCode>General</c:formatCode>
                <c:ptCount val="6"/>
                <c:pt idx="0">
                  <c:v>673</c:v>
                </c:pt>
                <c:pt idx="1">
                  <c:v>821.6</c:v>
                </c:pt>
                <c:pt idx="2">
                  <c:v>598.4</c:v>
                </c:pt>
                <c:pt idx="3">
                  <c:v>1200</c:v>
                </c:pt>
                <c:pt idx="4">
                  <c:v>756.3</c:v>
                </c:pt>
                <c:pt idx="5">
                  <c:v>614.29999999999995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6-497F-9B1B-2522CF29F136}"/>
            </c:ext>
          </c:extLst>
        </c:ser>
        <c:ser>
          <c:idx val="1"/>
          <c:order val="1"/>
          <c:tx>
            <c:strRef>
              <c:f>Ведомость!$C$4</c:f>
              <c:strCache>
                <c:ptCount val="1"/>
                <c:pt idx="0">
                  <c:v>Износ объекта (ИО),
млн.руб.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Ведомость!$A$5:$A$12</c15:sqref>
                  </c15:fullRef>
                </c:ext>
              </c:extLst>
              <c:f>Ведомость!$A$7:$A$12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Ведомость!$C$5:$C$12</c15:sqref>
                  </c15:fullRef>
                </c:ext>
              </c:extLst>
              <c:f>Ведомость!$C$7:$C$12</c:f>
              <c:numCache>
                <c:formatCode>General</c:formatCode>
                <c:ptCount val="6"/>
                <c:pt idx="0">
                  <c:v>198.9</c:v>
                </c:pt>
                <c:pt idx="1">
                  <c:v>401.2</c:v>
                </c:pt>
                <c:pt idx="2">
                  <c:v>131.5</c:v>
                </c:pt>
                <c:pt idx="3">
                  <c:v>345.6</c:v>
                </c:pt>
                <c:pt idx="4">
                  <c:v>159.6</c:v>
                </c:pt>
                <c:pt idx="5">
                  <c:v>148.69999999999999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6-497F-9B1B-2522CF29F136}"/>
            </c:ext>
          </c:extLst>
        </c:ser>
        <c:ser>
          <c:idx val="2"/>
          <c:order val="2"/>
          <c:tx>
            <c:strRef>
              <c:f>Ведомость!$D$4</c:f>
              <c:strCache>
                <c:ptCount val="1"/>
                <c:pt idx="0">
                  <c:v>Остаточная
стоимость (ОС),
млн.руб.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Ведомость!$A$5:$A$12</c15:sqref>
                  </c15:fullRef>
                </c:ext>
              </c:extLst>
              <c:f>Ведомость!$A$7:$A$12</c:f>
              <c:strCache>
                <c:ptCount val="6"/>
                <c:pt idx="0">
                  <c:v>Сборочный цех</c:v>
                </c:pt>
                <c:pt idx="1">
                  <c:v>Отделочный цех</c:v>
                </c:pt>
                <c:pt idx="2">
                  <c:v>Склад №1</c:v>
                </c:pt>
                <c:pt idx="3">
                  <c:v>Склад №2</c:v>
                </c:pt>
                <c:pt idx="4">
                  <c:v>Склад №3</c:v>
                </c:pt>
                <c:pt idx="5">
                  <c:v>Склад №4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Ведомость!$D$5:$D$12</c15:sqref>
                  </c15:fullRef>
                </c:ext>
              </c:extLst>
              <c:f>Ведомость!$D$7:$D$12</c:f>
              <c:numCache>
                <c:formatCode>General</c:formatCode>
                <c:ptCount val="6"/>
                <c:pt idx="0">
                  <c:v>474.1</c:v>
                </c:pt>
                <c:pt idx="1">
                  <c:v>420.40000000000003</c:v>
                </c:pt>
                <c:pt idx="2">
                  <c:v>466.9</c:v>
                </c:pt>
                <c:pt idx="3">
                  <c:v>854.4</c:v>
                </c:pt>
                <c:pt idx="4">
                  <c:v>596.69999999999993</c:v>
                </c:pt>
                <c:pt idx="5">
                  <c:v>465.59999999999997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6-497F-9B1B-2522CF29F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123984"/>
        <c:axId val="1005916704"/>
      </c:barChart>
      <c:catAx>
        <c:axId val="11231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16704"/>
        <c:crosses val="autoZero"/>
        <c:auto val="1"/>
        <c:lblAlgn val="ctr"/>
        <c:lblOffset val="100"/>
        <c:noMultiLvlLbl val="0"/>
      </c:catAx>
      <c:valAx>
        <c:axId val="10059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1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Данные о работе компьютерных клубов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7C01-4692-9F3D-13E27C93B1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C01-4692-9F3D-13E27C93B1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7C01-4692-9F3D-13E27C93B1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C01-4692-9F3D-13E27C93B1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7C01-4692-9F3D-13E27C93B1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C01-4692-9F3D-13E27C93B1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7C01-4692-9F3D-13E27C93B1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C01-4692-9F3D-13E27C93B1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7C01-4692-9F3D-13E27C93B1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C01-4692-9F3D-13E27C93B1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C01-4692-9F3D-13E27C93B1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C01-4692-9F3D-13E27C93B1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C01-4692-9F3D-13E27C93B1F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C01-4692-9F3D-13E27C93B1F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C01-4692-9F3D-13E27C93B1F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C01-4692-9F3D-13E27C93B1F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C01-4692-9F3D-13E27C93B1F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C01-4692-9F3D-13E27C93B1F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C01-4692-9F3D-13E27C93B1F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C01-4692-9F3D-13E27C93B1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ведомость'!$B$2:$B$11</c:f>
              <c:numCache>
                <c:formatCode>###\ #00" тыс.руб."</c:formatCode>
                <c:ptCount val="10"/>
                <c:pt idx="0">
                  <c:v>345000</c:v>
                </c:pt>
                <c:pt idx="1">
                  <c:v>657000</c:v>
                </c:pt>
                <c:pt idx="2">
                  <c:v>765000</c:v>
                </c:pt>
                <c:pt idx="3">
                  <c:v>798000</c:v>
                </c:pt>
                <c:pt idx="4">
                  <c:v>879000</c:v>
                </c:pt>
                <c:pt idx="5">
                  <c:v>375000</c:v>
                </c:pt>
                <c:pt idx="6">
                  <c:v>912000</c:v>
                </c:pt>
                <c:pt idx="7">
                  <c:v>467000</c:v>
                </c:pt>
                <c:pt idx="8">
                  <c:v>1003000</c:v>
                </c:pt>
                <c:pt idx="9">
                  <c:v>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1-4692-9F3D-13E27C93B1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3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5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6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7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8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9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A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B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'Отчетная ведомость'!$C$2:$C$11</c15:sqref>
                        </c15:formulaRef>
                      </c:ext>
                    </c:extLst>
                    <c:numCache>
                      <c:formatCode>###\ #00" тыс.руб."</c:formatCode>
                      <c:ptCount val="10"/>
                      <c:pt idx="0">
                        <c:v>543000</c:v>
                      </c:pt>
                      <c:pt idx="1">
                        <c:v>234000</c:v>
                      </c:pt>
                      <c:pt idx="2">
                        <c:v>904000</c:v>
                      </c:pt>
                      <c:pt idx="3">
                        <c:v>735000</c:v>
                      </c:pt>
                      <c:pt idx="4">
                        <c:v>984000</c:v>
                      </c:pt>
                      <c:pt idx="5">
                        <c:v>594000</c:v>
                      </c:pt>
                      <c:pt idx="6">
                        <c:v>634000</c:v>
                      </c:pt>
                      <c:pt idx="7">
                        <c:v>593000</c:v>
                      </c:pt>
                      <c:pt idx="8">
                        <c:v>945000</c:v>
                      </c:pt>
                      <c:pt idx="9">
                        <c:v>576000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01-4692-9F3D-13E27C93B1F9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0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ведомость'!$D$2:$D$11</c15:sqref>
                        </c15:formulaRef>
                      </c:ext>
                    </c:extLst>
                    <c:numCache>
                      <c:formatCode>###\ #00" тыс.руб."</c:formatCode>
                      <c:ptCount val="10"/>
                      <c:pt idx="0">
                        <c:v>423000</c:v>
                      </c:pt>
                      <c:pt idx="1">
                        <c:v>453000</c:v>
                      </c:pt>
                      <c:pt idx="2">
                        <c:v>856000</c:v>
                      </c:pt>
                      <c:pt idx="3">
                        <c:v>654000</c:v>
                      </c:pt>
                      <c:pt idx="4">
                        <c:v>971000</c:v>
                      </c:pt>
                      <c:pt idx="5">
                        <c:v>512000</c:v>
                      </c:pt>
                      <c:pt idx="6">
                        <c:v>879000</c:v>
                      </c:pt>
                      <c:pt idx="7">
                        <c:v>598000</c:v>
                      </c:pt>
                      <c:pt idx="8">
                        <c:v>877000</c:v>
                      </c:pt>
                      <c:pt idx="9">
                        <c:v>653000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01-4692-9F3D-13E27C93B1F9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C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E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ведомость'!$E$2:$E$11</c15:sqref>
                        </c15:formulaRef>
                      </c:ext>
                    </c:extLst>
                    <c:numCache>
                      <c:formatCode>##\ #00" тыс.руб."</c:formatCode>
                      <c:ptCount val="10"/>
                      <c:pt idx="0">
                        <c:v>1311000</c:v>
                      </c:pt>
                      <c:pt idx="1">
                        <c:v>1344000</c:v>
                      </c:pt>
                      <c:pt idx="2">
                        <c:v>2525000</c:v>
                      </c:pt>
                      <c:pt idx="3">
                        <c:v>2187000</c:v>
                      </c:pt>
                      <c:pt idx="4">
                        <c:v>2834000</c:v>
                      </c:pt>
                      <c:pt idx="5">
                        <c:v>1481000</c:v>
                      </c:pt>
                      <c:pt idx="6">
                        <c:v>2425000</c:v>
                      </c:pt>
                      <c:pt idx="7">
                        <c:v>1658000</c:v>
                      </c:pt>
                      <c:pt idx="8">
                        <c:v>2825000</c:v>
                      </c:pt>
                      <c:pt idx="9">
                        <c:v>1774000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1-4692-9F3D-13E27C93B1F9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0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2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4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6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01-4692-9F3D-13E27C93B1F9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B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D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F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1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2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ведомость'!$G$2:$G$11</c15:sqref>
                        </c15:formulaRef>
                      </c:ext>
                    </c:extLst>
                    <c:numCache>
                      <c:formatCode>##\ #00" тыс.руб."</c:formatCode>
                      <c:ptCount val="10"/>
                      <c:pt idx="0">
                        <c:v>437000</c:v>
                      </c:pt>
                      <c:pt idx="1">
                        <c:v>448000</c:v>
                      </c:pt>
                      <c:pt idx="2">
                        <c:v>841666.66666666663</c:v>
                      </c:pt>
                      <c:pt idx="3">
                        <c:v>729000</c:v>
                      </c:pt>
                      <c:pt idx="4">
                        <c:v>944666.66666666663</c:v>
                      </c:pt>
                      <c:pt idx="5">
                        <c:v>493666.66666666669</c:v>
                      </c:pt>
                      <c:pt idx="6">
                        <c:v>808333.33333333337</c:v>
                      </c:pt>
                      <c:pt idx="7">
                        <c:v>552666.66666666663</c:v>
                      </c:pt>
                      <c:pt idx="8">
                        <c:v>941666.66666666663</c:v>
                      </c:pt>
                      <c:pt idx="9">
                        <c:v>591333.33333333337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01-4692-9F3D-13E27C93B1F9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7C01-4692-9F3D-13E27C93B1F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7C01-4692-9F3D-13E27C93B1F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7C01-4692-9F3D-13E27C93B1F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7C01-4692-9F3D-13E27C93B1F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7C01-4692-9F3D-13E27C93B1F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7C01-4692-9F3D-13E27C93B1F9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7C01-4692-9F3D-13E27C93B1F9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7C01-4692-9F3D-13E27C93B1F9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7C01-4692-9F3D-13E27C93B1F9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4-7C01-4692-9F3D-13E27C93B1F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7C01-4692-9F3D-13E27C93B1F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6-7C01-4692-9F3D-13E27C93B1F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7C01-4692-9F3D-13E27C93B1F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8-7C01-4692-9F3D-13E27C93B1F9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7C01-4692-9F3D-13E27C93B1F9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A-7C01-4692-9F3D-13E27C93B1F9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7C01-4692-9F3D-13E27C93B1F9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C-7C01-4692-9F3D-13E27C93B1F9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D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ведомость'!$H$2:$H$11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6.4378314672952269E-2</c:v>
                      </c:pt>
                      <c:pt idx="1">
                        <c:v>6.5998821449616968E-2</c:v>
                      </c:pt>
                      <c:pt idx="2">
                        <c:v>0.12399332154782951</c:v>
                      </c:pt>
                      <c:pt idx="3">
                        <c:v>0.10739540365350619</c:v>
                      </c:pt>
                      <c:pt idx="4">
                        <c:v>0.13916715772932625</c:v>
                      </c:pt>
                      <c:pt idx="5">
                        <c:v>7.2726379886073458E-2</c:v>
                      </c:pt>
                      <c:pt idx="6">
                        <c:v>0.11908269495187586</c:v>
                      </c:pt>
                      <c:pt idx="7">
                        <c:v>8.1418188960911408E-2</c:v>
                      </c:pt>
                      <c:pt idx="8">
                        <c:v>0.13872520133569044</c:v>
                      </c:pt>
                      <c:pt idx="9">
                        <c:v>8.7114515812217644E-2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01-4692-9F3D-13E27C93B1F9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ведомость'!$H$1:$H$11</c15:sqref>
                        </c15:formulaRef>
                      </c:ext>
                    </c:extLst>
                    <c:strCache>
                      <c:ptCount val="11"/>
                      <c:pt idx="0">
                        <c:v>Доля в общей
выручке</c:v>
                      </c:pt>
                      <c:pt idx="1">
                        <c:v>6,44%</c:v>
                      </c:pt>
                      <c:pt idx="2">
                        <c:v>6,60%</c:v>
                      </c:pt>
                      <c:pt idx="3">
                        <c:v>12,40%</c:v>
                      </c:pt>
                      <c:pt idx="4">
                        <c:v>10,74%</c:v>
                      </c:pt>
                      <c:pt idx="5">
                        <c:v>13,92%</c:v>
                      </c:pt>
                      <c:pt idx="6">
                        <c:v>7,27%</c:v>
                      </c:pt>
                      <c:pt idx="7">
                        <c:v>11,91%</c:v>
                      </c:pt>
                      <c:pt idx="8">
                        <c:v>8,14%</c:v>
                      </c:pt>
                      <c:pt idx="9">
                        <c:v>13,87%</c:v>
                      </c:pt>
                      <c:pt idx="10">
                        <c:v>8,71%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7C01-4692-9F3D-13E27C93B1F9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0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7C01-4692-9F3D-13E27C93B1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01-4692-9F3D-13E27C93B1F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Данные</a:t>
            </a:r>
            <a:r>
              <a:rPr lang="ru-RU" baseline="0"/>
              <a:t> о работе компьютерных клубов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6"/>
          <c:order val="6"/>
          <c:explosion val="9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079-47C0-A566-637C18F40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079-47C0-A566-637C18F40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079-47C0-A566-637C18F40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4079-47C0-A566-637C18F40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079-47C0-A566-637C18F40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4079-47C0-A566-637C18F40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079-47C0-A566-637C18F40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4079-47C0-A566-637C18F40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4079-47C0-A566-637C18F40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4079-47C0-A566-637C18F40CC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079-47C0-A566-637C18F40CC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079-47C0-A566-637C18F40CC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079-47C0-A566-637C18F40CC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4079-47C0-A566-637C18F40CC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4079-47C0-A566-637C18F40CC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4079-47C0-A566-637C18F40CC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079-47C0-A566-637C18F40CC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4079-47C0-A566-637C18F40CC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079-47C0-A566-637C18F40CC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4079-47C0-A566-637C18F40CC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'Отчетная ведомость'!$A$2:$A$11</c:f>
              <c:strCache>
                <c:ptCount val="10"/>
                <c:pt idx="0">
                  <c:v>Альтаир</c:v>
                </c:pt>
                <c:pt idx="1">
                  <c:v>Антей</c:v>
                </c:pt>
                <c:pt idx="2">
                  <c:v>Арена</c:v>
                </c:pt>
                <c:pt idx="3">
                  <c:v>Арсенал</c:v>
                </c:pt>
                <c:pt idx="4">
                  <c:v>Блиндаж</c:v>
                </c:pt>
                <c:pt idx="5">
                  <c:v>Галакс</c:v>
                </c:pt>
                <c:pt idx="6">
                  <c:v>Звезда</c:v>
                </c:pt>
                <c:pt idx="7">
                  <c:v>Патриот</c:v>
                </c:pt>
                <c:pt idx="8">
                  <c:v>Полигон</c:v>
                </c:pt>
                <c:pt idx="9">
                  <c:v>Сеть</c:v>
                </c:pt>
              </c:strCache>
            </c:strRef>
          </c:cat>
          <c:val>
            <c:numRef>
              <c:f>'Отчетная ведомость'!$H$2:$H$11</c:f>
              <c:numCache>
                <c:formatCode>0.00%</c:formatCode>
                <c:ptCount val="10"/>
                <c:pt idx="0">
                  <c:v>6.4378314672952269E-2</c:v>
                </c:pt>
                <c:pt idx="1">
                  <c:v>6.5998821449616968E-2</c:v>
                </c:pt>
                <c:pt idx="2">
                  <c:v>0.12399332154782951</c:v>
                </c:pt>
                <c:pt idx="3">
                  <c:v>0.10739540365350619</c:v>
                </c:pt>
                <c:pt idx="4">
                  <c:v>0.13916715772932625</c:v>
                </c:pt>
                <c:pt idx="5">
                  <c:v>7.2726379886073458E-2</c:v>
                </c:pt>
                <c:pt idx="6">
                  <c:v>0.11908269495187586</c:v>
                </c:pt>
                <c:pt idx="7">
                  <c:v>8.1418188960911408E-2</c:v>
                </c:pt>
                <c:pt idx="8">
                  <c:v>0.13872520133569044</c:v>
                </c:pt>
                <c:pt idx="9">
                  <c:v>8.7114515812217644E-2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79-47C0-A566-637C18F40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2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6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8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A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1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7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8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9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A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'Отчетная ведомость'!$B$2:$B$11</c15:sqref>
                        </c15:formulaRef>
                      </c:ext>
                    </c:extLst>
                    <c:numCache>
                      <c:formatCode>###\ #00" тыс.руб."</c:formatCode>
                      <c:ptCount val="10"/>
                      <c:pt idx="0">
                        <c:v>345000</c:v>
                      </c:pt>
                      <c:pt idx="1">
                        <c:v>657000</c:v>
                      </c:pt>
                      <c:pt idx="2">
                        <c:v>765000</c:v>
                      </c:pt>
                      <c:pt idx="3">
                        <c:v>798000</c:v>
                      </c:pt>
                      <c:pt idx="4">
                        <c:v>879000</c:v>
                      </c:pt>
                      <c:pt idx="5">
                        <c:v>375000</c:v>
                      </c:pt>
                      <c:pt idx="6">
                        <c:v>912000</c:v>
                      </c:pt>
                      <c:pt idx="7">
                        <c:v>467000</c:v>
                      </c:pt>
                      <c:pt idx="8">
                        <c:v>1003000</c:v>
                      </c:pt>
                      <c:pt idx="9">
                        <c:v>545000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79-47C0-A566-637C18F40CCB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0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3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ведомость'!$C$2:$C$11</c15:sqref>
                        </c15:formulaRef>
                      </c:ext>
                    </c:extLst>
                    <c:numCache>
                      <c:formatCode>###\ #00" тыс.руб."</c:formatCode>
                      <c:ptCount val="10"/>
                      <c:pt idx="0">
                        <c:v>543000</c:v>
                      </c:pt>
                      <c:pt idx="1">
                        <c:v>234000</c:v>
                      </c:pt>
                      <c:pt idx="2">
                        <c:v>904000</c:v>
                      </c:pt>
                      <c:pt idx="3">
                        <c:v>735000</c:v>
                      </c:pt>
                      <c:pt idx="4">
                        <c:v>984000</c:v>
                      </c:pt>
                      <c:pt idx="5">
                        <c:v>594000</c:v>
                      </c:pt>
                      <c:pt idx="6">
                        <c:v>634000</c:v>
                      </c:pt>
                      <c:pt idx="7">
                        <c:v>593000</c:v>
                      </c:pt>
                      <c:pt idx="8">
                        <c:v>945000</c:v>
                      </c:pt>
                      <c:pt idx="9">
                        <c:v>576000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79-47C0-A566-637C18F40CC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9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C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E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ведомость'!$D$2:$D$11</c15:sqref>
                        </c15:formulaRef>
                      </c:ext>
                    </c:extLst>
                    <c:numCache>
                      <c:formatCode>###\ #00" тыс.руб."</c:formatCode>
                      <c:ptCount val="10"/>
                      <c:pt idx="0">
                        <c:v>423000</c:v>
                      </c:pt>
                      <c:pt idx="1">
                        <c:v>453000</c:v>
                      </c:pt>
                      <c:pt idx="2">
                        <c:v>856000</c:v>
                      </c:pt>
                      <c:pt idx="3">
                        <c:v>654000</c:v>
                      </c:pt>
                      <c:pt idx="4">
                        <c:v>971000</c:v>
                      </c:pt>
                      <c:pt idx="5">
                        <c:v>512000</c:v>
                      </c:pt>
                      <c:pt idx="6">
                        <c:v>879000</c:v>
                      </c:pt>
                      <c:pt idx="7">
                        <c:v>598000</c:v>
                      </c:pt>
                      <c:pt idx="8">
                        <c:v>877000</c:v>
                      </c:pt>
                      <c:pt idx="9">
                        <c:v>653000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79-47C0-A566-637C18F40CC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0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2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4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6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ведомость'!$E$2:$E$11</c15:sqref>
                        </c15:formulaRef>
                      </c:ext>
                    </c:extLst>
                    <c:numCache>
                      <c:formatCode>##\ #00" тыс.руб."</c:formatCode>
                      <c:ptCount val="10"/>
                      <c:pt idx="0">
                        <c:v>1311000</c:v>
                      </c:pt>
                      <c:pt idx="1">
                        <c:v>1344000</c:v>
                      </c:pt>
                      <c:pt idx="2">
                        <c:v>2525000</c:v>
                      </c:pt>
                      <c:pt idx="3">
                        <c:v>2187000</c:v>
                      </c:pt>
                      <c:pt idx="4">
                        <c:v>2834000</c:v>
                      </c:pt>
                      <c:pt idx="5">
                        <c:v>1481000</c:v>
                      </c:pt>
                      <c:pt idx="6">
                        <c:v>2425000</c:v>
                      </c:pt>
                      <c:pt idx="7">
                        <c:v>1658000</c:v>
                      </c:pt>
                      <c:pt idx="8">
                        <c:v>2825000</c:v>
                      </c:pt>
                      <c:pt idx="9">
                        <c:v>1774000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79-47C0-A566-637C18F40CCB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B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D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F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1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2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2</c:v>
                      </c:pt>
                      <c:pt idx="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79-47C0-A566-637C18F40CCB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4079-47C0-A566-637C18F40CC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4079-47C0-A566-637C18F40CC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4079-47C0-A566-637C18F40CC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4079-47C0-A566-637C18F40CC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4079-47C0-A566-637C18F40CC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4079-47C0-A566-637C18F40CCB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4079-47C0-A566-637C18F40CCB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4079-47C0-A566-637C18F40CCB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4079-47C0-A566-637C18F40CCB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88900" sx="102000" sy="102000" algn="ctr" rotWithShape="0">
                        <a:prstClr val="black">
                          <a:alpha val="10000"/>
                        </a:prstClr>
                      </a:out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 w="127000" h="127000"/>
                      <a:bevelB w="127000" h="127000"/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4079-47C0-A566-637C18F40CCB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4079-47C0-A566-637C18F40CCB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4-4079-47C0-A566-637C18F40CCB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4079-47C0-A566-637C18F40CCB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6-4079-47C0-A566-637C18F40CCB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5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4079-47C0-A566-637C18F40CCB}"/>
                      </c:ext>
                    </c:extLst>
                  </c:dLbl>
                  <c:dLbl>
                    <c:idx val="5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6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8-4079-47C0-A566-637C18F40CCB}"/>
                      </c:ext>
                    </c:extLst>
                  </c:dLbl>
                  <c:dLbl>
                    <c:idx val="6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1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4079-47C0-A566-637C18F40CCB}"/>
                      </c:ext>
                    </c:extLst>
                  </c:dLbl>
                  <c:dLbl>
                    <c:idx val="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2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A-4079-47C0-A566-637C18F40CCB}"/>
                      </c:ext>
                    </c:extLst>
                  </c:dLbl>
                  <c:dLbl>
                    <c:idx val="8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3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4079-47C0-A566-637C18F40CCB}"/>
                      </c:ext>
                    </c:extLst>
                  </c:dLbl>
                  <c:dLbl>
                    <c:idx val="9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spc="0" baseline="0">
                            <a:solidFill>
                              <a:schemeClr val="accent4">
                                <a:lumMod val="60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ru-RU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C-4079-47C0-A566-637C18F40CCB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ведомость'!$A$2:$A$11</c15:sqref>
                        </c15:formulaRef>
                      </c:ext>
                    </c:extLst>
                    <c:strCache>
                      <c:ptCount val="10"/>
                      <c:pt idx="0">
                        <c:v>Альтаир</c:v>
                      </c:pt>
                      <c:pt idx="1">
                        <c:v>Антей</c:v>
                      </c:pt>
                      <c:pt idx="2">
                        <c:v>Арена</c:v>
                      </c:pt>
                      <c:pt idx="3">
                        <c:v>Арсенал</c:v>
                      </c:pt>
                      <c:pt idx="4">
                        <c:v>Блиндаж</c:v>
                      </c:pt>
                      <c:pt idx="5">
                        <c:v>Галакс</c:v>
                      </c:pt>
                      <c:pt idx="6">
                        <c:v>Звезда</c:v>
                      </c:pt>
                      <c:pt idx="7">
                        <c:v>Патриот</c:v>
                      </c:pt>
                      <c:pt idx="8">
                        <c:v>Полигон</c:v>
                      </c:pt>
                      <c:pt idx="9">
                        <c:v>Сеть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'Отчетная ведомость'!$G$2:$G$11</c15:sqref>
                        </c15:formulaRef>
                      </c:ext>
                    </c:extLst>
                    <c:numCache>
                      <c:formatCode>##\ #00" тыс.руб."</c:formatCode>
                      <c:ptCount val="10"/>
                      <c:pt idx="0">
                        <c:v>437000</c:v>
                      </c:pt>
                      <c:pt idx="1">
                        <c:v>448000</c:v>
                      </c:pt>
                      <c:pt idx="2">
                        <c:v>841666.66666666663</c:v>
                      </c:pt>
                      <c:pt idx="3">
                        <c:v>729000</c:v>
                      </c:pt>
                      <c:pt idx="4">
                        <c:v>944666.66666666663</c:v>
                      </c:pt>
                      <c:pt idx="5">
                        <c:v>493666.66666666669</c:v>
                      </c:pt>
                      <c:pt idx="6">
                        <c:v>808333.33333333337</c:v>
                      </c:pt>
                      <c:pt idx="7">
                        <c:v>552666.66666666663</c:v>
                      </c:pt>
                      <c:pt idx="8">
                        <c:v>941666.66666666663</c:v>
                      </c:pt>
                      <c:pt idx="9">
                        <c:v>591333.33333333337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79-47C0-A566-637C18F40CCB}"/>
                  </c:ext>
                </c:extLst>
              </c15:ser>
            </c15:filteredPieSeries>
          </c:ext>
        </c:extLst>
      </c:pie3DChart>
      <c:spPr>
        <a:noFill/>
        <a:ln>
          <a:solidFill>
            <a:schemeClr val="accent1"/>
          </a:solidFill>
        </a:ln>
        <a:effectLst>
          <a:glow>
            <a:schemeClr val="accent1">
              <a:alpha val="41000"/>
            </a:schemeClr>
          </a:glow>
          <a:outerShdw sx="1000" sy="1000" algn="ctr" rotWithShape="0">
            <a:srgbClr val="000000"/>
          </a:outerShdw>
          <a:softEdge rad="0"/>
        </a:effec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sx="61000" sy="61000" algn="ctr" rotWithShape="0">
        <a:srgbClr val="000000"/>
      </a:outerShdw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latin typeface="Times New Roman" panose="02020603050405020304" pitchFamily="18" charset="0"/>
                <a:cs typeface="Times New Roman" panose="02020603050405020304" pitchFamily="18" charset="0"/>
              </a:rPr>
              <a:t>Сравнительная</a:t>
            </a:r>
            <a:r>
              <a:rPr lang="ru-RU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диаграмма заработной платы</a:t>
            </a:r>
            <a:endParaRPr lang="ru-RU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'Ведомость зарплаты'!$K$4</c:f>
              <c:strCache>
                <c:ptCount val="1"/>
                <c:pt idx="0">
                  <c:v>Выплата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'Ведомость зарплаты'!$B$5:$C$19</c15:sqref>
                  </c15:fullRef>
                  <c15:levelRef>
                    <c15:sqref>'Ведомость зарплаты'!$B$5:$B$19</c15:sqref>
                  </c15:levelRef>
                </c:ext>
              </c:extLst>
              <c:f>'Ведомость зарплаты'!$B$5:$B$19</c:f>
              <c:strCache>
                <c:ptCount val="15"/>
                <c:pt idx="0">
                  <c:v>Антонов Р.И.</c:v>
                </c:pt>
                <c:pt idx="1">
                  <c:v>Борисов И.П.</c:v>
                </c:pt>
                <c:pt idx="2">
                  <c:v>Вольская О.А.</c:v>
                </c:pt>
                <c:pt idx="3">
                  <c:v>Иванов В.А.</c:v>
                </c:pt>
                <c:pt idx="4">
                  <c:v>Комаров Н.И.</c:v>
                </c:pt>
                <c:pt idx="5">
                  <c:v>Крючков Н.Р.</c:v>
                </c:pt>
                <c:pt idx="6">
                  <c:v>Новиков Л.Д.</c:v>
                </c:pt>
                <c:pt idx="7">
                  <c:v>Огарев Н.И.</c:v>
                </c:pt>
                <c:pt idx="8">
                  <c:v>Петров К.О.</c:v>
                </c:pt>
                <c:pt idx="9">
                  <c:v>Реутова Е.Г.</c:v>
                </c:pt>
                <c:pt idx="10">
                  <c:v>Сидоров И.Н.</c:v>
                </c:pt>
                <c:pt idx="11">
                  <c:v>Степаненко В.Д.</c:v>
                </c:pt>
                <c:pt idx="12">
                  <c:v>Тимофеев Н.Н.</c:v>
                </c:pt>
                <c:pt idx="13">
                  <c:v>Уткина Е.В.</c:v>
                </c:pt>
                <c:pt idx="14">
                  <c:v>Федоров А.Н.</c:v>
                </c:pt>
              </c:strCache>
            </c:strRef>
          </c:cat>
          <c:val>
            <c:numRef>
              <c:f>'Ведомость зарплаты'!$K$5:$K$19</c:f>
              <c:numCache>
                <c:formatCode>_-* #\ ##0.00\ [$₽-419]_-;\-* #\ ##0.00\ [$₽-419]_-;_-* "-"??\ [$₽-419]_-;_-@_-</c:formatCode>
                <c:ptCount val="15"/>
                <c:pt idx="0">
                  <c:v>15858.04</c:v>
                </c:pt>
                <c:pt idx="1">
                  <c:v>29169.75</c:v>
                </c:pt>
                <c:pt idx="2">
                  <c:v>26303.95</c:v>
                </c:pt>
                <c:pt idx="3">
                  <c:v>15858.04</c:v>
                </c:pt>
                <c:pt idx="4">
                  <c:v>34362.9</c:v>
                </c:pt>
                <c:pt idx="5">
                  <c:v>30397.95</c:v>
                </c:pt>
                <c:pt idx="6">
                  <c:v>27447.599999999999</c:v>
                </c:pt>
                <c:pt idx="7">
                  <c:v>25160.3</c:v>
                </c:pt>
                <c:pt idx="8">
                  <c:v>32886</c:v>
                </c:pt>
                <c:pt idx="9">
                  <c:v>33041.25</c:v>
                </c:pt>
                <c:pt idx="10">
                  <c:v>29169.75</c:v>
                </c:pt>
                <c:pt idx="11">
                  <c:v>18020.5</c:v>
                </c:pt>
                <c:pt idx="12">
                  <c:v>30397.95</c:v>
                </c:pt>
                <c:pt idx="13">
                  <c:v>25160.3</c:v>
                </c:pt>
                <c:pt idx="14">
                  <c:v>31706.25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1-4243-8DBE-D7C38150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75295"/>
        <c:axId val="16418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'Ведомость зарплаты'!$D$4</c15:sqref>
                        </c15:formulaRef>
                      </c:ext>
                    </c:extLst>
                    <c:strCache>
                      <c:ptCount val="1"/>
                      <c:pt idx="0">
                        <c:v>Тарифная
ставка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'Ведомость зарплаты'!$D$5:$D$19</c15:sqref>
                        </c15:formulaRef>
                      </c:ext>
                    </c:extLst>
                    <c:numCache>
                      <c:formatCode>_-* #\ ##0.00\ [$₽-419]_-;\-* #\ ##0.00\ [$₽-419]_-;_-* "-"??\ [$₽-419]_-;_-@_-</c:formatCode>
                      <c:ptCount val="15"/>
                      <c:pt idx="0">
                        <c:v>15670</c:v>
                      </c:pt>
                      <c:pt idx="1">
                        <c:v>28500</c:v>
                      </c:pt>
                      <c:pt idx="2">
                        <c:v>25700</c:v>
                      </c:pt>
                      <c:pt idx="3">
                        <c:v>15670</c:v>
                      </c:pt>
                      <c:pt idx="4">
                        <c:v>29700</c:v>
                      </c:pt>
                      <c:pt idx="5">
                        <c:v>29700</c:v>
                      </c:pt>
                      <c:pt idx="6">
                        <c:v>25700</c:v>
                      </c:pt>
                      <c:pt idx="7">
                        <c:v>25700</c:v>
                      </c:pt>
                      <c:pt idx="8">
                        <c:v>31500</c:v>
                      </c:pt>
                      <c:pt idx="9">
                        <c:v>29700</c:v>
                      </c:pt>
                      <c:pt idx="10">
                        <c:v>28500</c:v>
                      </c:pt>
                      <c:pt idx="11">
                        <c:v>15670</c:v>
                      </c:pt>
                      <c:pt idx="12">
                        <c:v>29700</c:v>
                      </c:pt>
                      <c:pt idx="13">
                        <c:v>25700</c:v>
                      </c:pt>
                      <c:pt idx="14">
                        <c:v>28500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AD1-4243-8DBE-D7C3815054A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зарплаты'!$E$4</c15:sqref>
                        </c15:formulaRef>
                      </c:ext>
                    </c:extLst>
                    <c:strCache>
                      <c:ptCount val="1"/>
                      <c:pt idx="0">
                        <c:v>Стаж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зарплаты'!$E$5:$E$19</c15:sqref>
                        </c15:formulaRef>
                      </c:ext>
                    </c:extLst>
                    <c:numCache>
                      <c:formatCode>0;[Red]0</c:formatCode>
                      <c:ptCount val="15"/>
                      <c:pt idx="0">
                        <c:v>2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4</c:v>
                      </c:pt>
                      <c:pt idx="4">
                        <c:v>16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10</c:v>
                      </c:pt>
                      <c:pt idx="9">
                        <c:v>12</c:v>
                      </c:pt>
                      <c:pt idx="10">
                        <c:v>6</c:v>
                      </c:pt>
                      <c:pt idx="11">
                        <c:v>14</c:v>
                      </c:pt>
                      <c:pt idx="12">
                        <c:v>7</c:v>
                      </c:pt>
                      <c:pt idx="13">
                        <c:v>2</c:v>
                      </c:pt>
                      <c:pt idx="1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AD1-4243-8DBE-D7C3815054A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зарплаты'!$F$4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зарплаты'!$F$5:$F$19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0.15</c:v>
                      </c:pt>
                      <c:pt idx="3">
                        <c:v>0.1</c:v>
                      </c:pt>
                      <c:pt idx="4">
                        <c:v>0.3</c:v>
                      </c:pt>
                      <c:pt idx="5">
                        <c:v>0.15</c:v>
                      </c:pt>
                      <c:pt idx="6">
                        <c:v>0.2</c:v>
                      </c:pt>
                      <c:pt idx="7">
                        <c:v>0.1</c:v>
                      </c:pt>
                      <c:pt idx="8">
                        <c:v>0.2</c:v>
                      </c:pt>
                      <c:pt idx="9">
                        <c:v>0.25</c:v>
                      </c:pt>
                      <c:pt idx="10">
                        <c:v>0.15</c:v>
                      </c:pt>
                      <c:pt idx="11">
                        <c:v>0.25</c:v>
                      </c:pt>
                      <c:pt idx="12">
                        <c:v>0.15</c:v>
                      </c:pt>
                      <c:pt idx="13">
                        <c:v>0.1</c:v>
                      </c:pt>
                      <c:pt idx="14">
                        <c:v>0.25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D1-4243-8DBE-D7C3815054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зарплаты'!$G$4</c15:sqref>
                        </c15:formulaRef>
                      </c:ext>
                    </c:extLst>
                    <c:strCache>
                      <c:ptCount val="1"/>
                      <c:pt idx="0">
                        <c:v>Надбавка
за стаж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зарплаты'!$G$5:$G$19</c15:sqref>
                        </c15:formulaRef>
                      </c:ext>
                    </c:extLst>
                    <c:numCache>
                      <c:formatCode>_-* #\ ##0.00\ [$₽-419]_-;\-* #\ ##0.00\ [$₽-419]_-;_-* "-"??\ [$₽-419]_-;_-@_-</c:formatCode>
                      <c:ptCount val="15"/>
                      <c:pt idx="0">
                        <c:v>1567</c:v>
                      </c:pt>
                      <c:pt idx="1">
                        <c:v>4275</c:v>
                      </c:pt>
                      <c:pt idx="2">
                        <c:v>3855</c:v>
                      </c:pt>
                      <c:pt idx="3">
                        <c:v>1567</c:v>
                      </c:pt>
                      <c:pt idx="4">
                        <c:v>8910</c:v>
                      </c:pt>
                      <c:pt idx="5">
                        <c:v>4455</c:v>
                      </c:pt>
                      <c:pt idx="6">
                        <c:v>5140</c:v>
                      </c:pt>
                      <c:pt idx="7">
                        <c:v>2570</c:v>
                      </c:pt>
                      <c:pt idx="8">
                        <c:v>6300</c:v>
                      </c:pt>
                      <c:pt idx="9">
                        <c:v>7425</c:v>
                      </c:pt>
                      <c:pt idx="10">
                        <c:v>4275</c:v>
                      </c:pt>
                      <c:pt idx="11">
                        <c:v>3917.5</c:v>
                      </c:pt>
                      <c:pt idx="12">
                        <c:v>4455</c:v>
                      </c:pt>
                      <c:pt idx="13">
                        <c:v>2570</c:v>
                      </c:pt>
                      <c:pt idx="14">
                        <c:v>7125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D1-4243-8DBE-D7C3815054A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зарплаты'!$H$4</c15:sqref>
                        </c15:formulaRef>
                      </c:ext>
                    </c:extLst>
                    <c:strCache>
                      <c:ptCount val="1"/>
                      <c:pt idx="0">
                        <c:v>Итого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зарплаты'!$H$5:$H$19</c15:sqref>
                        </c15:formulaRef>
                      </c:ext>
                    </c:extLst>
                    <c:numCache>
                      <c:formatCode>_-* #\ ##0.00\ [$₽-419]_-;\-* #\ ##0.00\ [$₽-419]_-;_-* "-"??\ [$₽-419]_-;_-@_-</c:formatCode>
                      <c:ptCount val="15"/>
                      <c:pt idx="0">
                        <c:v>17237</c:v>
                      </c:pt>
                      <c:pt idx="1">
                        <c:v>32775</c:v>
                      </c:pt>
                      <c:pt idx="2">
                        <c:v>29555</c:v>
                      </c:pt>
                      <c:pt idx="3">
                        <c:v>17237</c:v>
                      </c:pt>
                      <c:pt idx="4">
                        <c:v>38610</c:v>
                      </c:pt>
                      <c:pt idx="5">
                        <c:v>34155</c:v>
                      </c:pt>
                      <c:pt idx="6">
                        <c:v>30840</c:v>
                      </c:pt>
                      <c:pt idx="7">
                        <c:v>28270</c:v>
                      </c:pt>
                      <c:pt idx="8">
                        <c:v>37800</c:v>
                      </c:pt>
                      <c:pt idx="9">
                        <c:v>37125</c:v>
                      </c:pt>
                      <c:pt idx="10">
                        <c:v>32775</c:v>
                      </c:pt>
                      <c:pt idx="11">
                        <c:v>19587.5</c:v>
                      </c:pt>
                      <c:pt idx="12">
                        <c:v>34155</c:v>
                      </c:pt>
                      <c:pt idx="13">
                        <c:v>28270</c:v>
                      </c:pt>
                      <c:pt idx="14">
                        <c:v>35625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D1-4243-8DBE-D7C3815054A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зарплаты'!$I$4</c15:sqref>
                        </c15:formulaRef>
                      </c:ext>
                    </c:extLst>
                    <c:strCache>
                      <c:ptCount val="1"/>
                      <c:pt idx="0">
                        <c:v>Процент
 налога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зарплаты'!$I$5:$I$19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0.08</c:v>
                      </c:pt>
                      <c:pt idx="1">
                        <c:v>0.11</c:v>
                      </c:pt>
                      <c:pt idx="2">
                        <c:v>0.11</c:v>
                      </c:pt>
                      <c:pt idx="3">
                        <c:v>0.08</c:v>
                      </c:pt>
                      <c:pt idx="4">
                        <c:v>0.11</c:v>
                      </c:pt>
                      <c:pt idx="5">
                        <c:v>0.11</c:v>
                      </c:pt>
                      <c:pt idx="6">
                        <c:v>0.11</c:v>
                      </c:pt>
                      <c:pt idx="7">
                        <c:v>0.11</c:v>
                      </c:pt>
                      <c:pt idx="8">
                        <c:v>0.13</c:v>
                      </c:pt>
                      <c:pt idx="9">
                        <c:v>0.11</c:v>
                      </c:pt>
                      <c:pt idx="10">
                        <c:v>0.11</c:v>
                      </c:pt>
                      <c:pt idx="11">
                        <c:v>0.08</c:v>
                      </c:pt>
                      <c:pt idx="12">
                        <c:v>0.11</c:v>
                      </c:pt>
                      <c:pt idx="13">
                        <c:v>0.11</c:v>
                      </c:pt>
                      <c:pt idx="14">
                        <c:v>0.11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D1-4243-8DBE-D7C3815054A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зарплаты'!$J$4</c15:sqref>
                        </c15:formulaRef>
                      </c:ext>
                    </c:extLst>
                    <c:strCache>
                      <c:ptCount val="1"/>
                      <c:pt idx="0">
                        <c:v>Сумма
налога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'Ведомость зарплаты'!$B$5:$C$19</c15:sqref>
                        </c15:fullRef>
                        <c15:levelRef>
                          <c15:sqref>'Ведомость зарплаты'!$B$5:$B$19</c15:sqref>
                        </c15:levelRef>
                        <c15:formulaRef>
                          <c15:sqref>'Ведомость зарплаты'!$B$5:$B$19</c15:sqref>
                        </c15:formulaRef>
                      </c:ext>
                    </c:extLst>
                    <c:strCache>
                      <c:ptCount val="15"/>
                      <c:pt idx="0">
                        <c:v>Антонов Р.И.</c:v>
                      </c:pt>
                      <c:pt idx="1">
                        <c:v>Борисов И.П.</c:v>
                      </c:pt>
                      <c:pt idx="2">
                        <c:v>Вольская О.А.</c:v>
                      </c:pt>
                      <c:pt idx="3">
                        <c:v>Иванов В.А.</c:v>
                      </c:pt>
                      <c:pt idx="4">
                        <c:v>Комаров Н.И.</c:v>
                      </c:pt>
                      <c:pt idx="5">
                        <c:v>Крючков Н.Р.</c:v>
                      </c:pt>
                      <c:pt idx="6">
                        <c:v>Новиков Л.Д.</c:v>
                      </c:pt>
                      <c:pt idx="7">
                        <c:v>Огарев Н.И.</c:v>
                      </c:pt>
                      <c:pt idx="8">
                        <c:v>Петров К.О.</c:v>
                      </c:pt>
                      <c:pt idx="9">
                        <c:v>Реутова Е.Г.</c:v>
                      </c:pt>
                      <c:pt idx="10">
                        <c:v>Сидоров И.Н.</c:v>
                      </c:pt>
                      <c:pt idx="11">
                        <c:v>Степаненко В.Д.</c:v>
                      </c:pt>
                      <c:pt idx="12">
                        <c:v>Тимофеев Н.Н.</c:v>
                      </c:pt>
                      <c:pt idx="13">
                        <c:v>Уткина Е.В.</c:v>
                      </c:pt>
                      <c:pt idx="14">
                        <c:v>Федоров А.Н.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'Ведомость зарплаты'!$J$5:$J$19</c15:sqref>
                        </c15:formulaRef>
                      </c:ext>
                    </c:extLst>
                    <c:numCache>
                      <c:formatCode>_-* #\ ##0.00\ [$₽-419]_-;\-* #\ ##0.00\ [$₽-419]_-;_-* "-"??\ [$₽-419]_-;_-@_-</c:formatCode>
                      <c:ptCount val="15"/>
                      <c:pt idx="0">
                        <c:v>1378.96</c:v>
                      </c:pt>
                      <c:pt idx="1">
                        <c:v>3605.25</c:v>
                      </c:pt>
                      <c:pt idx="2">
                        <c:v>3251.05</c:v>
                      </c:pt>
                      <c:pt idx="3">
                        <c:v>1378.96</c:v>
                      </c:pt>
                      <c:pt idx="4">
                        <c:v>4247.1000000000004</c:v>
                      </c:pt>
                      <c:pt idx="5">
                        <c:v>3757.05</c:v>
                      </c:pt>
                      <c:pt idx="6">
                        <c:v>3392.4</c:v>
                      </c:pt>
                      <c:pt idx="7">
                        <c:v>3109.7</c:v>
                      </c:pt>
                      <c:pt idx="8">
                        <c:v>4914</c:v>
                      </c:pt>
                      <c:pt idx="9">
                        <c:v>4083.75</c:v>
                      </c:pt>
                      <c:pt idx="10">
                        <c:v>3605.25</c:v>
                      </c:pt>
                      <c:pt idx="11">
                        <c:v>1567</c:v>
                      </c:pt>
                      <c:pt idx="12">
                        <c:v>3757.05</c:v>
                      </c:pt>
                      <c:pt idx="13">
                        <c:v>3109.7</c:v>
                      </c:pt>
                      <c:pt idx="14">
                        <c:v>3918.75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D1-4243-8DBE-D7C3815054A5}"/>
                  </c:ext>
                </c:extLst>
              </c15:ser>
            </c15:filteredBarSeries>
          </c:ext>
        </c:extLst>
      </c:barChart>
      <c:catAx>
        <c:axId val="16417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81055"/>
        <c:crosses val="autoZero"/>
        <c:auto val="1"/>
        <c:lblAlgn val="ctr"/>
        <c:lblOffset val="100"/>
        <c:noMultiLvlLbl val="0"/>
      </c:catAx>
      <c:valAx>
        <c:axId val="164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17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1440180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80D29-47A3-566B-0529-8E2AC4F7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</xdr:rowOff>
    </xdr:from>
    <xdr:to>
      <xdr:col>8</xdr:col>
      <xdr:colOff>0</xdr:colOff>
      <xdr:row>30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F30398-3172-BA72-A460-CD7B8B5A3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15240</xdr:rowOff>
    </xdr:from>
    <xdr:to>
      <xdr:col>7</xdr:col>
      <xdr:colOff>949950</xdr:colOff>
      <xdr:row>34</xdr:row>
      <xdr:rowOff>154740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B469E58-DD35-4093-9EAC-6E4340784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175260</xdr:rowOff>
    </xdr:from>
    <xdr:to>
      <xdr:col>10</xdr:col>
      <xdr:colOff>0</xdr:colOff>
      <xdr:row>46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226E5E-236B-CAD1-24F6-DBCC8CB3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4" zoomScale="83" workbookViewId="0">
      <selection activeCell="B11" sqref="B11"/>
    </sheetView>
  </sheetViews>
  <sheetFormatPr defaultRowHeight="15" x14ac:dyDescent="0.25"/>
  <cols>
    <col min="1" max="1" width="22.28515625" customWidth="1"/>
    <col min="2" max="2" width="17.85546875" customWidth="1"/>
    <col min="3" max="3" width="19.7109375" customWidth="1"/>
    <col min="4" max="4" width="18" customWidth="1"/>
    <col min="5" max="5" width="9.7109375" customWidth="1"/>
    <col min="6" max="6" width="21.140625" customWidth="1"/>
    <col min="7" max="7" width="23.28515625" customWidth="1"/>
  </cols>
  <sheetData>
    <row r="1" spans="1:7" x14ac:dyDescent="0.25">
      <c r="A1" s="23" t="s">
        <v>0</v>
      </c>
      <c r="B1" s="24"/>
      <c r="C1" s="24"/>
      <c r="D1" s="24"/>
      <c r="E1" s="24"/>
      <c r="F1" s="24"/>
      <c r="G1" s="24"/>
    </row>
    <row r="2" spans="1:7" x14ac:dyDescent="0.25">
      <c r="A2" s="24"/>
      <c r="B2" s="24"/>
      <c r="C2" s="24"/>
      <c r="D2" s="24"/>
      <c r="E2" s="24"/>
      <c r="F2" s="24"/>
      <c r="G2" s="24"/>
    </row>
    <row r="4" spans="1:7" ht="6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 ht="45" x14ac:dyDescent="0.25">
      <c r="A5" s="2" t="s">
        <v>8</v>
      </c>
      <c r="B5" s="3">
        <v>19087.8</v>
      </c>
      <c r="C5" s="3">
        <v>568.79999999999995</v>
      </c>
      <c r="D5" s="3">
        <f>B5-C5</f>
        <v>18519</v>
      </c>
      <c r="E5" s="6">
        <f>IF(B5&lt;=700,3.3,IF(B5&gt;=1000,5.1,4.2))</f>
        <v>5.0999999999999996</v>
      </c>
      <c r="F5" s="6">
        <f>B5*E5</f>
        <v>97347.779999999984</v>
      </c>
      <c r="G5" s="6">
        <f>D5*E5</f>
        <v>94446.9</v>
      </c>
    </row>
    <row r="6" spans="1:7" ht="30" x14ac:dyDescent="0.25">
      <c r="A6" s="2" t="s">
        <v>9</v>
      </c>
      <c r="B6" s="3">
        <v>407.2</v>
      </c>
      <c r="C6" s="3">
        <v>203.1</v>
      </c>
      <c r="D6" s="3">
        <f t="shared" ref="D6:D12" si="0">B6-C6</f>
        <v>204.1</v>
      </c>
      <c r="E6" s="6">
        <f t="shared" ref="E6:E12" si="1">IF(B6&lt;=700,3.3,IF(B6&gt;=1000,5.1,4.2))</f>
        <v>3.3</v>
      </c>
      <c r="F6" s="6">
        <f t="shared" ref="F6:F11" si="2">B6*E6</f>
        <v>1343.76</v>
      </c>
      <c r="G6" s="6">
        <f t="shared" ref="G6:G12" si="3">D6*E6</f>
        <v>673.53</v>
      </c>
    </row>
    <row r="7" spans="1:7" x14ac:dyDescent="0.25">
      <c r="A7" s="5" t="s">
        <v>10</v>
      </c>
      <c r="B7" s="3">
        <v>673</v>
      </c>
      <c r="C7" s="3">
        <v>198.9</v>
      </c>
      <c r="D7" s="3">
        <f t="shared" si="0"/>
        <v>474.1</v>
      </c>
      <c r="E7" s="6">
        <f t="shared" si="1"/>
        <v>3.3</v>
      </c>
      <c r="F7" s="6">
        <f t="shared" si="2"/>
        <v>2220.9</v>
      </c>
      <c r="G7" s="6">
        <f t="shared" si="3"/>
        <v>1564.53</v>
      </c>
    </row>
    <row r="8" spans="1:7" x14ac:dyDescent="0.25">
      <c r="A8" s="5" t="s">
        <v>11</v>
      </c>
      <c r="B8" s="3">
        <v>821.6</v>
      </c>
      <c r="C8" s="3">
        <v>401.2</v>
      </c>
      <c r="D8" s="3">
        <f t="shared" si="0"/>
        <v>420.40000000000003</v>
      </c>
      <c r="E8" s="6">
        <f t="shared" si="1"/>
        <v>4.2</v>
      </c>
      <c r="F8" s="6">
        <f t="shared" si="2"/>
        <v>3450.7200000000003</v>
      </c>
      <c r="G8" s="6">
        <f t="shared" si="3"/>
        <v>1765.6800000000003</v>
      </c>
    </row>
    <row r="9" spans="1:7" x14ac:dyDescent="0.25">
      <c r="A9" s="5" t="s">
        <v>12</v>
      </c>
      <c r="B9" s="3">
        <v>598.4</v>
      </c>
      <c r="C9" s="3">
        <v>131.5</v>
      </c>
      <c r="D9" s="3">
        <f t="shared" si="0"/>
        <v>466.9</v>
      </c>
      <c r="E9" s="6">
        <f t="shared" si="1"/>
        <v>3.3</v>
      </c>
      <c r="F9" s="6">
        <f t="shared" si="2"/>
        <v>1974.7199999999998</v>
      </c>
      <c r="G9" s="6">
        <f t="shared" si="3"/>
        <v>1540.7699999999998</v>
      </c>
    </row>
    <row r="10" spans="1:7" x14ac:dyDescent="0.25">
      <c r="A10" s="5" t="s">
        <v>13</v>
      </c>
      <c r="B10" s="3">
        <v>1200</v>
      </c>
      <c r="C10" s="3">
        <v>345.6</v>
      </c>
      <c r="D10" s="3">
        <f t="shared" si="0"/>
        <v>854.4</v>
      </c>
      <c r="E10" s="6">
        <f t="shared" si="1"/>
        <v>5.0999999999999996</v>
      </c>
      <c r="F10" s="6">
        <f t="shared" si="2"/>
        <v>6120</v>
      </c>
      <c r="G10" s="6">
        <f t="shared" si="3"/>
        <v>4357.4399999999996</v>
      </c>
    </row>
    <row r="11" spans="1:7" x14ac:dyDescent="0.25">
      <c r="A11" s="5" t="s">
        <v>14</v>
      </c>
      <c r="B11" s="3">
        <v>756.3</v>
      </c>
      <c r="C11" s="3">
        <v>159.6</v>
      </c>
      <c r="D11" s="3">
        <f t="shared" si="0"/>
        <v>596.69999999999993</v>
      </c>
      <c r="E11" s="6">
        <f t="shared" si="1"/>
        <v>4.2</v>
      </c>
      <c r="F11" s="6">
        <f t="shared" si="2"/>
        <v>3176.46</v>
      </c>
      <c r="G11" s="6">
        <f t="shared" si="3"/>
        <v>2506.14</v>
      </c>
    </row>
    <row r="12" spans="1:7" x14ac:dyDescent="0.25">
      <c r="A12" s="5" t="s">
        <v>15</v>
      </c>
      <c r="B12" s="3">
        <v>614.29999999999995</v>
      </c>
      <c r="C12" s="3">
        <v>148.69999999999999</v>
      </c>
      <c r="D12" s="3">
        <f t="shared" si="0"/>
        <v>465.59999999999997</v>
      </c>
      <c r="E12" s="6">
        <f t="shared" si="1"/>
        <v>3.3</v>
      </c>
      <c r="F12" s="6">
        <f>B12*E12</f>
        <v>2027.1899999999998</v>
      </c>
      <c r="G12" s="6">
        <f t="shared" si="3"/>
        <v>1536.4799999999998</v>
      </c>
    </row>
    <row r="13" spans="1:7" x14ac:dyDescent="0.25">
      <c r="A13" s="5" t="s">
        <v>16</v>
      </c>
      <c r="B13" s="4">
        <f>SUM(B5:B12)</f>
        <v>24158.6</v>
      </c>
      <c r="C13" s="4">
        <f>SUM(C5:C12)</f>
        <v>2157.3999999999996</v>
      </c>
      <c r="D13" s="4">
        <f>SUM(D5:D12)</f>
        <v>22001.200000000001</v>
      </c>
      <c r="E13" s="4"/>
      <c r="F13" s="4">
        <f>SUM(F5:F12)</f>
        <v>117661.52999999998</v>
      </c>
      <c r="G13" s="4">
        <f>SUM(G5:G12)</f>
        <v>108391.46999999999</v>
      </c>
    </row>
  </sheetData>
  <mergeCells count="1">
    <mergeCell ref="A1:G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A5" zoomScale="92" workbookViewId="0">
      <selection activeCell="I16" sqref="I16"/>
    </sheetView>
  </sheetViews>
  <sheetFormatPr defaultRowHeight="15" x14ac:dyDescent="0.25"/>
  <cols>
    <col min="1" max="1" width="11.140625" bestFit="1" customWidth="1"/>
    <col min="2" max="4" width="17.7109375" bestFit="1" customWidth="1"/>
    <col min="5" max="5" width="18.7109375" bestFit="1" customWidth="1"/>
    <col min="6" max="6" width="8.140625" bestFit="1" customWidth="1"/>
    <col min="7" max="7" width="17.7109375" bestFit="1" customWidth="1"/>
    <col min="8" max="8" width="14.5703125" bestFit="1" customWidth="1"/>
  </cols>
  <sheetData>
    <row r="1" spans="1:10" ht="30" x14ac:dyDescent="0.25">
      <c r="A1" s="7" t="s">
        <v>17</v>
      </c>
      <c r="B1" s="7" t="s">
        <v>28</v>
      </c>
      <c r="C1" s="7" t="s">
        <v>29</v>
      </c>
      <c r="D1" s="7" t="s">
        <v>30</v>
      </c>
      <c r="E1" s="1" t="s">
        <v>40</v>
      </c>
      <c r="F1" s="7" t="s">
        <v>31</v>
      </c>
      <c r="G1" s="1" t="s">
        <v>32</v>
      </c>
      <c r="H1" s="1" t="s">
        <v>33</v>
      </c>
    </row>
    <row r="2" spans="1:10" x14ac:dyDescent="0.25">
      <c r="A2" s="9" t="s">
        <v>18</v>
      </c>
      <c r="B2" s="13">
        <v>345000</v>
      </c>
      <c r="C2" s="13">
        <v>543000</v>
      </c>
      <c r="D2" s="13">
        <v>423000</v>
      </c>
      <c r="E2" s="14">
        <f>SUM(B2:D2)</f>
        <v>1311000</v>
      </c>
      <c r="F2" s="10">
        <f>_xlfn.RANK.EQ(E2,E$2:E$11,0)</f>
        <v>10</v>
      </c>
      <c r="G2" s="14">
        <f>AVERAGE(B2:D2)</f>
        <v>437000</v>
      </c>
      <c r="H2" s="11">
        <f>E2/SUM($E$2:$E$11)</f>
        <v>6.4378314672952269E-2</v>
      </c>
    </row>
    <row r="3" spans="1:10" x14ac:dyDescent="0.25">
      <c r="A3" s="9" t="s">
        <v>19</v>
      </c>
      <c r="B3" s="13">
        <v>657000</v>
      </c>
      <c r="C3" s="13">
        <v>234000</v>
      </c>
      <c r="D3" s="13">
        <v>453000</v>
      </c>
      <c r="E3" s="14">
        <f t="shared" ref="E3:E11" si="0">SUM(B3:D3)</f>
        <v>1344000</v>
      </c>
      <c r="F3" s="10">
        <f t="shared" ref="F3:F11" si="1">_xlfn.RANK.EQ(E3,E$2:E$11,0)</f>
        <v>9</v>
      </c>
      <c r="G3" s="14">
        <f t="shared" ref="G3:G11" si="2">AVERAGE(B3:D3)</f>
        <v>448000</v>
      </c>
      <c r="H3" s="11">
        <f t="shared" ref="H3:H11" si="3">E3/SUM($E$2:$E$11)</f>
        <v>6.5998821449616968E-2</v>
      </c>
    </row>
    <row r="4" spans="1:10" x14ac:dyDescent="0.25">
      <c r="A4" s="9" t="s">
        <v>20</v>
      </c>
      <c r="B4" s="13">
        <v>765000</v>
      </c>
      <c r="C4" s="13">
        <v>904000</v>
      </c>
      <c r="D4" s="13">
        <v>856000</v>
      </c>
      <c r="E4" s="14">
        <f t="shared" si="0"/>
        <v>2525000</v>
      </c>
      <c r="F4" s="10">
        <f t="shared" si="1"/>
        <v>3</v>
      </c>
      <c r="G4" s="14">
        <f t="shared" si="2"/>
        <v>841666.66666666663</v>
      </c>
      <c r="H4" s="11">
        <f t="shared" si="3"/>
        <v>0.12399332154782951</v>
      </c>
    </row>
    <row r="5" spans="1:10" x14ac:dyDescent="0.25">
      <c r="A5" s="9" t="s">
        <v>21</v>
      </c>
      <c r="B5" s="13">
        <v>798000</v>
      </c>
      <c r="C5" s="13">
        <v>735000</v>
      </c>
      <c r="D5" s="13">
        <v>654000</v>
      </c>
      <c r="E5" s="14">
        <f t="shared" si="0"/>
        <v>2187000</v>
      </c>
      <c r="F5" s="10">
        <f t="shared" si="1"/>
        <v>5</v>
      </c>
      <c r="G5" s="14">
        <f t="shared" si="2"/>
        <v>729000</v>
      </c>
      <c r="H5" s="11">
        <f t="shared" si="3"/>
        <v>0.10739540365350619</v>
      </c>
    </row>
    <row r="6" spans="1:10" x14ac:dyDescent="0.25">
      <c r="A6" s="9" t="s">
        <v>22</v>
      </c>
      <c r="B6" s="13">
        <v>879000</v>
      </c>
      <c r="C6" s="13">
        <v>984000</v>
      </c>
      <c r="D6" s="13">
        <v>971000</v>
      </c>
      <c r="E6" s="14">
        <f t="shared" si="0"/>
        <v>2834000</v>
      </c>
      <c r="F6" s="10">
        <f t="shared" si="1"/>
        <v>1</v>
      </c>
      <c r="G6" s="14">
        <f t="shared" si="2"/>
        <v>944666.66666666663</v>
      </c>
      <c r="H6" s="11">
        <f t="shared" si="3"/>
        <v>0.13916715772932625</v>
      </c>
    </row>
    <row r="7" spans="1:10" x14ac:dyDescent="0.25">
      <c r="A7" s="9" t="s">
        <v>23</v>
      </c>
      <c r="B7" s="13">
        <v>375000</v>
      </c>
      <c r="C7" s="13">
        <v>594000</v>
      </c>
      <c r="D7" s="13">
        <v>512000</v>
      </c>
      <c r="E7" s="14">
        <f t="shared" si="0"/>
        <v>1481000</v>
      </c>
      <c r="F7" s="10">
        <f t="shared" si="1"/>
        <v>8</v>
      </c>
      <c r="G7" s="14">
        <f t="shared" si="2"/>
        <v>493666.66666666669</v>
      </c>
      <c r="H7" s="11">
        <f t="shared" si="3"/>
        <v>7.2726379886073458E-2</v>
      </c>
      <c r="J7" s="8"/>
    </row>
    <row r="8" spans="1:10" x14ac:dyDescent="0.25">
      <c r="A8" s="9" t="s">
        <v>24</v>
      </c>
      <c r="B8" s="13">
        <v>912000</v>
      </c>
      <c r="C8" s="13">
        <v>634000</v>
      </c>
      <c r="D8" s="13">
        <v>879000</v>
      </c>
      <c r="E8" s="14">
        <f t="shared" si="0"/>
        <v>2425000</v>
      </c>
      <c r="F8" s="10">
        <f t="shared" si="1"/>
        <v>4</v>
      </c>
      <c r="G8" s="14">
        <f t="shared" si="2"/>
        <v>808333.33333333337</v>
      </c>
      <c r="H8" s="11">
        <f t="shared" si="3"/>
        <v>0.11908269495187586</v>
      </c>
    </row>
    <row r="9" spans="1:10" x14ac:dyDescent="0.25">
      <c r="A9" s="9" t="s">
        <v>25</v>
      </c>
      <c r="B9" s="13">
        <v>467000</v>
      </c>
      <c r="C9" s="13">
        <v>593000</v>
      </c>
      <c r="D9" s="13">
        <v>598000</v>
      </c>
      <c r="E9" s="14">
        <f t="shared" si="0"/>
        <v>1658000</v>
      </c>
      <c r="F9" s="10">
        <f t="shared" si="1"/>
        <v>7</v>
      </c>
      <c r="G9" s="14">
        <f t="shared" si="2"/>
        <v>552666.66666666663</v>
      </c>
      <c r="H9" s="11">
        <f t="shared" si="3"/>
        <v>8.1418188960911408E-2</v>
      </c>
    </row>
    <row r="10" spans="1:10" x14ac:dyDescent="0.25">
      <c r="A10" s="9" t="s">
        <v>26</v>
      </c>
      <c r="B10" s="13">
        <v>1003000</v>
      </c>
      <c r="C10" s="13">
        <v>945000</v>
      </c>
      <c r="D10" s="13">
        <v>877000</v>
      </c>
      <c r="E10" s="14">
        <f t="shared" si="0"/>
        <v>2825000</v>
      </c>
      <c r="F10" s="10">
        <f t="shared" si="1"/>
        <v>2</v>
      </c>
      <c r="G10" s="14">
        <f t="shared" si="2"/>
        <v>941666.66666666663</v>
      </c>
      <c r="H10" s="11">
        <f t="shared" si="3"/>
        <v>0.13872520133569044</v>
      </c>
    </row>
    <row r="11" spans="1:10" x14ac:dyDescent="0.25">
      <c r="A11" s="9" t="s">
        <v>27</v>
      </c>
      <c r="B11" s="13">
        <v>545000</v>
      </c>
      <c r="C11" s="13">
        <v>576000</v>
      </c>
      <c r="D11" s="13">
        <v>653000</v>
      </c>
      <c r="E11" s="14">
        <f t="shared" si="0"/>
        <v>1774000</v>
      </c>
      <c r="F11" s="10">
        <f t="shared" si="1"/>
        <v>6</v>
      </c>
      <c r="G11" s="14">
        <f t="shared" si="2"/>
        <v>591333.33333333337</v>
      </c>
      <c r="H11" s="11">
        <f t="shared" si="3"/>
        <v>8.7114515812217644E-2</v>
      </c>
    </row>
    <row r="12" spans="1:10" x14ac:dyDescent="0.25">
      <c r="A12" s="9" t="s">
        <v>16</v>
      </c>
      <c r="B12" s="15">
        <f>SUM(B2:B11)</f>
        <v>6746000</v>
      </c>
      <c r="C12" s="15">
        <f>SUM(C2:C11)</f>
        <v>6742000</v>
      </c>
      <c r="D12" s="15">
        <f>SUM(D2:D11)</f>
        <v>6876000</v>
      </c>
      <c r="E12" s="16">
        <f>SUM(E2:E11)</f>
        <v>20364000</v>
      </c>
      <c r="F12" s="10"/>
      <c r="G12" s="16">
        <f>SUM(G2:G11)</f>
        <v>6788000</v>
      </c>
      <c r="H1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15" sqref="E15"/>
    </sheetView>
  </sheetViews>
  <sheetFormatPr defaultRowHeight="15" x14ac:dyDescent="0.25"/>
  <cols>
    <col min="1" max="1" width="6.140625" customWidth="1"/>
    <col min="2" max="2" width="16.140625" bestFit="1" customWidth="1"/>
    <col min="3" max="3" width="20.42578125" customWidth="1"/>
    <col min="4" max="4" width="13.7109375" customWidth="1"/>
    <col min="7" max="7" width="11.5703125" customWidth="1"/>
    <col min="8" max="8" width="11.85546875" customWidth="1"/>
    <col min="9" max="9" width="11" customWidth="1"/>
    <col min="10" max="10" width="12.28515625" customWidth="1"/>
    <col min="11" max="11" width="13.7109375" customWidth="1"/>
  </cols>
  <sheetData>
    <row r="1" spans="1:11" x14ac:dyDescent="0.25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25">
      <c r="A2" s="25" t="s">
        <v>35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4" spans="1:11" ht="30" x14ac:dyDescent="0.25">
      <c r="A4" s="1" t="s">
        <v>36</v>
      </c>
      <c r="B4" s="7" t="s">
        <v>37</v>
      </c>
      <c r="C4" s="7" t="s">
        <v>38</v>
      </c>
      <c r="D4" s="1" t="s">
        <v>39</v>
      </c>
      <c r="E4" s="7" t="s">
        <v>41</v>
      </c>
      <c r="F4" s="7" t="s">
        <v>5</v>
      </c>
      <c r="G4" s="1" t="s">
        <v>42</v>
      </c>
      <c r="H4" s="7" t="s">
        <v>16</v>
      </c>
      <c r="I4" s="1" t="s">
        <v>43</v>
      </c>
      <c r="J4" s="1" t="s">
        <v>44</v>
      </c>
      <c r="K4" s="1" t="s">
        <v>45</v>
      </c>
    </row>
    <row r="5" spans="1:11" x14ac:dyDescent="0.25">
      <c r="A5" s="17">
        <v>1</v>
      </c>
      <c r="B5" s="18" t="s">
        <v>46</v>
      </c>
      <c r="C5" s="18" t="s">
        <v>61</v>
      </c>
      <c r="D5" s="19">
        <f>IF(C5="лаборант",15670,IF(C5="инженер",28500,IF(C5="мл.н.сотрудник",25700,IF(C5="ст.н.сотрудник",29700,31500))))</f>
        <v>15670</v>
      </c>
      <c r="E5" s="20">
        <v>2</v>
      </c>
      <c r="F5" s="4">
        <f>IF(E5&lt;5,0.1,IF(E5&lt;=7,0.15,IF(E5&lt;=10,0.2,IF(E5&lt;=15,0.25,0.3))))</f>
        <v>0.1</v>
      </c>
      <c r="G5" s="21">
        <f>F5*D5</f>
        <v>1567</v>
      </c>
      <c r="H5" s="21">
        <f>G5+D5</f>
        <v>17237</v>
      </c>
      <c r="I5" s="22">
        <f>IF(D5&lt;20000,8%,IF(D5&lt;=30000,11%,IF(D5&lt;=35000,13%,15%)))</f>
        <v>0.08</v>
      </c>
      <c r="J5" s="21">
        <f>H5*I5</f>
        <v>1378.96</v>
      </c>
      <c r="K5" s="21">
        <f>H5-J5</f>
        <v>15858.04</v>
      </c>
    </row>
    <row r="6" spans="1:11" x14ac:dyDescent="0.25">
      <c r="A6" s="17">
        <v>2</v>
      </c>
      <c r="B6" s="18" t="s">
        <v>47</v>
      </c>
      <c r="C6" s="18" t="s">
        <v>62</v>
      </c>
      <c r="D6" s="19">
        <f t="shared" ref="D6:D19" si="0">IF(C6="лаборант",15670,IF(C6="инженер",28500,IF(C6="мл.н.сотрудник",25700,IF(C6="ст.н.сотрудник",29700,31500))))</f>
        <v>28500</v>
      </c>
      <c r="E6" s="20">
        <v>6</v>
      </c>
      <c r="F6" s="4">
        <f>IF(E6&lt;5,0.1,IF(E6&lt;=7,0.15,IF(E6&lt;=10,0.2,IF(E6&lt;=15,0.25,0.3))))</f>
        <v>0.15</v>
      </c>
      <c r="G6" s="21">
        <f>F6*D6</f>
        <v>4275</v>
      </c>
      <c r="H6" s="21">
        <f t="shared" ref="H6:H19" si="1">G6+D6</f>
        <v>32775</v>
      </c>
      <c r="I6" s="22">
        <f t="shared" ref="I6:I19" si="2">IF(D6&lt;20000,8%,IF(D6&lt;=30000,11%,IF(D6&lt;=35000,13%,15%)))</f>
        <v>0.11</v>
      </c>
      <c r="J6" s="21">
        <f t="shared" ref="J6:J19" si="3">H6*I6</f>
        <v>3605.25</v>
      </c>
      <c r="K6" s="21">
        <f t="shared" ref="K6:K19" si="4">H6-J6</f>
        <v>29169.75</v>
      </c>
    </row>
    <row r="7" spans="1:11" x14ac:dyDescent="0.25">
      <c r="A7" s="17">
        <v>3</v>
      </c>
      <c r="B7" s="18" t="s">
        <v>48</v>
      </c>
      <c r="C7" s="18" t="s">
        <v>63</v>
      </c>
      <c r="D7" s="19">
        <f t="shared" si="0"/>
        <v>25700</v>
      </c>
      <c r="E7" s="20">
        <v>7</v>
      </c>
      <c r="F7" s="4">
        <f t="shared" ref="F7:F19" si="5">IF(E7&lt;5,0.1,IF(E7&lt;=7,0.15,IF(E7&lt;=10,0.2,IF(E7&lt;=15,0.25,0.3))))</f>
        <v>0.15</v>
      </c>
      <c r="G7" s="21">
        <f t="shared" ref="G7:G19" si="6">F7*D7</f>
        <v>3855</v>
      </c>
      <c r="H7" s="21">
        <f t="shared" si="1"/>
        <v>29555</v>
      </c>
      <c r="I7" s="22">
        <f t="shared" si="2"/>
        <v>0.11</v>
      </c>
      <c r="J7" s="21">
        <f t="shared" si="3"/>
        <v>3251.05</v>
      </c>
      <c r="K7" s="21">
        <f t="shared" si="4"/>
        <v>26303.95</v>
      </c>
    </row>
    <row r="8" spans="1:11" x14ac:dyDescent="0.25">
      <c r="A8" s="17">
        <v>4</v>
      </c>
      <c r="B8" s="18" t="s">
        <v>49</v>
      </c>
      <c r="C8" s="18" t="s">
        <v>61</v>
      </c>
      <c r="D8" s="19">
        <f t="shared" si="0"/>
        <v>15670</v>
      </c>
      <c r="E8" s="20">
        <v>4</v>
      </c>
      <c r="F8" s="4">
        <f t="shared" si="5"/>
        <v>0.1</v>
      </c>
      <c r="G8" s="21">
        <f t="shared" si="6"/>
        <v>1567</v>
      </c>
      <c r="H8" s="21">
        <f t="shared" si="1"/>
        <v>17237</v>
      </c>
      <c r="I8" s="22">
        <f t="shared" si="2"/>
        <v>0.08</v>
      </c>
      <c r="J8" s="21">
        <f t="shared" si="3"/>
        <v>1378.96</v>
      </c>
      <c r="K8" s="21">
        <f t="shared" si="4"/>
        <v>15858.04</v>
      </c>
    </row>
    <row r="9" spans="1:11" x14ac:dyDescent="0.25">
      <c r="A9" s="17">
        <v>5</v>
      </c>
      <c r="B9" s="18" t="s">
        <v>50</v>
      </c>
      <c r="C9" s="18" t="s">
        <v>64</v>
      </c>
      <c r="D9" s="19">
        <f t="shared" si="0"/>
        <v>29700</v>
      </c>
      <c r="E9" s="20">
        <v>16</v>
      </c>
      <c r="F9" s="4">
        <f t="shared" si="5"/>
        <v>0.3</v>
      </c>
      <c r="G9" s="21">
        <f t="shared" si="6"/>
        <v>8910</v>
      </c>
      <c r="H9" s="21">
        <f t="shared" si="1"/>
        <v>38610</v>
      </c>
      <c r="I9" s="22">
        <f t="shared" si="2"/>
        <v>0.11</v>
      </c>
      <c r="J9" s="21">
        <f t="shared" si="3"/>
        <v>4247.1000000000004</v>
      </c>
      <c r="K9" s="21">
        <f t="shared" si="4"/>
        <v>34362.9</v>
      </c>
    </row>
    <row r="10" spans="1:11" x14ac:dyDescent="0.25">
      <c r="A10" s="17">
        <v>6</v>
      </c>
      <c r="B10" s="18" t="s">
        <v>51</v>
      </c>
      <c r="C10" s="18" t="s">
        <v>64</v>
      </c>
      <c r="D10" s="19">
        <f t="shared" si="0"/>
        <v>29700</v>
      </c>
      <c r="E10" s="20">
        <v>7</v>
      </c>
      <c r="F10" s="4">
        <f t="shared" si="5"/>
        <v>0.15</v>
      </c>
      <c r="G10" s="21">
        <f t="shared" si="6"/>
        <v>4455</v>
      </c>
      <c r="H10" s="21">
        <f t="shared" si="1"/>
        <v>34155</v>
      </c>
      <c r="I10" s="22">
        <f t="shared" si="2"/>
        <v>0.11</v>
      </c>
      <c r="J10" s="21">
        <f t="shared" si="3"/>
        <v>3757.05</v>
      </c>
      <c r="K10" s="21">
        <f t="shared" si="4"/>
        <v>30397.95</v>
      </c>
    </row>
    <row r="11" spans="1:11" x14ac:dyDescent="0.25">
      <c r="A11" s="17">
        <v>7</v>
      </c>
      <c r="B11" s="18" t="s">
        <v>52</v>
      </c>
      <c r="C11" s="18" t="s">
        <v>63</v>
      </c>
      <c r="D11" s="19">
        <f t="shared" si="0"/>
        <v>25700</v>
      </c>
      <c r="E11" s="20">
        <v>8</v>
      </c>
      <c r="F11" s="4">
        <f t="shared" si="5"/>
        <v>0.2</v>
      </c>
      <c r="G11" s="21">
        <f t="shared" si="6"/>
        <v>5140</v>
      </c>
      <c r="H11" s="21">
        <f t="shared" si="1"/>
        <v>30840</v>
      </c>
      <c r="I11" s="22">
        <f t="shared" si="2"/>
        <v>0.11</v>
      </c>
      <c r="J11" s="21">
        <f t="shared" si="3"/>
        <v>3392.4</v>
      </c>
      <c r="K11" s="21">
        <f t="shared" si="4"/>
        <v>27447.599999999999</v>
      </c>
    </row>
    <row r="12" spans="1:11" x14ac:dyDescent="0.25">
      <c r="A12" s="17">
        <v>8</v>
      </c>
      <c r="B12" s="18" t="s">
        <v>53</v>
      </c>
      <c r="C12" s="18" t="s">
        <v>63</v>
      </c>
      <c r="D12" s="19">
        <f t="shared" si="0"/>
        <v>25700</v>
      </c>
      <c r="E12" s="20">
        <v>3</v>
      </c>
      <c r="F12" s="4">
        <f t="shared" si="5"/>
        <v>0.1</v>
      </c>
      <c r="G12" s="21">
        <f t="shared" si="6"/>
        <v>2570</v>
      </c>
      <c r="H12" s="21">
        <f t="shared" si="1"/>
        <v>28270</v>
      </c>
      <c r="I12" s="22">
        <f t="shared" si="2"/>
        <v>0.11</v>
      </c>
      <c r="J12" s="21">
        <f t="shared" si="3"/>
        <v>3109.7</v>
      </c>
      <c r="K12" s="21">
        <f t="shared" si="4"/>
        <v>25160.3</v>
      </c>
    </row>
    <row r="13" spans="1:11" x14ac:dyDescent="0.25">
      <c r="A13" s="17">
        <v>9</v>
      </c>
      <c r="B13" s="18" t="s">
        <v>54</v>
      </c>
      <c r="C13" s="18" t="s">
        <v>65</v>
      </c>
      <c r="D13" s="19">
        <f t="shared" si="0"/>
        <v>31500</v>
      </c>
      <c r="E13" s="20">
        <v>10</v>
      </c>
      <c r="F13" s="4">
        <f t="shared" si="5"/>
        <v>0.2</v>
      </c>
      <c r="G13" s="21">
        <f t="shared" si="6"/>
        <v>6300</v>
      </c>
      <c r="H13" s="21">
        <f t="shared" si="1"/>
        <v>37800</v>
      </c>
      <c r="I13" s="22">
        <f t="shared" si="2"/>
        <v>0.13</v>
      </c>
      <c r="J13" s="21">
        <f t="shared" si="3"/>
        <v>4914</v>
      </c>
      <c r="K13" s="21">
        <f t="shared" si="4"/>
        <v>32886</v>
      </c>
    </row>
    <row r="14" spans="1:11" x14ac:dyDescent="0.25">
      <c r="A14" s="17">
        <v>10</v>
      </c>
      <c r="B14" s="18" t="s">
        <v>55</v>
      </c>
      <c r="C14" s="18" t="s">
        <v>64</v>
      </c>
      <c r="D14" s="19">
        <f t="shared" si="0"/>
        <v>29700</v>
      </c>
      <c r="E14" s="20">
        <v>12</v>
      </c>
      <c r="F14" s="4">
        <f t="shared" si="5"/>
        <v>0.25</v>
      </c>
      <c r="G14" s="21">
        <f t="shared" si="6"/>
        <v>7425</v>
      </c>
      <c r="H14" s="21">
        <f t="shared" si="1"/>
        <v>37125</v>
      </c>
      <c r="I14" s="22">
        <f t="shared" si="2"/>
        <v>0.11</v>
      </c>
      <c r="J14" s="21">
        <f t="shared" si="3"/>
        <v>4083.75</v>
      </c>
      <c r="K14" s="21">
        <f t="shared" si="4"/>
        <v>33041.25</v>
      </c>
    </row>
    <row r="15" spans="1:11" x14ac:dyDescent="0.25">
      <c r="A15" s="17">
        <v>11</v>
      </c>
      <c r="B15" s="18" t="s">
        <v>56</v>
      </c>
      <c r="C15" s="18" t="s">
        <v>62</v>
      </c>
      <c r="D15" s="19">
        <f t="shared" si="0"/>
        <v>28500</v>
      </c>
      <c r="E15" s="20">
        <v>6</v>
      </c>
      <c r="F15" s="4">
        <f t="shared" si="5"/>
        <v>0.15</v>
      </c>
      <c r="G15" s="21">
        <f t="shared" si="6"/>
        <v>4275</v>
      </c>
      <c r="H15" s="21">
        <f t="shared" si="1"/>
        <v>32775</v>
      </c>
      <c r="I15" s="22">
        <f t="shared" si="2"/>
        <v>0.11</v>
      </c>
      <c r="J15" s="21">
        <f t="shared" si="3"/>
        <v>3605.25</v>
      </c>
      <c r="K15" s="21">
        <f t="shared" si="4"/>
        <v>29169.75</v>
      </c>
    </row>
    <row r="16" spans="1:11" x14ac:dyDescent="0.25">
      <c r="A16" s="17">
        <v>12</v>
      </c>
      <c r="B16" s="18" t="s">
        <v>57</v>
      </c>
      <c r="C16" s="18" t="s">
        <v>61</v>
      </c>
      <c r="D16" s="19">
        <f t="shared" si="0"/>
        <v>15670</v>
      </c>
      <c r="E16" s="20">
        <v>14</v>
      </c>
      <c r="F16" s="4">
        <f t="shared" si="5"/>
        <v>0.25</v>
      </c>
      <c r="G16" s="21">
        <f t="shared" si="6"/>
        <v>3917.5</v>
      </c>
      <c r="H16" s="21">
        <f t="shared" si="1"/>
        <v>19587.5</v>
      </c>
      <c r="I16" s="22">
        <f t="shared" si="2"/>
        <v>0.08</v>
      </c>
      <c r="J16" s="21">
        <f t="shared" si="3"/>
        <v>1567</v>
      </c>
      <c r="K16" s="21">
        <f t="shared" si="4"/>
        <v>18020.5</v>
      </c>
    </row>
    <row r="17" spans="1:11" x14ac:dyDescent="0.25">
      <c r="A17" s="17">
        <v>13</v>
      </c>
      <c r="B17" s="18" t="s">
        <v>58</v>
      </c>
      <c r="C17" s="18" t="s">
        <v>64</v>
      </c>
      <c r="D17" s="19">
        <f t="shared" si="0"/>
        <v>29700</v>
      </c>
      <c r="E17" s="20">
        <v>7</v>
      </c>
      <c r="F17" s="4">
        <f t="shared" si="5"/>
        <v>0.15</v>
      </c>
      <c r="G17" s="21">
        <f t="shared" si="6"/>
        <v>4455</v>
      </c>
      <c r="H17" s="21">
        <f t="shared" si="1"/>
        <v>34155</v>
      </c>
      <c r="I17" s="22">
        <f t="shared" si="2"/>
        <v>0.11</v>
      </c>
      <c r="J17" s="21">
        <f t="shared" si="3"/>
        <v>3757.05</v>
      </c>
      <c r="K17" s="21">
        <f t="shared" si="4"/>
        <v>30397.95</v>
      </c>
    </row>
    <row r="18" spans="1:11" x14ac:dyDescent="0.25">
      <c r="A18" s="17">
        <v>14</v>
      </c>
      <c r="B18" s="18" t="s">
        <v>59</v>
      </c>
      <c r="C18" s="18" t="s">
        <v>63</v>
      </c>
      <c r="D18" s="19">
        <f t="shared" si="0"/>
        <v>25700</v>
      </c>
      <c r="E18" s="20">
        <v>2</v>
      </c>
      <c r="F18" s="4">
        <f t="shared" si="5"/>
        <v>0.1</v>
      </c>
      <c r="G18" s="21">
        <f t="shared" si="6"/>
        <v>2570</v>
      </c>
      <c r="H18" s="21">
        <f t="shared" si="1"/>
        <v>28270</v>
      </c>
      <c r="I18" s="22">
        <f t="shared" si="2"/>
        <v>0.11</v>
      </c>
      <c r="J18" s="21">
        <f t="shared" si="3"/>
        <v>3109.7</v>
      </c>
      <c r="K18" s="21">
        <f t="shared" si="4"/>
        <v>25160.3</v>
      </c>
    </row>
    <row r="19" spans="1:11" x14ac:dyDescent="0.25">
      <c r="A19" s="17">
        <v>15</v>
      </c>
      <c r="B19" s="18" t="s">
        <v>60</v>
      </c>
      <c r="C19" s="18" t="s">
        <v>62</v>
      </c>
      <c r="D19" s="19">
        <f t="shared" si="0"/>
        <v>28500</v>
      </c>
      <c r="E19" s="20">
        <v>14</v>
      </c>
      <c r="F19" s="4">
        <f t="shared" si="5"/>
        <v>0.25</v>
      </c>
      <c r="G19" s="21">
        <f t="shared" si="6"/>
        <v>7125</v>
      </c>
      <c r="H19" s="21">
        <f t="shared" si="1"/>
        <v>35625</v>
      </c>
      <c r="I19" s="22">
        <f t="shared" si="2"/>
        <v>0.11</v>
      </c>
      <c r="J19" s="21">
        <f t="shared" si="3"/>
        <v>3918.75</v>
      </c>
      <c r="K19" s="21">
        <f t="shared" si="4"/>
        <v>31706.25</v>
      </c>
    </row>
    <row r="20" spans="1:11" x14ac:dyDescent="0.25">
      <c r="A20" s="26" t="s">
        <v>66</v>
      </c>
      <c r="B20" s="27"/>
      <c r="C20" s="27"/>
      <c r="D20" s="27"/>
      <c r="E20" s="27"/>
      <c r="F20" s="27"/>
      <c r="G20" s="27"/>
      <c r="H20" s="27"/>
      <c r="I20" s="27"/>
      <c r="J20" s="28"/>
      <c r="K20" s="21">
        <f>SUM(K5:K19)</f>
        <v>404940.53</v>
      </c>
    </row>
  </sheetData>
  <mergeCells count="3">
    <mergeCell ref="A1:K1"/>
    <mergeCell ref="A2:K2"/>
    <mergeCell ref="A20:J20"/>
  </mergeCells>
  <conditionalFormatting sqref="E5:E19">
    <cfRule type="cellIs" priority="5" operator="lessThan">
      <formula>5</formula>
    </cfRule>
    <cfRule type="cellIs" dxfId="3" priority="4" operator="lessThan">
      <formula>5</formula>
    </cfRule>
    <cfRule type="cellIs" dxfId="2" priority="3" operator="between">
      <formula>5</formula>
      <formula>10</formula>
    </cfRule>
    <cfRule type="cellIs" dxfId="1" priority="2" operator="between">
      <formula>10</formula>
      <formula>15</formula>
    </cfRule>
    <cfRule type="cellIs" dxfId="0" priority="1" operator="lessThan">
      <formula>5</formula>
    </cfRule>
  </conditionalFormatting>
  <dataValidations count="2">
    <dataValidation type="whole" errorStyle="information" operator="greaterThan" allowBlank="1" showInputMessage="1" showErrorMessage="1" error="СТАЖ НЕ МОЖЕТ БЫТЬ ОТРИЦАТЕЛЬНЫМ!!!_x000a_" sqref="E5:E19">
      <formula1>0</formula1>
    </dataValidation>
    <dataValidation allowBlank="1" showInputMessage="1" showErrorMessage="1" promptTitle="Тарифная ставка" prompt="БУДЬТЕ ВНИМАТЕЛЬНЫ ПРИ ВВОДЕ ТАРИФНОЙ СТАВКи!!!_x000a_" sqref="D5:D19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Ведомость</vt:lpstr>
      <vt:lpstr>Отчетная ведомость</vt:lpstr>
      <vt:lpstr>Ведомость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fred</cp:lastModifiedBy>
  <dcterms:created xsi:type="dcterms:W3CDTF">2015-06-05T18:17:20Z</dcterms:created>
  <dcterms:modified xsi:type="dcterms:W3CDTF">2024-09-20T07:17:49Z</dcterms:modified>
</cp:coreProperties>
</file>