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rik Schyum\Documents\Skola\SSY226\code\FlowCalibrationUserInterface\VerificationData\"/>
    </mc:Choice>
  </mc:AlternateContent>
  <bookViews>
    <workbookView xWindow="0" yWindow="0" windowWidth="11520" windowHeight="7530" activeTab="1"/>
  </bookViews>
  <sheets>
    <sheet name="Tests to be run" sheetId="3" r:id="rId1"/>
    <sheet name="Blad3" sheetId="5" r:id="rId2"/>
    <sheet name="Blad2" sheetId="4" r:id="rId3"/>
    <sheet name="Sheet1" sheetId="2" r:id="rId4"/>
    <sheet name="Blad1" sheetId="1" r:id="rId5"/>
  </sheets>
  <definedNames>
    <definedName name="_xlnm._FilterDatabase" localSheetId="4" hidden="1">Blad1!$A$1:$O$1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4" l="1"/>
  <c r="H2" i="5" l="1"/>
  <c r="H8" i="5"/>
  <c r="N8" i="5" l="1"/>
  <c r="M8" i="5"/>
  <c r="L8" i="5"/>
  <c r="N5" i="5"/>
  <c r="M5" i="5"/>
  <c r="L5" i="5"/>
  <c r="L2" i="5"/>
  <c r="N2" i="5"/>
  <c r="N9" i="5" s="1"/>
  <c r="M2" i="5"/>
  <c r="I2" i="5"/>
  <c r="H3" i="5"/>
  <c r="P1" i="5"/>
  <c r="F6" i="5" s="1"/>
  <c r="J5" i="4"/>
  <c r="J8" i="4"/>
  <c r="J2" i="4"/>
  <c r="I5" i="4"/>
  <c r="I8" i="4"/>
  <c r="I2" i="4"/>
  <c r="L9" i="5" l="1"/>
  <c r="M9" i="5"/>
  <c r="H6" i="5"/>
  <c r="G6" i="5"/>
  <c r="F8" i="5"/>
  <c r="F10" i="5"/>
  <c r="F3" i="5"/>
  <c r="F5" i="5"/>
  <c r="F7" i="5"/>
  <c r="F9" i="5"/>
  <c r="F2" i="5"/>
  <c r="F4" i="5"/>
  <c r="F17" i="4"/>
  <c r="H10" i="5" l="1"/>
  <c r="G10" i="5"/>
  <c r="K8" i="5"/>
  <c r="G8" i="5"/>
  <c r="G9" i="5"/>
  <c r="H9" i="5"/>
  <c r="G7" i="5"/>
  <c r="H7" i="5"/>
  <c r="H4" i="5"/>
  <c r="G4" i="5"/>
  <c r="G5" i="5"/>
  <c r="H5" i="5"/>
  <c r="K5" i="5" s="1"/>
  <c r="G2" i="5"/>
  <c r="G3" i="5"/>
  <c r="M1" i="4"/>
  <c r="F10" i="4" s="1"/>
  <c r="J2" i="5" l="1"/>
  <c r="K2" i="5"/>
  <c r="I5" i="5"/>
  <c r="J5" i="5"/>
  <c r="I8" i="5"/>
  <c r="J8" i="5"/>
  <c r="G10" i="4"/>
  <c r="H10" i="4"/>
  <c r="F3" i="4"/>
  <c r="F7" i="4"/>
  <c r="F5" i="4"/>
  <c r="F9" i="4"/>
  <c r="F4" i="4"/>
  <c r="F8" i="4"/>
  <c r="F2" i="4"/>
  <c r="F6" i="4"/>
  <c r="H6" i="4" l="1"/>
  <c r="G6" i="4"/>
  <c r="G9" i="4"/>
  <c r="H9" i="4"/>
  <c r="H2" i="4"/>
  <c r="G2" i="4"/>
  <c r="G5" i="4"/>
  <c r="H5" i="4"/>
  <c r="H8" i="4"/>
  <c r="G8" i="4"/>
  <c r="G7" i="4"/>
  <c r="H7" i="4"/>
  <c r="H4" i="4"/>
  <c r="G4" i="4"/>
  <c r="H3" i="4"/>
  <c r="G3" i="4"/>
</calcChain>
</file>

<file path=xl/sharedStrings.xml><?xml version="1.0" encoding="utf-8"?>
<sst xmlns="http://schemas.openxmlformats.org/spreadsheetml/2006/main" count="219" uniqueCount="151">
  <si>
    <t>ID</t>
  </si>
  <si>
    <t>Description</t>
  </si>
  <si>
    <t>Measurement method</t>
  </si>
  <si>
    <t>Measured Unit</t>
  </si>
  <si>
    <t>Repetitions</t>
  </si>
  <si>
    <t>Required mean value</t>
  </si>
  <si>
    <t>Required standard deviation</t>
  </si>
  <si>
    <t>Measured mean value</t>
  </si>
  <si>
    <t>Measured standard deviation</t>
  </si>
  <si>
    <t>Measured Value 1</t>
  </si>
  <si>
    <t>Measured Value 2</t>
  </si>
  <si>
    <t>Measured Value 3</t>
  </si>
  <si>
    <t>Measured value 4</t>
  </si>
  <si>
    <t>Measured Value 5</t>
  </si>
  <si>
    <t>1. Flow accuracy</t>
  </si>
  <si>
    <t>2. Volume accuracy</t>
  </si>
  <si>
    <t>3. Mechanical tolerances</t>
  </si>
  <si>
    <t>4. Software limits</t>
  </si>
  <si>
    <t>2.1</t>
  </si>
  <si>
    <t>Motivation</t>
  </si>
  <si>
    <t>Tests the backlash of the system for rapid changes.</t>
  </si>
  <si>
    <t>Tests the backlash of the system for slow changes.</t>
  </si>
  <si>
    <t>Test that a fast acceleration and deceleration doesn't affect the reading of the end volume .</t>
  </si>
  <si>
    <t>The resolution of the servo might be a problem at slow flows.</t>
  </si>
  <si>
    <t>2.2</t>
  </si>
  <si>
    <t>2.3</t>
  </si>
  <si>
    <t>2.4</t>
  </si>
  <si>
    <t>ml</t>
  </si>
  <si>
    <t>Measure start and end position with  a caliper and compare with the volume recorded in the software.</t>
  </si>
  <si>
    <t>Check recorded volume after constant flow of 200 ml/s for 0.3s.</t>
  </si>
  <si>
    <t>Check recorded volume after sine with amplitude 100 ml/s and frequency 6 rad/s for 3 periods.</t>
  </si>
  <si>
    <t>Check recorded volume after sine with amplitude 10 ml/s and frequency 1 rad/s for 3 periods.</t>
  </si>
  <si>
    <t>Check recorded volume after constant flow of 5 ml/s for 4s.</t>
  </si>
  <si>
    <t>1.1</t>
  </si>
  <si>
    <t>1.2</t>
  </si>
  <si>
    <t>1.3</t>
  </si>
  <si>
    <t>1.4</t>
  </si>
  <si>
    <t>percent</t>
  </si>
  <si>
    <t>Test how well the outputted volume corresponds to the theoretical volume</t>
  </si>
  <si>
    <t>Check outputted volume after constant flow of 200 ml/s for 0.3s.</t>
  </si>
  <si>
    <t>Check outputted volume after constant flow of 5 ml/s for 4s.</t>
  </si>
  <si>
    <t>Check outputted volume after sine with amplitude 100 ml/s and frequency 6 rad/s for 3 periods.</t>
  </si>
  <si>
    <t>Check outputted volume after sine with amplitude 10 ml/s and frequency 1 rad/s for 3 periods.</t>
  </si>
  <si>
    <t>Actual flow vs recorded flow</t>
  </si>
  <si>
    <t>Recorded flow vs flow profile</t>
  </si>
  <si>
    <t>Recorded pressure during different flows</t>
  </si>
  <si>
    <t>Test what?</t>
  </si>
  <si>
    <t>Actual end position vs recorded end position</t>
  </si>
  <si>
    <t>Test how?</t>
  </si>
  <si>
    <t>Test inputs</t>
  </si>
  <si>
    <t>Repeat test (times)</t>
  </si>
  <si>
    <t>Data to save</t>
  </si>
  <si>
    <t>Types of input</t>
  </si>
  <si>
    <t>Constant flow</t>
  </si>
  <si>
    <t>Changing flow</t>
  </si>
  <si>
    <t>Types of changing flow</t>
  </si>
  <si>
    <t>Rapid</t>
  </si>
  <si>
    <t>Sine, Triangle and Square</t>
  </si>
  <si>
    <t>Square during 0.5 or less periods</t>
  </si>
  <si>
    <t>Medium</t>
  </si>
  <si>
    <t>Slow</t>
  </si>
  <si>
    <t>Types of magnitudes</t>
  </si>
  <si>
    <t>High</t>
  </si>
  <si>
    <t>Low</t>
  </si>
  <si>
    <t>1 rad/s</t>
  </si>
  <si>
    <t>3 rad/s</t>
  </si>
  <si>
    <t>Frequency</t>
  </si>
  <si>
    <t>200 ml/s</t>
  </si>
  <si>
    <t>20 ml/s</t>
  </si>
  <si>
    <t>2 ml/s</t>
  </si>
  <si>
    <t>5 rad/s</t>
  </si>
  <si>
    <t>Verification of flow by comparing actual position with logged position.</t>
  </si>
  <si>
    <t>Measured by filming with high speed camera</t>
  </si>
  <si>
    <t>Each case is repeated 3 times</t>
  </si>
  <si>
    <t>Sine wave, 1 period, frequency 1, amplitude 2</t>
  </si>
  <si>
    <t>Sine wave, 1 period, frequency 3, amplitude 20</t>
  </si>
  <si>
    <t>Test 2</t>
  </si>
  <si>
    <t xml:space="preserve">Test 1 </t>
  </si>
  <si>
    <t>Verification of measured position by running a flow profile and comparing actual end position with logged end position</t>
  </si>
  <si>
    <t>Distance between the sled and the syringe is measured with a caliper</t>
  </si>
  <si>
    <t>Square wave, 0.5 periods, frequency 6, amplitude 200, padded with zeros</t>
  </si>
  <si>
    <t>Square wave, 1 period, frequency 3, amplitude 20, padded with zeros</t>
  </si>
  <si>
    <t>Square wave, 1,5 periods, frequency 3, amplitude 20, padded with zeros</t>
  </si>
  <si>
    <t>Test 3</t>
  </si>
  <si>
    <t>Verification of max pressure by running profiles with different amplitude and measuring pressure</t>
  </si>
  <si>
    <t>Measured with external pressure meter</t>
  </si>
  <si>
    <t>3.1</t>
  </si>
  <si>
    <t>3.2</t>
  </si>
  <si>
    <t>3.3</t>
  </si>
  <si>
    <t>Sine wave 3 periods, frequency 3, amplitude 20</t>
  </si>
  <si>
    <t>Sine wave 3 periods, frequency 6, amplitude 200</t>
  </si>
  <si>
    <t>Square wave 3 periods, frequency 6, amplitude 150</t>
  </si>
  <si>
    <t>Test 4</t>
  </si>
  <si>
    <t>Test of how well the recorded flow follows the inputted flow profile</t>
  </si>
  <si>
    <t>Recorded flow is measured in the software</t>
  </si>
  <si>
    <t>4.1</t>
  </si>
  <si>
    <t>4.2</t>
  </si>
  <si>
    <t>4.3</t>
  </si>
  <si>
    <t>Sine wave 3 periods, frequency 1, amplitude 2</t>
  </si>
  <si>
    <t>4.4</t>
  </si>
  <si>
    <t>Triangle wave 3 periods, frequency 3, amplitude 20</t>
  </si>
  <si>
    <t>4.5</t>
  </si>
  <si>
    <t>Each case is repeated 1 time</t>
  </si>
  <si>
    <t>Square wave 3 periods, frequency 3, amplitude 20</t>
  </si>
  <si>
    <t>Name</t>
  </si>
  <si>
    <t>Method</t>
  </si>
  <si>
    <t>Sample rate</t>
  </si>
  <si>
    <t>Save flow profile</t>
  </si>
  <si>
    <t>Save logged flow</t>
  </si>
  <si>
    <t>Save logged volume</t>
  </si>
  <si>
    <t>Save video</t>
  </si>
  <si>
    <t>x</t>
  </si>
  <si>
    <t>Write down measurements</t>
  </si>
  <si>
    <t>Save logged pressure</t>
  </si>
  <si>
    <t>x (if possible)</t>
  </si>
  <si>
    <t>Sine wave, 1 period, frequency 6, amplitude 200</t>
  </si>
  <si>
    <t>Each case is repeated 1 times</t>
  </si>
  <si>
    <t>Extra</t>
  </si>
  <si>
    <t>Amp 200 F 14 10 rep</t>
  </si>
  <si>
    <t>Innan</t>
  </si>
  <si>
    <t>Efter</t>
  </si>
  <si>
    <t>Data [ml]</t>
  </si>
  <si>
    <t>% error</t>
  </si>
  <si>
    <t>dV [ml]</t>
  </si>
  <si>
    <t>Area</t>
  </si>
  <si>
    <t>Max Vol</t>
  </si>
  <si>
    <t>Av Ants</t>
  </si>
  <si>
    <t>65,8/65,7/67,82 kvar med init botten</t>
  </si>
  <si>
    <t>74/71/70 kvar med init botten</t>
  </si>
  <si>
    <t>13,2/13,5/13,5 kvar med init nästan i botten</t>
  </si>
  <si>
    <t>3.4</t>
  </si>
  <si>
    <t>Max flow nästan 200</t>
  </si>
  <si>
    <t>Vol ca 22-26</t>
  </si>
  <si>
    <t>Vid låga flöden och snabb sampling påverkar upplösningen på motorn och gör flödessignalen brusig</t>
  </si>
  <si>
    <t>Sample rate is 0.040s</t>
  </si>
  <si>
    <t>Hz</t>
  </si>
  <si>
    <t>0.5</t>
  </si>
  <si>
    <t>1.0</t>
  </si>
  <si>
    <t>1.5</t>
  </si>
  <si>
    <t>Front</t>
  </si>
  <si>
    <t>Back</t>
  </si>
  <si>
    <t>Front - something</t>
  </si>
  <si>
    <t>Three way - something</t>
  </si>
  <si>
    <t>Medel</t>
  </si>
  <si>
    <t>Median</t>
  </si>
  <si>
    <t>STD</t>
  </si>
  <si>
    <t>Medel/Vol</t>
  </si>
  <si>
    <t>Median/Vol</t>
  </si>
  <si>
    <t>STD/Vol</t>
  </si>
  <si>
    <t>Ointressanta siffror?</t>
  </si>
  <si>
    <t>Two way - Almost nothing. Similar error affecting both directions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</si>
</sst>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0" fillId="0" borderId="3" xfId="0" applyBorder="1"/>
    <xf numFmtId="0" fontId="1" fillId="3" borderId="4" xfId="0" applyFont="1" applyFill="1" applyBorder="1" applyAlignment="1">
      <alignment vertical="center" wrapText="1"/>
    </xf>
    <xf numFmtId="0" fontId="0" fillId="2" borderId="0" xfId="0" applyFill="1" applyBorder="1"/>
    <xf numFmtId="0" fontId="0" fillId="0" borderId="0" xfId="0" applyBorder="1"/>
    <xf numFmtId="0" fontId="0" fillId="3" borderId="5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0" xfId="0" applyAlignment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 applyNumberFormat="1"/>
    <xf numFmtId="164" fontId="0" fillId="0" borderId="6" xfId="1" applyNumberFormat="1" applyFont="1" applyBorder="1"/>
    <xf numFmtId="164" fontId="0" fillId="2" borderId="0" xfId="1" applyNumberFormat="1" applyFont="1" applyFill="1" applyBorder="1"/>
    <xf numFmtId="0" fontId="0" fillId="2" borderId="0" xfId="0" applyFill="1"/>
    <xf numFmtId="164" fontId="0" fillId="2" borderId="0" xfId="1" applyNumberFormat="1" applyFont="1" applyFill="1"/>
    <xf numFmtId="0" fontId="1" fillId="2" borderId="0" xfId="0" applyFont="1" applyFill="1"/>
    <xf numFmtId="0" fontId="0" fillId="2" borderId="0" xfId="0" applyFill="1" applyAlignment="1"/>
    <xf numFmtId="0" fontId="0" fillId="2" borderId="0" xfId="0" applyNumberFormat="1" applyFill="1"/>
    <xf numFmtId="0" fontId="0" fillId="2" borderId="0" xfId="1" applyNumberFormat="1" applyFont="1" applyFill="1" applyBorder="1"/>
    <xf numFmtId="0" fontId="0" fillId="0" borderId="0" xfId="1" applyNumberFormat="1" applyFont="1"/>
    <xf numFmtId="0" fontId="0" fillId="2" borderId="0" xfId="1" applyNumberFormat="1" applyFont="1" applyFill="1"/>
    <xf numFmtId="164" fontId="3" fillId="0" borderId="0" xfId="1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pane ySplit="1" topLeftCell="A2" activePane="bottomLeft" state="frozen"/>
      <selection pane="bottomLeft" activeCell="C6" sqref="C6"/>
    </sheetView>
  </sheetViews>
  <sheetFormatPr defaultRowHeight="14.5" x14ac:dyDescent="0.35"/>
  <cols>
    <col min="2" max="2" width="23.54296875" customWidth="1"/>
    <col min="3" max="3" width="17.7265625" customWidth="1"/>
    <col min="4" max="4" width="11" customWidth="1"/>
    <col min="7" max="8" width="16.1796875" bestFit="1" customWidth="1"/>
    <col min="9" max="9" width="19" bestFit="1" customWidth="1"/>
    <col min="10" max="10" width="10.54296875" bestFit="1" customWidth="1"/>
    <col min="11" max="11" width="25.81640625" bestFit="1" customWidth="1"/>
    <col min="12" max="12" width="20" bestFit="1" customWidth="1"/>
  </cols>
  <sheetData>
    <row r="1" spans="1:12" s="11" customFormat="1" ht="21" customHeight="1" x14ac:dyDescent="0.35">
      <c r="A1" s="11" t="s">
        <v>104</v>
      </c>
      <c r="B1" s="11" t="s">
        <v>1</v>
      </c>
      <c r="C1" s="11" t="s">
        <v>105</v>
      </c>
      <c r="D1" s="11" t="s">
        <v>4</v>
      </c>
      <c r="E1" s="11" t="s">
        <v>106</v>
      </c>
      <c r="G1" s="11" t="s">
        <v>107</v>
      </c>
      <c r="H1" s="11" t="s">
        <v>108</v>
      </c>
      <c r="I1" s="11" t="s">
        <v>109</v>
      </c>
      <c r="J1" s="11" t="s">
        <v>110</v>
      </c>
      <c r="K1" s="11" t="s">
        <v>112</v>
      </c>
      <c r="L1" s="11" t="s">
        <v>113</v>
      </c>
    </row>
    <row r="2" spans="1:12" s="13" customFormat="1" ht="66.75" customHeight="1" x14ac:dyDescent="0.35">
      <c r="A2" s="13" t="s">
        <v>77</v>
      </c>
      <c r="B2" s="13" t="s">
        <v>71</v>
      </c>
      <c r="C2" s="13" t="s">
        <v>72</v>
      </c>
      <c r="D2" s="13" t="s">
        <v>73</v>
      </c>
      <c r="E2" s="13" t="s">
        <v>134</v>
      </c>
      <c r="G2" s="14" t="s">
        <v>111</v>
      </c>
      <c r="H2" s="14" t="s">
        <v>111</v>
      </c>
      <c r="I2" s="14" t="s">
        <v>111</v>
      </c>
      <c r="J2" s="14" t="s">
        <v>111</v>
      </c>
      <c r="K2" s="14"/>
      <c r="L2" s="14"/>
    </row>
    <row r="3" spans="1:12" s="8" customFormat="1" x14ac:dyDescent="0.35">
      <c r="A3" s="8" t="s">
        <v>33</v>
      </c>
      <c r="B3" s="12" t="s">
        <v>74</v>
      </c>
      <c r="G3" s="15"/>
      <c r="H3" s="15"/>
      <c r="I3" s="15"/>
      <c r="J3" s="15"/>
      <c r="K3" s="15"/>
      <c r="L3" s="15"/>
    </row>
    <row r="4" spans="1:12" s="8" customFormat="1" x14ac:dyDescent="0.35">
      <c r="A4" s="8" t="s">
        <v>34</v>
      </c>
      <c r="B4" s="12" t="s">
        <v>75</v>
      </c>
      <c r="G4" s="15"/>
      <c r="H4" s="15"/>
      <c r="I4" s="15"/>
      <c r="J4" s="15"/>
      <c r="K4" s="15"/>
      <c r="L4" s="15"/>
    </row>
    <row r="5" spans="1:12" s="8" customFormat="1" x14ac:dyDescent="0.35">
      <c r="A5" s="8" t="s">
        <v>35</v>
      </c>
      <c r="B5" s="12" t="s">
        <v>115</v>
      </c>
      <c r="G5" s="15"/>
      <c r="H5" s="15"/>
      <c r="I5" s="15"/>
      <c r="J5" s="15"/>
      <c r="K5" s="15"/>
      <c r="L5" s="15"/>
    </row>
    <row r="6" spans="1:12" s="8" customFormat="1" x14ac:dyDescent="0.35">
      <c r="G6" s="15"/>
      <c r="H6" s="15"/>
      <c r="I6" s="15"/>
      <c r="J6" s="15"/>
      <c r="K6" s="15"/>
      <c r="L6" s="15"/>
    </row>
    <row r="7" spans="1:12" s="13" customFormat="1" ht="72.75" customHeight="1" x14ac:dyDescent="0.35">
      <c r="A7" s="13" t="s">
        <v>76</v>
      </c>
      <c r="B7" s="13" t="s">
        <v>78</v>
      </c>
      <c r="C7" s="13" t="s">
        <v>79</v>
      </c>
      <c r="D7" s="13" t="s">
        <v>73</v>
      </c>
      <c r="E7" s="13" t="s">
        <v>134</v>
      </c>
      <c r="G7" s="14" t="s">
        <v>111</v>
      </c>
      <c r="H7" s="14"/>
      <c r="I7" s="14" t="s">
        <v>111</v>
      </c>
      <c r="J7" s="14"/>
      <c r="K7" s="14" t="s">
        <v>111</v>
      </c>
      <c r="L7" s="14"/>
    </row>
    <row r="8" spans="1:12" s="12" customFormat="1" x14ac:dyDescent="0.35">
      <c r="A8" s="12" t="s">
        <v>18</v>
      </c>
      <c r="B8" s="12" t="s">
        <v>80</v>
      </c>
      <c r="G8" s="16"/>
      <c r="H8" s="16"/>
      <c r="I8" s="16"/>
      <c r="J8" s="16"/>
      <c r="K8" s="16"/>
      <c r="L8" s="16"/>
    </row>
    <row r="9" spans="1:12" s="12" customFormat="1" x14ac:dyDescent="0.35">
      <c r="A9" s="12" t="s">
        <v>24</v>
      </c>
      <c r="B9" s="12" t="s">
        <v>81</v>
      </c>
      <c r="G9" s="16"/>
      <c r="H9" s="16"/>
      <c r="I9" s="16"/>
      <c r="J9" s="16"/>
      <c r="K9" s="16"/>
      <c r="L9" s="16"/>
    </row>
    <row r="10" spans="1:12" s="12" customFormat="1" x14ac:dyDescent="0.35">
      <c r="A10" s="12" t="s">
        <v>25</v>
      </c>
      <c r="B10" s="12" t="s">
        <v>82</v>
      </c>
      <c r="G10" s="16"/>
      <c r="H10" s="16"/>
      <c r="I10" s="16"/>
      <c r="J10" s="16"/>
      <c r="K10" s="16"/>
      <c r="L10" s="16"/>
    </row>
    <row r="11" spans="1:12" s="12" customFormat="1" x14ac:dyDescent="0.35">
      <c r="G11" s="16"/>
      <c r="H11" s="16"/>
      <c r="I11" s="16"/>
      <c r="J11" s="16"/>
      <c r="K11" s="16"/>
      <c r="L11" s="16"/>
    </row>
    <row r="12" spans="1:12" s="13" customFormat="1" ht="75.75" customHeight="1" x14ac:dyDescent="0.35">
      <c r="A12" s="13" t="s">
        <v>83</v>
      </c>
      <c r="B12" s="13" t="s">
        <v>84</v>
      </c>
      <c r="C12" s="13" t="s">
        <v>85</v>
      </c>
      <c r="D12" s="13" t="s">
        <v>116</v>
      </c>
      <c r="E12" s="13" t="s">
        <v>134</v>
      </c>
      <c r="G12" s="14"/>
      <c r="H12" s="14" t="s">
        <v>111</v>
      </c>
      <c r="I12" s="14"/>
      <c r="J12" s="14"/>
      <c r="K12" s="14" t="s">
        <v>111</v>
      </c>
      <c r="L12" s="14" t="s">
        <v>114</v>
      </c>
    </row>
    <row r="13" spans="1:12" s="12" customFormat="1" x14ac:dyDescent="0.35">
      <c r="A13" s="12" t="s">
        <v>86</v>
      </c>
      <c r="B13" s="12" t="s">
        <v>89</v>
      </c>
      <c r="G13" s="16"/>
      <c r="H13" s="16"/>
      <c r="I13" s="16"/>
      <c r="J13" s="16"/>
      <c r="K13" s="16"/>
      <c r="L13" s="16"/>
    </row>
    <row r="14" spans="1:12" s="12" customFormat="1" x14ac:dyDescent="0.35">
      <c r="A14" s="12" t="s">
        <v>87</v>
      </c>
      <c r="B14" s="12" t="s">
        <v>90</v>
      </c>
      <c r="G14" s="16"/>
      <c r="H14" s="16"/>
      <c r="I14" s="16"/>
      <c r="J14" s="16"/>
      <c r="K14" s="16"/>
      <c r="L14" s="16"/>
    </row>
    <row r="15" spans="1:12" s="12" customFormat="1" x14ac:dyDescent="0.35">
      <c r="A15" s="12" t="s">
        <v>88</v>
      </c>
      <c r="B15" s="12" t="s">
        <v>91</v>
      </c>
      <c r="G15" s="16"/>
      <c r="H15" s="16"/>
      <c r="I15" s="16"/>
      <c r="J15" s="16"/>
      <c r="K15" s="16"/>
      <c r="L15" s="16"/>
    </row>
    <row r="16" spans="1:12" s="8" customFormat="1" x14ac:dyDescent="0.35">
      <c r="G16" s="15"/>
      <c r="H16" s="15"/>
      <c r="I16" s="15"/>
      <c r="J16" s="15"/>
      <c r="K16" s="15"/>
      <c r="L16" s="15"/>
    </row>
    <row r="17" spans="1:12" s="13" customFormat="1" ht="84.75" customHeight="1" x14ac:dyDescent="0.35">
      <c r="A17" s="13" t="s">
        <v>92</v>
      </c>
      <c r="B17" s="13" t="s">
        <v>93</v>
      </c>
      <c r="C17" s="13" t="s">
        <v>94</v>
      </c>
      <c r="D17" s="13" t="s">
        <v>102</v>
      </c>
      <c r="E17" s="13" t="s">
        <v>134</v>
      </c>
      <c r="G17" s="14" t="s">
        <v>111</v>
      </c>
      <c r="H17" s="14" t="s">
        <v>111</v>
      </c>
      <c r="I17" s="14"/>
      <c r="J17" s="14"/>
      <c r="K17" s="14"/>
      <c r="L17" s="14"/>
    </row>
    <row r="18" spans="1:12" s="12" customFormat="1" x14ac:dyDescent="0.35">
      <c r="A18" s="12" t="s">
        <v>95</v>
      </c>
      <c r="B18" s="12" t="s">
        <v>98</v>
      </c>
    </row>
    <row r="19" spans="1:12" s="12" customFormat="1" x14ac:dyDescent="0.35">
      <c r="A19" s="12" t="s">
        <v>96</v>
      </c>
      <c r="B19" s="12" t="s">
        <v>89</v>
      </c>
    </row>
    <row r="20" spans="1:12" s="12" customFormat="1" x14ac:dyDescent="0.35">
      <c r="A20" s="12" t="s">
        <v>97</v>
      </c>
      <c r="B20" s="12" t="s">
        <v>90</v>
      </c>
    </row>
    <row r="21" spans="1:12" s="12" customFormat="1" x14ac:dyDescent="0.35">
      <c r="A21" s="12" t="s">
        <v>99</v>
      </c>
      <c r="B21" s="12" t="s">
        <v>100</v>
      </c>
    </row>
    <row r="22" spans="1:12" s="12" customFormat="1" x14ac:dyDescent="0.35">
      <c r="A22" s="12" t="s">
        <v>101</v>
      </c>
      <c r="B22" s="12" t="s">
        <v>103</v>
      </c>
    </row>
    <row r="23" spans="1:12" s="12" customFormat="1" x14ac:dyDescent="0.35"/>
    <row r="24" spans="1:12" s="12" customFormat="1" x14ac:dyDescent="0.35">
      <c r="A24" s="12" t="s">
        <v>117</v>
      </c>
      <c r="B24" s="12" t="s">
        <v>118</v>
      </c>
    </row>
    <row r="25" spans="1:12" s="12" customFormat="1" x14ac:dyDescent="0.35"/>
    <row r="26" spans="1:12" s="12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H8" sqref="H8"/>
    </sheetView>
  </sheetViews>
  <sheetFormatPr defaultRowHeight="14.5" x14ac:dyDescent="0.35"/>
  <cols>
    <col min="10" max="10" width="8.7265625" style="28"/>
  </cols>
  <sheetData>
    <row r="1" spans="1:16" x14ac:dyDescent="0.35">
      <c r="A1" s="5" t="s">
        <v>76</v>
      </c>
      <c r="B1" s="5"/>
      <c r="C1" s="5" t="s">
        <v>119</v>
      </c>
      <c r="D1" s="5" t="s">
        <v>120</v>
      </c>
      <c r="E1" s="5" t="s">
        <v>121</v>
      </c>
      <c r="F1" s="5" t="s">
        <v>27</v>
      </c>
      <c r="G1" s="21" t="s">
        <v>122</v>
      </c>
      <c r="H1" s="5" t="s">
        <v>123</v>
      </c>
      <c r="I1" s="5" t="s">
        <v>143</v>
      </c>
      <c r="J1" s="27" t="s">
        <v>144</v>
      </c>
      <c r="K1" s="27" t="s">
        <v>145</v>
      </c>
      <c r="L1" s="27" t="s">
        <v>146</v>
      </c>
      <c r="M1" s="27" t="s">
        <v>147</v>
      </c>
      <c r="N1" s="27" t="s">
        <v>148</v>
      </c>
      <c r="O1" t="s">
        <v>124</v>
      </c>
      <c r="P1">
        <f>1.7^2*PI()</f>
        <v>9.0792027688745005</v>
      </c>
    </row>
    <row r="2" spans="1:16" x14ac:dyDescent="0.35">
      <c r="A2">
        <v>1</v>
      </c>
      <c r="B2">
        <v>1</v>
      </c>
      <c r="C2">
        <v>97.25</v>
      </c>
      <c r="D2">
        <v>26.4</v>
      </c>
      <c r="E2">
        <v>65.894999999999996</v>
      </c>
      <c r="F2">
        <f t="shared" ref="F2:F10" si="0">(C2-D2)/10*$P$1</f>
        <v>64.32615161747583</v>
      </c>
      <c r="G2" s="17">
        <f>E2/F2-1</f>
        <v>2.4388966898774456E-2</v>
      </c>
      <c r="H2" s="11">
        <f>E2-F2</f>
        <v>1.5688483825241661</v>
      </c>
      <c r="I2" s="19">
        <f>AVERAGE(H2:H4)</f>
        <v>0.85769067077798411</v>
      </c>
      <c r="J2" s="28">
        <f>MEDIAN(H2:H4)</f>
        <v>0.52365167646117072</v>
      </c>
      <c r="K2">
        <f>_xlfn.STDEV.P(H2:H4)</f>
        <v>0.50317189499408854</v>
      </c>
      <c r="L2" s="17">
        <f>AVERAGE(H2/F2,H3/F3,H4/F4)</f>
        <v>1.3185882682155592E-2</v>
      </c>
      <c r="M2" s="17">
        <f>MEDIAN(H2/F2,H3/F3,H4/F4)</f>
        <v>7.8577593286210303E-3</v>
      </c>
      <c r="N2" s="17">
        <f>_xlfn.STDEV.P(H2/F2,H3/F3,H4/F4)</f>
        <v>7.9249218624519759E-3</v>
      </c>
    </row>
    <row r="3" spans="1:16" x14ac:dyDescent="0.35">
      <c r="B3">
        <v>2</v>
      </c>
      <c r="C3">
        <v>96.5</v>
      </c>
      <c r="D3">
        <v>23.1</v>
      </c>
      <c r="E3">
        <v>67.165000000000006</v>
      </c>
      <c r="F3">
        <f t="shared" si="0"/>
        <v>66.641348323538836</v>
      </c>
      <c r="G3" s="17">
        <f t="shared" ref="G3:G10" si="1">E3/F3-1</f>
        <v>7.8577593286210945E-3</v>
      </c>
      <c r="H3">
        <f>E3-F3</f>
        <v>0.52365167646117072</v>
      </c>
      <c r="I3" s="19" t="s">
        <v>141</v>
      </c>
      <c r="L3" s="17"/>
      <c r="M3" s="17"/>
      <c r="N3" s="17"/>
    </row>
    <row r="4" spans="1:16" x14ac:dyDescent="0.35">
      <c r="B4">
        <v>3</v>
      </c>
      <c r="C4">
        <v>98.4</v>
      </c>
      <c r="D4">
        <v>26</v>
      </c>
      <c r="E4">
        <v>66.213999999999999</v>
      </c>
      <c r="F4">
        <f t="shared" si="0"/>
        <v>65.733428046651383</v>
      </c>
      <c r="G4" s="17">
        <f t="shared" si="1"/>
        <v>7.3109218190712255E-3</v>
      </c>
      <c r="H4">
        <f t="shared" ref="H4:H10" si="2">E4-F4</f>
        <v>0.48057195334861547</v>
      </c>
      <c r="I4" s="19"/>
      <c r="L4" s="17"/>
      <c r="M4" s="17"/>
      <c r="N4" s="17"/>
    </row>
    <row r="5" spans="1:16" x14ac:dyDescent="0.35">
      <c r="A5" s="22">
        <v>2</v>
      </c>
      <c r="B5" s="22">
        <v>1</v>
      </c>
      <c r="C5" s="22">
        <v>73.3</v>
      </c>
      <c r="D5" s="22">
        <v>73.05</v>
      </c>
      <c r="E5" s="22">
        <v>0.17699999999999999</v>
      </c>
      <c r="F5" s="22">
        <f t="shared" si="0"/>
        <v>0.22698006922186253</v>
      </c>
      <c r="G5" s="23">
        <f t="shared" si="1"/>
        <v>-0.22019584976427753</v>
      </c>
      <c r="H5" s="22">
        <f t="shared" si="2"/>
        <v>-4.9980069221862544E-2</v>
      </c>
      <c r="I5" s="26">
        <f t="shared" ref="I5:I8" si="3">AVERAGE(H5:H7)</f>
        <v>2.9145291800214957E-2</v>
      </c>
      <c r="J5" s="28">
        <f t="shared" ref="J5:J8" si="4">MEDIAN(H5:H7)</f>
        <v>1.9811958466890239E-2</v>
      </c>
      <c r="K5">
        <f t="shared" ref="K5:K8" si="5">_xlfn.STDEV.P(H5:H7)</f>
        <v>6.8733481591452261E-2</v>
      </c>
      <c r="L5" s="30">
        <f>AVERAGE(H5/F5,H6/F6,H7/F7)</f>
        <v>0.83863426759885451</v>
      </c>
      <c r="M5" s="30">
        <f>MEDIAN(H5/F5,H6/F6,H7/F7)</f>
        <v>0.14547502294519446</v>
      </c>
      <c r="N5" s="30">
        <f>_xlfn.STDEV.P(H5/F5,H6/F6,H7/F7)</f>
        <v>1.2478057648667469</v>
      </c>
      <c r="O5" t="s">
        <v>149</v>
      </c>
    </row>
    <row r="6" spans="1:16" x14ac:dyDescent="0.35">
      <c r="A6" s="22"/>
      <c r="B6" s="22">
        <v>2</v>
      </c>
      <c r="C6" s="22">
        <v>73.05</v>
      </c>
      <c r="D6" s="22">
        <v>72.900000000000006</v>
      </c>
      <c r="E6" s="22">
        <v>0.156</v>
      </c>
      <c r="F6" s="22">
        <f t="shared" si="0"/>
        <v>0.13618804153310976</v>
      </c>
      <c r="G6" s="23">
        <f t="shared" si="1"/>
        <v>0.14547502294519443</v>
      </c>
      <c r="H6" s="22">
        <f t="shared" si="2"/>
        <v>1.9811958466890239E-2</v>
      </c>
      <c r="I6" s="26" t="s">
        <v>150</v>
      </c>
      <c r="L6" s="17"/>
      <c r="M6" s="17"/>
      <c r="N6" s="17"/>
    </row>
    <row r="7" spans="1:16" x14ac:dyDescent="0.35">
      <c r="A7" s="22"/>
      <c r="B7" s="22">
        <v>3</v>
      </c>
      <c r="C7" s="22">
        <v>72.900000000000006</v>
      </c>
      <c r="D7" s="22">
        <v>72.849999999999994</v>
      </c>
      <c r="E7" s="22">
        <v>0.16300000000000001</v>
      </c>
      <c r="F7" s="22">
        <f t="shared" si="0"/>
        <v>4.5396013844382826E-2</v>
      </c>
      <c r="G7" s="23">
        <f t="shared" si="1"/>
        <v>2.5906236296156466</v>
      </c>
      <c r="H7" s="24">
        <f t="shared" si="2"/>
        <v>0.11760398615561718</v>
      </c>
      <c r="I7" s="26"/>
      <c r="L7" s="17"/>
      <c r="M7" s="17"/>
      <c r="N7" s="17"/>
    </row>
    <row r="8" spans="1:16" x14ac:dyDescent="0.35">
      <c r="A8">
        <v>3</v>
      </c>
      <c r="B8">
        <v>1</v>
      </c>
      <c r="C8">
        <v>72.900000000000006</v>
      </c>
      <c r="D8">
        <v>50.6</v>
      </c>
      <c r="E8">
        <v>20.747</v>
      </c>
      <c r="F8">
        <f t="shared" si="0"/>
        <v>20.24662217459014</v>
      </c>
      <c r="G8" s="17">
        <f t="shared" si="1"/>
        <v>2.4714138540987918E-2</v>
      </c>
      <c r="H8">
        <f t="shared" si="2"/>
        <v>0.50037782540985987</v>
      </c>
      <c r="I8" s="19">
        <f t="shared" si="3"/>
        <v>0.30286973772883741</v>
      </c>
      <c r="J8" s="28">
        <f t="shared" si="4"/>
        <v>0.26639775618800243</v>
      </c>
      <c r="K8">
        <f t="shared" si="5"/>
        <v>0.14862960406967293</v>
      </c>
      <c r="L8" s="20">
        <f>AVERAGE(H8/F8,H9/F9,H10/F10)</f>
        <v>1.4839333325809036E-2</v>
      </c>
      <c r="M8" s="20">
        <f>MEDIAN(H8/F8,H9/F9,H10/F10)</f>
        <v>1.301176769068664E-2</v>
      </c>
      <c r="N8" s="20">
        <f>_xlfn.STDEV.P(H8/F8,H9/F9,H10/F10)</f>
        <v>7.4298909603312049E-3</v>
      </c>
    </row>
    <row r="9" spans="1:16" x14ac:dyDescent="0.35">
      <c r="B9">
        <v>2</v>
      </c>
      <c r="C9">
        <v>67.25</v>
      </c>
      <c r="D9">
        <v>44.25</v>
      </c>
      <c r="E9">
        <v>21.024000000000001</v>
      </c>
      <c r="F9">
        <f t="shared" si="0"/>
        <v>20.882166368411351</v>
      </c>
      <c r="G9" s="17">
        <f t="shared" si="1"/>
        <v>6.7920937457524033E-3</v>
      </c>
      <c r="H9">
        <f t="shared" si="2"/>
        <v>0.14183363158864992</v>
      </c>
      <c r="I9" s="19" t="s">
        <v>142</v>
      </c>
      <c r="L9" s="18">
        <f>AVERAGE(L8,L2)</f>
        <v>1.4012608003982314E-2</v>
      </c>
      <c r="M9" s="18">
        <f t="shared" ref="M9:N9" si="6">AVERAGE(M8,M2)</f>
        <v>1.0434763509653836E-2</v>
      </c>
      <c r="N9" s="18">
        <f t="shared" si="6"/>
        <v>7.6774064113915904E-3</v>
      </c>
    </row>
    <row r="10" spans="1:16" x14ac:dyDescent="0.35">
      <c r="B10">
        <v>3</v>
      </c>
      <c r="C10">
        <v>90.75</v>
      </c>
      <c r="D10">
        <v>68.2</v>
      </c>
      <c r="E10">
        <v>20.74</v>
      </c>
      <c r="F10">
        <f t="shared" si="0"/>
        <v>20.473602243811996</v>
      </c>
      <c r="G10" s="17">
        <f t="shared" si="1"/>
        <v>1.3011767690686682E-2</v>
      </c>
      <c r="H10">
        <f t="shared" si="2"/>
        <v>0.26639775618800243</v>
      </c>
      <c r="I10" s="19"/>
    </row>
    <row r="11" spans="1:16" x14ac:dyDescent="0.35">
      <c r="A11" s="25" t="s">
        <v>18</v>
      </c>
      <c r="B11" s="25" t="s">
        <v>80</v>
      </c>
      <c r="C11" s="25"/>
      <c r="D11" s="25"/>
      <c r="E11" s="25"/>
      <c r="F11" s="22"/>
      <c r="G11" s="22"/>
      <c r="H11" s="22"/>
      <c r="I11" s="22"/>
      <c r="J11" s="29"/>
    </row>
    <row r="12" spans="1:16" x14ac:dyDescent="0.35">
      <c r="A12" s="25" t="s">
        <v>24</v>
      </c>
      <c r="B12" s="25" t="s">
        <v>81</v>
      </c>
      <c r="C12" s="25"/>
      <c r="D12" s="25"/>
      <c r="E12" s="25"/>
      <c r="F12" s="22"/>
      <c r="G12" s="22"/>
      <c r="H12" s="22"/>
      <c r="I12" s="22"/>
      <c r="J12" s="29"/>
    </row>
    <row r="13" spans="1:16" x14ac:dyDescent="0.35">
      <c r="A13" s="25" t="s">
        <v>25</v>
      </c>
      <c r="B13" s="25" t="s">
        <v>82</v>
      </c>
      <c r="C13" s="25"/>
      <c r="D13" s="25"/>
      <c r="E13" s="25"/>
      <c r="F13" s="22"/>
      <c r="G13" s="22"/>
      <c r="H13" s="22"/>
      <c r="I13" s="22"/>
      <c r="J13" s="2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11" sqref="G11"/>
    </sheetView>
  </sheetViews>
  <sheetFormatPr defaultRowHeight="14.5" x14ac:dyDescent="0.35"/>
  <sheetData>
    <row r="1" spans="1:13" x14ac:dyDescent="0.35">
      <c r="A1" t="s">
        <v>76</v>
      </c>
      <c r="C1" t="s">
        <v>119</v>
      </c>
      <c r="D1" t="s">
        <v>120</v>
      </c>
      <c r="E1" t="s">
        <v>121</v>
      </c>
      <c r="F1" t="s">
        <v>27</v>
      </c>
      <c r="G1" s="17" t="s">
        <v>122</v>
      </c>
      <c r="H1" t="s">
        <v>123</v>
      </c>
      <c r="L1" t="s">
        <v>124</v>
      </c>
      <c r="M1">
        <f>1.7^2*PI()</f>
        <v>9.0792027688745005</v>
      </c>
    </row>
    <row r="2" spans="1:13" x14ac:dyDescent="0.35">
      <c r="A2">
        <v>1</v>
      </c>
      <c r="B2">
        <v>1</v>
      </c>
      <c r="C2">
        <v>97.25</v>
      </c>
      <c r="D2">
        <v>26.4</v>
      </c>
      <c r="E2">
        <v>65.894999999999996</v>
      </c>
      <c r="F2">
        <f>(C2-D2)/10*$M$1</f>
        <v>64.32615161747583</v>
      </c>
      <c r="G2" s="17">
        <f>E2/F2-1</f>
        <v>2.4388966898774456E-2</v>
      </c>
      <c r="H2" s="11">
        <f>E2-F2</f>
        <v>1.5688483825241661</v>
      </c>
      <c r="I2" s="19">
        <f>AVERAGE(H2:H4)</f>
        <v>0.85769067077798411</v>
      </c>
      <c r="J2" s="18">
        <f>AVERAGE(G2:G4)</f>
        <v>1.3185882682155592E-2</v>
      </c>
    </row>
    <row r="3" spans="1:13" x14ac:dyDescent="0.35">
      <c r="B3">
        <v>2</v>
      </c>
      <c r="C3">
        <v>96.5</v>
      </c>
      <c r="D3">
        <v>23.1</v>
      </c>
      <c r="E3">
        <v>67.165000000000006</v>
      </c>
      <c r="F3">
        <f t="shared" ref="F3:F10" si="0">(C3-D3)/10*$M$1</f>
        <v>66.641348323538836</v>
      </c>
      <c r="G3" s="17">
        <f t="shared" ref="G3:G10" si="1">E3/F3-1</f>
        <v>7.8577593286210945E-3</v>
      </c>
      <c r="H3">
        <f t="shared" ref="H3:H10" si="2">E3-F3</f>
        <v>0.52365167646117072</v>
      </c>
      <c r="I3" s="19"/>
      <c r="J3" s="18"/>
    </row>
    <row r="4" spans="1:13" x14ac:dyDescent="0.35">
      <c r="B4">
        <v>3</v>
      </c>
      <c r="C4">
        <v>98.4</v>
      </c>
      <c r="D4">
        <v>26</v>
      </c>
      <c r="E4">
        <v>66.213999999999999</v>
      </c>
      <c r="F4">
        <f t="shared" si="0"/>
        <v>65.733428046651383</v>
      </c>
      <c r="G4" s="17">
        <f t="shared" si="1"/>
        <v>7.3109218190712255E-3</v>
      </c>
      <c r="H4">
        <f t="shared" si="2"/>
        <v>0.48057195334861547</v>
      </c>
      <c r="I4" s="19"/>
      <c r="J4" s="18"/>
    </row>
    <row r="5" spans="1:13" x14ac:dyDescent="0.35">
      <c r="A5">
        <v>2</v>
      </c>
      <c r="B5">
        <v>1</v>
      </c>
      <c r="C5">
        <v>73.3</v>
      </c>
      <c r="D5">
        <v>73.05</v>
      </c>
      <c r="E5">
        <v>0.17699999999999999</v>
      </c>
      <c r="F5">
        <f t="shared" si="0"/>
        <v>0.22698006922186253</v>
      </c>
      <c r="G5" s="17">
        <f t="shared" si="1"/>
        <v>-0.22019584976427753</v>
      </c>
      <c r="H5">
        <f t="shared" si="2"/>
        <v>-4.9980069221862544E-2</v>
      </c>
      <c r="I5" s="19">
        <f t="shared" ref="I5:I8" si="3">AVERAGE(H5:H7)</f>
        <v>2.9145291800214957E-2</v>
      </c>
      <c r="J5" s="18">
        <f t="shared" ref="J5:J8" si="4">AVERAGE(G5:G7)</f>
        <v>0.83863426759885451</v>
      </c>
      <c r="K5" t="s">
        <v>136</v>
      </c>
      <c r="L5" t="s">
        <v>139</v>
      </c>
    </row>
    <row r="6" spans="1:13" x14ac:dyDescent="0.35">
      <c r="B6">
        <v>2</v>
      </c>
      <c r="C6">
        <v>73.05</v>
      </c>
      <c r="D6">
        <v>72.900000000000006</v>
      </c>
      <c r="E6">
        <v>0.156</v>
      </c>
      <c r="F6">
        <f t="shared" si="0"/>
        <v>0.13618804153310976</v>
      </c>
      <c r="G6" s="17">
        <f t="shared" si="1"/>
        <v>0.14547502294519443</v>
      </c>
      <c r="H6">
        <f t="shared" si="2"/>
        <v>1.9811958466890239E-2</v>
      </c>
      <c r="I6" s="19"/>
      <c r="J6" s="18"/>
      <c r="K6" t="s">
        <v>137</v>
      </c>
      <c r="L6" t="s">
        <v>140</v>
      </c>
    </row>
    <row r="7" spans="1:13" x14ac:dyDescent="0.35">
      <c r="B7">
        <v>3</v>
      </c>
      <c r="C7">
        <v>72.900000000000006</v>
      </c>
      <c r="D7">
        <v>72.849999999999994</v>
      </c>
      <c r="E7">
        <v>0.16300000000000001</v>
      </c>
      <c r="F7">
        <f t="shared" si="0"/>
        <v>4.5396013844382826E-2</v>
      </c>
      <c r="G7" s="17">
        <f t="shared" si="1"/>
        <v>2.5906236296156466</v>
      </c>
      <c r="H7" s="11">
        <f t="shared" si="2"/>
        <v>0.11760398615561718</v>
      </c>
      <c r="I7" s="19"/>
      <c r="J7" s="18"/>
      <c r="K7" t="s">
        <v>138</v>
      </c>
      <c r="L7" t="s">
        <v>139</v>
      </c>
    </row>
    <row r="8" spans="1:13" x14ac:dyDescent="0.35">
      <c r="A8">
        <v>3</v>
      </c>
      <c r="B8">
        <v>1</v>
      </c>
      <c r="C8">
        <v>72.900000000000006</v>
      </c>
      <c r="D8">
        <v>50.6</v>
      </c>
      <c r="E8">
        <v>20.747</v>
      </c>
      <c r="F8">
        <f t="shared" si="0"/>
        <v>20.24662217459014</v>
      </c>
      <c r="G8" s="17">
        <f t="shared" si="1"/>
        <v>2.4714138540987918E-2</v>
      </c>
      <c r="H8">
        <f t="shared" si="2"/>
        <v>0.50037782540985987</v>
      </c>
      <c r="I8" s="19">
        <f t="shared" si="3"/>
        <v>0.30286973772883741</v>
      </c>
      <c r="J8" s="18">
        <f t="shared" si="4"/>
        <v>1.4839333325809001E-2</v>
      </c>
    </row>
    <row r="9" spans="1:13" x14ac:dyDescent="0.35">
      <c r="B9">
        <v>2</v>
      </c>
      <c r="C9">
        <v>67.25</v>
      </c>
      <c r="D9">
        <v>44.25</v>
      </c>
      <c r="E9">
        <v>21.024000000000001</v>
      </c>
      <c r="F9">
        <f t="shared" si="0"/>
        <v>20.882166368411351</v>
      </c>
      <c r="G9" s="17">
        <f t="shared" si="1"/>
        <v>6.7920937457524033E-3</v>
      </c>
      <c r="H9">
        <f t="shared" si="2"/>
        <v>0.14183363158864992</v>
      </c>
      <c r="I9" s="19"/>
    </row>
    <row r="10" spans="1:13" x14ac:dyDescent="0.35">
      <c r="B10">
        <v>3</v>
      </c>
      <c r="C10">
        <v>90.75</v>
      </c>
      <c r="D10">
        <v>68.2</v>
      </c>
      <c r="E10">
        <v>20.74</v>
      </c>
      <c r="F10">
        <f t="shared" si="0"/>
        <v>20.473602243811996</v>
      </c>
      <c r="G10" s="17">
        <f t="shared" si="1"/>
        <v>1.3011767690686682E-2</v>
      </c>
      <c r="H10">
        <f t="shared" si="2"/>
        <v>0.26639775618800243</v>
      </c>
      <c r="I10" s="19"/>
    </row>
    <row r="11" spans="1:13" x14ac:dyDescent="0.35">
      <c r="G11" s="17">
        <f>MEDIAN(G8:G10,G2:G4)</f>
        <v>1.0434763509653888E-2</v>
      </c>
    </row>
    <row r="12" spans="1:13" x14ac:dyDescent="0.35">
      <c r="A12" t="s">
        <v>83</v>
      </c>
      <c r="C12" t="s">
        <v>125</v>
      </c>
      <c r="G12" s="17"/>
    </row>
    <row r="13" spans="1:13" x14ac:dyDescent="0.35">
      <c r="A13">
        <v>2</v>
      </c>
      <c r="B13" t="s">
        <v>126</v>
      </c>
      <c r="C13" t="s">
        <v>127</v>
      </c>
      <c r="G13" s="17"/>
    </row>
    <row r="14" spans="1:13" x14ac:dyDescent="0.35">
      <c r="A14">
        <v>3</v>
      </c>
      <c r="B14" t="s">
        <v>126</v>
      </c>
      <c r="C14" t="s">
        <v>128</v>
      </c>
      <c r="G14" s="17"/>
    </row>
    <row r="15" spans="1:13" x14ac:dyDescent="0.35">
      <c r="A15">
        <v>1</v>
      </c>
      <c r="B15" t="s">
        <v>126</v>
      </c>
      <c r="C15" t="s">
        <v>129</v>
      </c>
      <c r="G15" s="17"/>
    </row>
    <row r="16" spans="1:13" x14ac:dyDescent="0.35">
      <c r="G16" s="17"/>
    </row>
    <row r="17" spans="1:7" x14ac:dyDescent="0.35">
      <c r="A17" s="12" t="s">
        <v>117</v>
      </c>
      <c r="B17" s="12" t="s">
        <v>118</v>
      </c>
      <c r="F17">
        <f>14/2/PI()</f>
        <v>2.228169203286535</v>
      </c>
      <c r="G17" s="17" t="s">
        <v>135</v>
      </c>
    </row>
    <row r="18" spans="1:7" x14ac:dyDescent="0.35">
      <c r="A18" t="s">
        <v>130</v>
      </c>
      <c r="B18" s="12" t="s">
        <v>131</v>
      </c>
      <c r="G18" s="17"/>
    </row>
    <row r="19" spans="1:7" x14ac:dyDescent="0.35">
      <c r="B19" s="12" t="s">
        <v>132</v>
      </c>
      <c r="G19" s="17"/>
    </row>
    <row r="20" spans="1:7" x14ac:dyDescent="0.35">
      <c r="B20" s="12" t="s">
        <v>126</v>
      </c>
      <c r="G20" s="17"/>
    </row>
    <row r="22" spans="1:7" x14ac:dyDescent="0.35">
      <c r="A22" t="s">
        <v>133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4.5" x14ac:dyDescent="0.35"/>
  <cols>
    <col min="1" max="1" width="41.453125" bestFit="1" customWidth="1"/>
    <col min="2" max="2" width="49.453125" customWidth="1"/>
    <col min="3" max="3" width="11.1796875" customWidth="1"/>
    <col min="4" max="4" width="18.26953125" bestFit="1" customWidth="1"/>
    <col min="5" max="5" width="12.26953125" customWidth="1"/>
  </cols>
  <sheetData>
    <row r="1" spans="1:5" x14ac:dyDescent="0.35">
      <c r="A1" s="11" t="s">
        <v>46</v>
      </c>
      <c r="B1" s="11" t="s">
        <v>48</v>
      </c>
      <c r="C1" s="11" t="s">
        <v>49</v>
      </c>
      <c r="D1" s="11" t="s">
        <v>50</v>
      </c>
      <c r="E1" s="11" t="s">
        <v>51</v>
      </c>
    </row>
    <row r="2" spans="1:5" x14ac:dyDescent="0.35">
      <c r="A2" t="s">
        <v>43</v>
      </c>
    </row>
    <row r="3" spans="1:5" x14ac:dyDescent="0.35">
      <c r="A3" t="s">
        <v>44</v>
      </c>
    </row>
    <row r="4" spans="1:5" x14ac:dyDescent="0.35">
      <c r="A4" t="s">
        <v>45</v>
      </c>
    </row>
    <row r="5" spans="1:5" x14ac:dyDescent="0.35">
      <c r="A5" t="s">
        <v>47</v>
      </c>
    </row>
    <row r="12" spans="1:5" x14ac:dyDescent="0.35">
      <c r="A12" s="11" t="s">
        <v>52</v>
      </c>
    </row>
    <row r="13" spans="1:5" x14ac:dyDescent="0.35">
      <c r="A13" t="s">
        <v>53</v>
      </c>
      <c r="B13" t="s">
        <v>58</v>
      </c>
    </row>
    <row r="14" spans="1:5" x14ac:dyDescent="0.35">
      <c r="A14" t="s">
        <v>54</v>
      </c>
      <c r="B14" t="s">
        <v>57</v>
      </c>
    </row>
    <row r="16" spans="1:5" x14ac:dyDescent="0.35">
      <c r="A16" s="11" t="s">
        <v>55</v>
      </c>
      <c r="B16" t="s">
        <v>66</v>
      </c>
    </row>
    <row r="17" spans="1:2" x14ac:dyDescent="0.35">
      <c r="A17" t="s">
        <v>56</v>
      </c>
      <c r="B17" t="s">
        <v>70</v>
      </c>
    </row>
    <row r="18" spans="1:2" x14ac:dyDescent="0.35">
      <c r="A18" t="s">
        <v>59</v>
      </c>
      <c r="B18" t="s">
        <v>65</v>
      </c>
    </row>
    <row r="19" spans="1:2" x14ac:dyDescent="0.35">
      <c r="A19" t="s">
        <v>60</v>
      </c>
      <c r="B19" t="s">
        <v>64</v>
      </c>
    </row>
    <row r="21" spans="1:2" x14ac:dyDescent="0.35">
      <c r="A21" t="s">
        <v>61</v>
      </c>
    </row>
    <row r="22" spans="1:2" x14ac:dyDescent="0.35">
      <c r="A22" t="s">
        <v>62</v>
      </c>
      <c r="B22" t="s">
        <v>67</v>
      </c>
    </row>
    <row r="23" spans="1:2" x14ac:dyDescent="0.35">
      <c r="A23" t="s">
        <v>59</v>
      </c>
      <c r="B23" t="s">
        <v>68</v>
      </c>
    </row>
    <row r="24" spans="1:2" x14ac:dyDescent="0.35">
      <c r="A24" t="s">
        <v>63</v>
      </c>
      <c r="B24" t="s">
        <v>69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pane ySplit="1" topLeftCell="A14" activePane="bottomLeft" state="frozen"/>
      <selection pane="bottomLeft" activeCell="A27" sqref="A27"/>
    </sheetView>
  </sheetViews>
  <sheetFormatPr defaultRowHeight="14.5" x14ac:dyDescent="0.35"/>
  <cols>
    <col min="1" max="1" width="4.81640625" customWidth="1"/>
    <col min="2" max="2" width="23.453125" style="3" customWidth="1"/>
    <col min="3" max="3" width="26.26953125" customWidth="1"/>
    <col min="4" max="4" width="24.453125" style="6" customWidth="1"/>
    <col min="5" max="5" width="10.453125" customWidth="1"/>
    <col min="6" max="6" width="11.26953125" bestFit="1" customWidth="1"/>
    <col min="7" max="7" width="12" style="3" customWidth="1"/>
    <col min="8" max="8" width="17.7265625" customWidth="1"/>
    <col min="9" max="9" width="12.453125" style="3" customWidth="1"/>
    <col min="10" max="10" width="18" customWidth="1"/>
    <col min="11" max="11" width="9.81640625" style="3" customWidth="1"/>
    <col min="12" max="12" width="9.81640625" customWidth="1"/>
    <col min="13" max="13" width="9.7265625" customWidth="1"/>
    <col min="14" max="14" width="10.1796875" customWidth="1"/>
    <col min="15" max="15" width="9.7265625" customWidth="1"/>
  </cols>
  <sheetData>
    <row r="1" spans="1:15" s="7" customFormat="1" ht="33.75" customHeight="1" thickBot="1" x14ac:dyDescent="0.4">
      <c r="A1" s="2" t="s">
        <v>0</v>
      </c>
      <c r="B1" s="1" t="s">
        <v>1</v>
      </c>
      <c r="C1" s="1" t="s">
        <v>19</v>
      </c>
      <c r="D1" s="4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s="5" customFormat="1" ht="25.5" customHeight="1" x14ac:dyDescent="0.35">
      <c r="A2" s="5" t="s">
        <v>14</v>
      </c>
    </row>
    <row r="3" spans="1:15" ht="60" customHeight="1" x14ac:dyDescent="0.35">
      <c r="A3" t="s">
        <v>33</v>
      </c>
    </row>
    <row r="4" spans="1:15" ht="60" customHeight="1" x14ac:dyDescent="0.35">
      <c r="A4" t="s">
        <v>34</v>
      </c>
    </row>
    <row r="5" spans="1:15" ht="60" customHeight="1" x14ac:dyDescent="0.35">
      <c r="A5" t="s">
        <v>35</v>
      </c>
    </row>
    <row r="6" spans="1:15" ht="60" customHeight="1" x14ac:dyDescent="0.35">
      <c r="A6" t="s">
        <v>36</v>
      </c>
    </row>
    <row r="7" spans="1:15" s="5" customFormat="1" ht="25.5" customHeight="1" x14ac:dyDescent="0.35">
      <c r="A7" s="5" t="s">
        <v>15</v>
      </c>
    </row>
    <row r="8" spans="1:15" s="8" customFormat="1" ht="60" customHeight="1" x14ac:dyDescent="0.35">
      <c r="A8" s="8" t="s">
        <v>18</v>
      </c>
      <c r="B8" s="9" t="s">
        <v>29</v>
      </c>
      <c r="C8" s="8" t="s">
        <v>22</v>
      </c>
      <c r="D8" s="10" t="s">
        <v>28</v>
      </c>
      <c r="E8" s="8" t="s">
        <v>37</v>
      </c>
      <c r="F8" s="8">
        <v>5</v>
      </c>
      <c r="G8" s="9">
        <v>0</v>
      </c>
      <c r="H8" s="8">
        <v>5</v>
      </c>
      <c r="I8" s="9"/>
      <c r="K8" s="9"/>
    </row>
    <row r="9" spans="1:15" s="8" customFormat="1" ht="60" customHeight="1" x14ac:dyDescent="0.35">
      <c r="A9" s="8" t="s">
        <v>24</v>
      </c>
      <c r="B9" s="9" t="s">
        <v>32</v>
      </c>
      <c r="C9" s="8" t="s">
        <v>23</v>
      </c>
      <c r="D9" s="10" t="s">
        <v>28</v>
      </c>
      <c r="E9" s="8" t="s">
        <v>37</v>
      </c>
      <c r="F9" s="8">
        <v>5</v>
      </c>
      <c r="G9" s="9">
        <v>0</v>
      </c>
      <c r="H9" s="8">
        <v>5</v>
      </c>
      <c r="I9" s="9"/>
      <c r="K9" s="9"/>
    </row>
    <row r="10" spans="1:15" s="8" customFormat="1" ht="60" customHeight="1" x14ac:dyDescent="0.35">
      <c r="A10" s="8" t="s">
        <v>25</v>
      </c>
      <c r="B10" s="9" t="s">
        <v>30</v>
      </c>
      <c r="C10" s="8" t="s">
        <v>20</v>
      </c>
      <c r="D10" s="10" t="s">
        <v>28</v>
      </c>
      <c r="E10" s="8" t="s">
        <v>37</v>
      </c>
      <c r="F10" s="8">
        <v>5</v>
      </c>
      <c r="G10" s="9">
        <v>0</v>
      </c>
      <c r="H10" s="8">
        <v>5</v>
      </c>
      <c r="I10" s="9"/>
      <c r="K10" s="9"/>
    </row>
    <row r="11" spans="1:15" s="8" customFormat="1" ht="60" customHeight="1" x14ac:dyDescent="0.35">
      <c r="A11" s="8" t="s">
        <v>26</v>
      </c>
      <c r="B11" s="9" t="s">
        <v>31</v>
      </c>
      <c r="C11" s="8" t="s">
        <v>21</v>
      </c>
      <c r="D11" s="10" t="s">
        <v>28</v>
      </c>
      <c r="E11" s="8" t="s">
        <v>37</v>
      </c>
      <c r="F11" s="8">
        <v>5</v>
      </c>
      <c r="G11" s="9">
        <v>0</v>
      </c>
      <c r="H11" s="8">
        <v>5</v>
      </c>
      <c r="I11" s="9"/>
      <c r="K11" s="9"/>
    </row>
    <row r="12" spans="1:15" s="8" customFormat="1" ht="60" customHeight="1" x14ac:dyDescent="0.35">
      <c r="A12" s="8" t="s">
        <v>18</v>
      </c>
      <c r="B12" s="9" t="s">
        <v>39</v>
      </c>
      <c r="C12" s="8" t="s">
        <v>38</v>
      </c>
      <c r="D12" s="10" t="s">
        <v>28</v>
      </c>
      <c r="E12" s="8" t="s">
        <v>27</v>
      </c>
      <c r="F12" s="8">
        <v>5</v>
      </c>
      <c r="G12" s="9">
        <v>60</v>
      </c>
      <c r="H12" s="8">
        <v>3</v>
      </c>
      <c r="I12" s="9"/>
      <c r="K12" s="9"/>
    </row>
    <row r="13" spans="1:15" s="8" customFormat="1" ht="60" customHeight="1" x14ac:dyDescent="0.35">
      <c r="A13" s="8" t="s">
        <v>24</v>
      </c>
      <c r="B13" s="9" t="s">
        <v>40</v>
      </c>
      <c r="C13" s="8" t="s">
        <v>23</v>
      </c>
      <c r="D13" s="10" t="s">
        <v>28</v>
      </c>
      <c r="E13" s="8" t="s">
        <v>27</v>
      </c>
      <c r="F13" s="8">
        <v>5</v>
      </c>
      <c r="G13" s="9">
        <v>0</v>
      </c>
      <c r="H13" s="8">
        <v>5</v>
      </c>
      <c r="I13" s="9"/>
      <c r="K13" s="9"/>
    </row>
    <row r="14" spans="1:15" s="8" customFormat="1" ht="60" customHeight="1" x14ac:dyDescent="0.35">
      <c r="A14" s="8" t="s">
        <v>25</v>
      </c>
      <c r="B14" s="9" t="s">
        <v>41</v>
      </c>
      <c r="C14" s="8" t="s">
        <v>20</v>
      </c>
      <c r="D14" s="10" t="s">
        <v>28</v>
      </c>
      <c r="E14" s="8" t="s">
        <v>27</v>
      </c>
      <c r="F14" s="8">
        <v>5</v>
      </c>
      <c r="G14" s="9">
        <v>0</v>
      </c>
      <c r="H14" s="8">
        <v>5</v>
      </c>
      <c r="I14" s="9"/>
      <c r="K14" s="9"/>
    </row>
    <row r="15" spans="1:15" s="8" customFormat="1" ht="60" customHeight="1" x14ac:dyDescent="0.35">
      <c r="A15" s="8" t="s">
        <v>26</v>
      </c>
      <c r="B15" s="9" t="s">
        <v>42</v>
      </c>
      <c r="C15" s="8" t="s">
        <v>21</v>
      </c>
      <c r="D15" s="10" t="s">
        <v>28</v>
      </c>
      <c r="E15" s="8" t="s">
        <v>27</v>
      </c>
      <c r="F15" s="8">
        <v>5</v>
      </c>
      <c r="G15" s="9">
        <v>0</v>
      </c>
      <c r="H15" s="8">
        <v>5</v>
      </c>
      <c r="I15" s="9"/>
      <c r="K15" s="9"/>
    </row>
    <row r="16" spans="1:15" s="5" customFormat="1" ht="25.5" customHeight="1" x14ac:dyDescent="0.35">
      <c r="A16" s="5" t="s">
        <v>16</v>
      </c>
    </row>
    <row r="20" spans="1:1" s="5" customFormat="1" ht="25.5" customHeight="1" x14ac:dyDescent="0.35">
      <c r="A20" s="5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Tests to be run</vt:lpstr>
      <vt:lpstr>Blad3</vt:lpstr>
      <vt:lpstr>Blad2</vt:lpstr>
      <vt:lpstr>Sheet1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Kjellberg</dc:creator>
  <cp:lastModifiedBy>Fredrik Schyum</cp:lastModifiedBy>
  <dcterms:created xsi:type="dcterms:W3CDTF">2017-12-05T08:19:19Z</dcterms:created>
  <dcterms:modified xsi:type="dcterms:W3CDTF">2017-12-08T14:44:57Z</dcterms:modified>
</cp:coreProperties>
</file>