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13_ncr:1_{9747F2CC-F279-45AF-BEE3-396EEC212F5D}" xr6:coauthVersionLast="43" xr6:coauthVersionMax="43" xr10:uidLastSave="{00000000-0000-0000-0000-000000000000}"/>
  <bookViews>
    <workbookView xWindow="-120" yWindow="-120" windowWidth="20730" windowHeight="11160" activeTab="2" xr2:uid="{84AA78E1-62FB-4FF4-A739-E93D69970DCD}"/>
  </bookViews>
  <sheets>
    <sheet name="Naive Bayes" sheetId="1" r:id="rId1"/>
    <sheet name="kNN" sheetId="2" r:id="rId2"/>
    <sheet name="kNN TF IDF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4" i="2" l="1"/>
  <c r="L38" i="2"/>
  <c r="D47" i="2"/>
  <c r="C47" i="2"/>
  <c r="B47" i="2"/>
  <c r="K27" i="2"/>
  <c r="J27" i="2"/>
  <c r="L7" i="2"/>
  <c r="C33" i="1" l="1"/>
  <c r="E26" i="1" s="1"/>
  <c r="B33" i="1"/>
  <c r="D21" i="1" s="1"/>
  <c r="L56" i="3"/>
  <c r="L57" i="3"/>
  <c r="J56" i="3"/>
  <c r="K56" i="3"/>
  <c r="I56" i="3"/>
  <c r="H56" i="3"/>
  <c r="G56" i="3"/>
  <c r="G55" i="3"/>
  <c r="F56" i="3"/>
  <c r="E56" i="3"/>
  <c r="D56" i="3"/>
  <c r="C56" i="3"/>
  <c r="B56" i="3"/>
  <c r="N18" i="3"/>
  <c r="N17" i="3"/>
  <c r="M38" i="3"/>
  <c r="M37" i="3"/>
  <c r="N44" i="3"/>
  <c r="K50" i="3"/>
  <c r="K51" i="3"/>
  <c r="K52" i="3"/>
  <c r="K53" i="3"/>
  <c r="J50" i="3"/>
  <c r="J51" i="3"/>
  <c r="J52" i="3"/>
  <c r="J53" i="3"/>
  <c r="I50" i="3"/>
  <c r="I51" i="3"/>
  <c r="I53" i="3"/>
  <c r="I52" i="3"/>
  <c r="H50" i="3"/>
  <c r="H51" i="3"/>
  <c r="H52" i="3"/>
  <c r="H53" i="3"/>
  <c r="G53" i="3"/>
  <c r="G52" i="3"/>
  <c r="G51" i="3"/>
  <c r="G50" i="3"/>
  <c r="B53" i="3"/>
  <c r="C53" i="3"/>
  <c r="D53" i="3"/>
  <c r="E53" i="3"/>
  <c r="F53" i="3"/>
  <c r="F52" i="3"/>
  <c r="F55" i="3" s="1"/>
  <c r="E52" i="3"/>
  <c r="D52" i="3"/>
  <c r="C52" i="3"/>
  <c r="B52" i="3"/>
  <c r="F51" i="3"/>
  <c r="E51" i="3"/>
  <c r="D51" i="3"/>
  <c r="C51" i="3"/>
  <c r="B51" i="3"/>
  <c r="D55" i="3"/>
  <c r="F50" i="3"/>
  <c r="E50" i="3"/>
  <c r="D50" i="3"/>
  <c r="C50" i="3"/>
  <c r="B50" i="3"/>
  <c r="I41" i="3"/>
  <c r="I40" i="3"/>
  <c r="I39" i="3"/>
  <c r="I38" i="3"/>
  <c r="I37" i="3"/>
  <c r="H43" i="3"/>
  <c r="C38" i="3"/>
  <c r="C39" i="3"/>
  <c r="C40" i="3"/>
  <c r="C41" i="3"/>
  <c r="C37" i="3"/>
  <c r="B43" i="3"/>
  <c r="H41" i="3"/>
  <c r="H40" i="3"/>
  <c r="H39" i="3"/>
  <c r="H38" i="3"/>
  <c r="H37" i="3"/>
  <c r="B38" i="3"/>
  <c r="B39" i="3"/>
  <c r="B40" i="3"/>
  <c r="B41" i="3"/>
  <c r="B37" i="3"/>
  <c r="F33" i="3"/>
  <c r="E33" i="3"/>
  <c r="D33" i="3"/>
  <c r="C33" i="3"/>
  <c r="F32" i="3"/>
  <c r="E32" i="3"/>
  <c r="D32" i="3"/>
  <c r="C32" i="3"/>
  <c r="C31" i="3"/>
  <c r="C28" i="3" s="1"/>
  <c r="F30" i="3"/>
  <c r="E30" i="3"/>
  <c r="D30" i="3"/>
  <c r="F29" i="3"/>
  <c r="E29" i="3"/>
  <c r="D29" i="3"/>
  <c r="F28" i="3"/>
  <c r="E28" i="3"/>
  <c r="D28" i="3"/>
  <c r="F27" i="3"/>
  <c r="E27" i="3"/>
  <c r="D27" i="3"/>
  <c r="F26" i="3"/>
  <c r="E26" i="3"/>
  <c r="D26" i="3"/>
  <c r="F31" i="3"/>
  <c r="E31" i="3"/>
  <c r="D31" i="3"/>
  <c r="N9" i="3"/>
  <c r="M9" i="3"/>
  <c r="Q9" i="3" s="1"/>
  <c r="N8" i="3"/>
  <c r="M8" i="3"/>
  <c r="Q8" i="3" s="1"/>
  <c r="N7" i="3"/>
  <c r="P7" i="3" s="1"/>
  <c r="M7" i="3"/>
  <c r="Q7" i="3" s="1"/>
  <c r="N6" i="3"/>
  <c r="Q6" i="3" s="1"/>
  <c r="M6" i="3"/>
  <c r="P6" i="3" s="1"/>
  <c r="H10" i="3"/>
  <c r="G10" i="3"/>
  <c r="H9" i="3"/>
  <c r="G9" i="3"/>
  <c r="H8" i="3"/>
  <c r="G8" i="3"/>
  <c r="H7" i="3"/>
  <c r="E18" i="3" s="1"/>
  <c r="G7" i="3"/>
  <c r="H54" i="2"/>
  <c r="I54" i="2"/>
  <c r="J54" i="2"/>
  <c r="K54" i="2"/>
  <c r="H53" i="2"/>
  <c r="I53" i="2"/>
  <c r="J53" i="2"/>
  <c r="K53" i="2"/>
  <c r="G53" i="2"/>
  <c r="C53" i="2"/>
  <c r="C54" i="2" s="1"/>
  <c r="D53" i="2"/>
  <c r="D54" i="2" s="1"/>
  <c r="E53" i="2"/>
  <c r="E54" i="2" s="1"/>
  <c r="F53" i="2"/>
  <c r="F54" i="2" s="1"/>
  <c r="B53" i="2"/>
  <c r="H52" i="2"/>
  <c r="I52" i="2"/>
  <c r="J52" i="2"/>
  <c r="K52" i="2"/>
  <c r="C52" i="2"/>
  <c r="D52" i="2"/>
  <c r="E52" i="2"/>
  <c r="F52" i="2"/>
  <c r="L39" i="2"/>
  <c r="H47" i="2"/>
  <c r="I47" i="2"/>
  <c r="J47" i="2"/>
  <c r="K47" i="2"/>
  <c r="H48" i="2"/>
  <c r="I48" i="2"/>
  <c r="J48" i="2"/>
  <c r="K48" i="2"/>
  <c r="H49" i="2"/>
  <c r="I49" i="2"/>
  <c r="J49" i="2"/>
  <c r="K49" i="2"/>
  <c r="H50" i="2"/>
  <c r="I50" i="2"/>
  <c r="J50" i="2"/>
  <c r="K50" i="2"/>
  <c r="G50" i="2"/>
  <c r="G49" i="2"/>
  <c r="G48" i="2"/>
  <c r="G47" i="2"/>
  <c r="G52" i="2" s="1"/>
  <c r="G54" i="2" s="1"/>
  <c r="C50" i="2"/>
  <c r="D50" i="2"/>
  <c r="E50" i="2"/>
  <c r="F50" i="2"/>
  <c r="C49" i="2"/>
  <c r="D49" i="2"/>
  <c r="E49" i="2"/>
  <c r="F49" i="2"/>
  <c r="C48" i="2"/>
  <c r="D48" i="2"/>
  <c r="E48" i="2"/>
  <c r="F48" i="2"/>
  <c r="B50" i="2"/>
  <c r="B49" i="2"/>
  <c r="B48" i="2"/>
  <c r="F47" i="2"/>
  <c r="E47" i="2"/>
  <c r="B52" i="2"/>
  <c r="I7" i="2"/>
  <c r="J7" i="2"/>
  <c r="K7" i="2"/>
  <c r="M7" i="2"/>
  <c r="K18" i="2"/>
  <c r="J18" i="2"/>
  <c r="H18" i="2"/>
  <c r="G18" i="2"/>
  <c r="E19" i="2"/>
  <c r="E20" i="2"/>
  <c r="E21" i="2"/>
  <c r="E18" i="2"/>
  <c r="D19" i="2"/>
  <c r="D20" i="2"/>
  <c r="D21" i="2"/>
  <c r="D18" i="2"/>
  <c r="G8" i="2"/>
  <c r="H8" i="2"/>
  <c r="M8" i="2" s="1"/>
  <c r="G9" i="2"/>
  <c r="H9" i="2"/>
  <c r="G10" i="2"/>
  <c r="H10" i="2"/>
  <c r="H7" i="2"/>
  <c r="G7" i="2"/>
  <c r="K30" i="2" l="1"/>
  <c r="J30" i="2"/>
  <c r="K29" i="2"/>
  <c r="J29" i="2"/>
  <c r="K28" i="2"/>
  <c r="J28" i="2"/>
  <c r="L27" i="2" s="1"/>
  <c r="L28" i="2" s="1"/>
  <c r="N30" i="2"/>
  <c r="N31" i="2" s="1"/>
  <c r="J20" i="2"/>
  <c r="K21" i="2"/>
  <c r="J9" i="2"/>
  <c r="I8" i="2"/>
  <c r="K20" i="2"/>
  <c r="M10" i="2"/>
  <c r="J19" i="2"/>
  <c r="P27" i="2" s="1"/>
  <c r="P28" i="2" s="1"/>
  <c r="I9" i="2"/>
  <c r="J21" i="2"/>
  <c r="G20" i="2"/>
  <c r="L10" i="2"/>
  <c r="H21" i="2"/>
  <c r="K19" i="2"/>
  <c r="P30" i="2" s="1"/>
  <c r="P31" i="2" s="1"/>
  <c r="J10" i="2"/>
  <c r="L8" i="2"/>
  <c r="H20" i="2"/>
  <c r="I10" i="2"/>
  <c r="K8" i="2"/>
  <c r="N27" i="2" s="1"/>
  <c r="N28" i="2" s="1"/>
  <c r="M9" i="2"/>
  <c r="J8" i="2"/>
  <c r="H19" i="2"/>
  <c r="L9" i="2"/>
  <c r="G21" i="2"/>
  <c r="K10" i="2"/>
  <c r="K9" i="2"/>
  <c r="G19" i="2"/>
  <c r="E25" i="1"/>
  <c r="D27" i="1"/>
  <c r="E32" i="1"/>
  <c r="E24" i="1"/>
  <c r="D20" i="1"/>
  <c r="D26" i="1"/>
  <c r="E31" i="1"/>
  <c r="E23" i="1"/>
  <c r="D19" i="1"/>
  <c r="D25" i="1"/>
  <c r="E30" i="1"/>
  <c r="E22" i="1"/>
  <c r="D32" i="1"/>
  <c r="D24" i="1"/>
  <c r="E29" i="1"/>
  <c r="E21" i="1"/>
  <c r="D28" i="1"/>
  <c r="D31" i="1"/>
  <c r="D23" i="1"/>
  <c r="E28" i="1"/>
  <c r="E20" i="1"/>
  <c r="D30" i="1"/>
  <c r="D22" i="1"/>
  <c r="E27" i="1"/>
  <c r="E19" i="1"/>
  <c r="D29" i="1"/>
  <c r="K57" i="3"/>
  <c r="F57" i="3"/>
  <c r="D57" i="3"/>
  <c r="K55" i="3"/>
  <c r="J55" i="3"/>
  <c r="J57" i="3" s="1"/>
  <c r="I55" i="3"/>
  <c r="I57" i="3" s="1"/>
  <c r="H55" i="3"/>
  <c r="H57" i="3" s="1"/>
  <c r="G57" i="3"/>
  <c r="E55" i="3"/>
  <c r="E57" i="3" s="1"/>
  <c r="C55" i="3"/>
  <c r="C57" i="3" s="1"/>
  <c r="B55" i="3"/>
  <c r="B57" i="3" s="1"/>
  <c r="C29" i="3"/>
  <c r="C27" i="3"/>
  <c r="C30" i="3"/>
  <c r="C26" i="3"/>
  <c r="P8" i="3"/>
  <c r="P9" i="3"/>
  <c r="B20" i="3"/>
  <c r="B18" i="3"/>
  <c r="C18" i="3"/>
  <c r="E21" i="3"/>
  <c r="E19" i="3"/>
  <c r="E20" i="3"/>
  <c r="D18" i="3"/>
  <c r="A19" i="3"/>
  <c r="F19" i="3" s="1"/>
  <c r="B19" i="3"/>
  <c r="D20" i="3"/>
  <c r="C21" i="3"/>
  <c r="A20" i="3"/>
  <c r="C20" i="3"/>
  <c r="A18" i="3"/>
  <c r="C19" i="3"/>
  <c r="D21" i="3"/>
  <c r="A21" i="3"/>
  <c r="B21" i="3"/>
  <c r="D19" i="3"/>
  <c r="C11" i="1"/>
  <c r="C10" i="1"/>
  <c r="M27" i="2" l="1"/>
  <c r="M28" i="2" s="1"/>
  <c r="L30" i="2"/>
  <c r="L31" i="2" s="1"/>
  <c r="M30" i="2"/>
  <c r="M31" i="2" s="1"/>
  <c r="O30" i="2"/>
  <c r="O31" i="2" s="1"/>
  <c r="O27" i="2"/>
  <c r="O28" i="2" s="1"/>
  <c r="P18" i="2"/>
  <c r="P19" i="2" s="1"/>
  <c r="M18" i="2"/>
  <c r="M19" i="2" s="1"/>
  <c r="P21" i="2"/>
  <c r="P22" i="2" s="1"/>
  <c r="L18" i="2"/>
  <c r="L19" i="2" s="1"/>
  <c r="L21" i="2"/>
  <c r="L22" i="2" s="1"/>
  <c r="M21" i="2"/>
  <c r="M22" i="2" s="1"/>
  <c r="N18" i="2"/>
  <c r="N19" i="2" s="1"/>
  <c r="O21" i="2"/>
  <c r="O22" i="2" s="1"/>
  <c r="O18" i="2"/>
  <c r="O19" i="2" s="1"/>
  <c r="N21" i="2"/>
  <c r="N22" i="2" s="1"/>
  <c r="D33" i="1"/>
  <c r="E52" i="1"/>
  <c r="E51" i="1"/>
  <c r="E33" i="1"/>
  <c r="F18" i="3"/>
  <c r="F21" i="3"/>
  <c r="F20" i="3"/>
  <c r="D54" i="1" l="1"/>
  <c r="E54" i="1"/>
</calcChain>
</file>

<file path=xl/sharedStrings.xml><?xml version="1.0" encoding="utf-8"?>
<sst xmlns="http://schemas.openxmlformats.org/spreadsheetml/2006/main" count="572" uniqueCount="118">
  <si>
    <t xml:space="preserve">TEXTO </t>
  </si>
  <si>
    <t>Un juego inolvidable</t>
  </si>
  <si>
    <t>Se acabó el discurso</t>
  </si>
  <si>
    <t>Partido muy limpio</t>
  </si>
  <si>
    <t>Un juego limpio pero olvidable</t>
  </si>
  <si>
    <t>Fue un discurso cerrado</t>
  </si>
  <si>
    <t>ETIQUETA</t>
  </si>
  <si>
    <t>P(DEPORTE)</t>
  </si>
  <si>
    <t>P(NO DEPORTE)</t>
  </si>
  <si>
    <t>Total</t>
  </si>
  <si>
    <t>TDM - Matriz Documento a Termino</t>
  </si>
  <si>
    <t>UN</t>
  </si>
  <si>
    <t>JUEGO</t>
  </si>
  <si>
    <t>INOLVIDABLE</t>
  </si>
  <si>
    <t>SE</t>
  </si>
  <si>
    <t>ACABO</t>
  </si>
  <si>
    <t>EL</t>
  </si>
  <si>
    <t>DISCURSO</t>
  </si>
  <si>
    <t>PARTIDO</t>
  </si>
  <si>
    <t>MUY</t>
  </si>
  <si>
    <t>LIMPIO</t>
  </si>
  <si>
    <t>PERO</t>
  </si>
  <si>
    <t>FUE</t>
  </si>
  <si>
    <t>CERRADO</t>
  </si>
  <si>
    <t>Palabras</t>
  </si>
  <si>
    <t>Oracion</t>
  </si>
  <si>
    <t>OLVIDABLE</t>
  </si>
  <si>
    <t>Un juego muy cerrado</t>
  </si>
  <si>
    <t>?</t>
  </si>
  <si>
    <t>D</t>
  </si>
  <si>
    <t>ND</t>
  </si>
  <si>
    <t>Probabilidad</t>
  </si>
  <si>
    <t>P(W|D) = (cantidad (W|D)+1)/(cantidad(D)+|V|)</t>
  </si>
  <si>
    <t>P(Un|D) = (cantidad (Un|D)+1)/(cantidad(D)+|V|)</t>
  </si>
  <si>
    <t>(2+1)/(11+14)</t>
  </si>
  <si>
    <t>P(juego|D) = (cantidad (juego|D)+1)/(cantidad(D)+|V|)</t>
  </si>
  <si>
    <t>P(muy|D) = (cantidad (muy|D)+1)/(cantidad(D)+|V|)</t>
  </si>
  <si>
    <t>(1+1)/(11+14)</t>
  </si>
  <si>
    <t>P(cerrado|D) = (cantidad (cerrado|D)+1)/(cantidad(D)+|V|)</t>
  </si>
  <si>
    <t>(0+1)/(11+14)</t>
  </si>
  <si>
    <t>P(Un|ND) = (cantidad (Un|ND)+1)/(cantidad(ND)+|V|)</t>
  </si>
  <si>
    <t>(1+1)/(8+14)</t>
  </si>
  <si>
    <t>P(juego|ND) = (cantidad (juego|ND)+1)/(cantidad(ND)+|V|)</t>
  </si>
  <si>
    <t>(0+1)/(8+14)</t>
  </si>
  <si>
    <t>P(muy|ND) = (cantidad (muy|ND)+1)/(cantidad(ND)+|V|)</t>
  </si>
  <si>
    <t>P(cerrado|ND) = (cantidad (cerrado|ND)+1)/(cantidad(ND)+|V|)</t>
  </si>
  <si>
    <t>Formula</t>
  </si>
  <si>
    <t xml:space="preserve">P(ND|O5) = </t>
  </si>
  <si>
    <t xml:space="preserve">P(D|O5) = </t>
  </si>
  <si>
    <t>Terminos</t>
  </si>
  <si>
    <t>Documento</t>
  </si>
  <si>
    <t>D1</t>
  </si>
  <si>
    <t>D2</t>
  </si>
  <si>
    <t>D3</t>
  </si>
  <si>
    <t>D4</t>
  </si>
  <si>
    <t>D5</t>
  </si>
  <si>
    <t>Clase C</t>
  </si>
  <si>
    <t>Clase A</t>
  </si>
  <si>
    <t>novio</t>
  </si>
  <si>
    <t>beso</t>
  </si>
  <si>
    <t>inspector</t>
  </si>
  <si>
    <t>asesino</t>
  </si>
  <si>
    <t>D6</t>
  </si>
  <si>
    <t>D7</t>
  </si>
  <si>
    <t>Amor</t>
  </si>
  <si>
    <t>Beso</t>
  </si>
  <si>
    <t>Inspector</t>
  </si>
  <si>
    <t>Asesino</t>
  </si>
  <si>
    <t>Promedio</t>
  </si>
  <si>
    <t>Desv Est</t>
  </si>
  <si>
    <t>CLASE</t>
  </si>
  <si>
    <t>A</t>
  </si>
  <si>
    <t>C</t>
  </si>
  <si>
    <t>D1-D6</t>
  </si>
  <si>
    <t>D2-D6</t>
  </si>
  <si>
    <t>D3-D6</t>
  </si>
  <si>
    <t>D4-D6</t>
  </si>
  <si>
    <t>D5-D6</t>
  </si>
  <si>
    <t>D1-D7</t>
  </si>
  <si>
    <t>D2-D7</t>
  </si>
  <si>
    <t>D3-D7</t>
  </si>
  <si>
    <t>D4-D7</t>
  </si>
  <si>
    <t>D5-D7</t>
  </si>
  <si>
    <t>DOCUMENTO</t>
  </si>
  <si>
    <t>DATOS NORMALIZADOS</t>
  </si>
  <si>
    <t>DISTANCIA EUCLIDIANA</t>
  </si>
  <si>
    <t>RESTA VALOR Di-D7</t>
  </si>
  <si>
    <t>RESTA VALOR Di-D6</t>
  </si>
  <si>
    <t>KNN</t>
  </si>
  <si>
    <t>SIMILARIDAD COSENO</t>
  </si>
  <si>
    <t>P(n,d) x P(n,q)</t>
  </si>
  <si>
    <t>∑(P(n,q))²</t>
  </si>
  <si>
    <t>∑(P(n,d) x P(n,q))</t>
  </si>
  <si>
    <t>√(∑(P(n,d))² x ∑(P(n,q))²)</t>
  </si>
  <si>
    <t>SimCos(d(d),q)</t>
  </si>
  <si>
    <t>KNN TF IDF</t>
  </si>
  <si>
    <t># Aparicion</t>
  </si>
  <si>
    <t>clase</t>
  </si>
  <si>
    <t>a</t>
  </si>
  <si>
    <t>c</t>
  </si>
  <si>
    <t>IDF</t>
  </si>
  <si>
    <t>DISTANCIA EUCLIDEA</t>
  </si>
  <si>
    <t>Valor cercano</t>
  </si>
  <si>
    <t>Clase</t>
  </si>
  <si>
    <t>Min</t>
  </si>
  <si>
    <t>MAXIMOS</t>
  </si>
  <si>
    <t>C(w|D)</t>
  </si>
  <si>
    <t>C(w|ND)</t>
  </si>
  <si>
    <t>P(w|D)</t>
  </si>
  <si>
    <t>P(w|ND)</t>
  </si>
  <si>
    <t xml:space="preserve">Mayor Probabilidad </t>
  </si>
  <si>
    <t>Explicacion Detallado</t>
  </si>
  <si>
    <t xml:space="preserve">Los datos son normalizados con la formula de Excel NORMALIZACION (DATO, MEDIA,DESV ESTANDAR) </t>
  </si>
  <si>
    <t>Con k=1</t>
  </si>
  <si>
    <t>Con k=3</t>
  </si>
  <si>
    <t>Clasificacion K=3</t>
  </si>
  <si>
    <t>DISTANCIA EUCLIDEANA</t>
  </si>
  <si>
    <t>Clasificacion K=1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</si>
</sst>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"/>
    <numFmt numFmtId="166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0" fillId="0" borderId="0" xfId="0"/>
    <xf numFmtId="0" fontId="0" fillId="0" borderId="1" xfId="0" applyBorder="1"/>
    <xf numFmtId="0" fontId="0" fillId="0" borderId="0" xfId="0"/>
    <xf numFmtId="0" fontId="0" fillId="0" borderId="3" xfId="0" applyFill="1" applyBorder="1"/>
    <xf numFmtId="0" fontId="0" fillId="6" borderId="1" xfId="0" applyFill="1" applyBorder="1"/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Fill="1" applyBorder="1"/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quotePrefix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3" borderId="1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3" borderId="4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8" borderId="1" xfId="0" applyFill="1" applyBorder="1"/>
    <xf numFmtId="0" fontId="0" fillId="10" borderId="1" xfId="0" applyFill="1" applyBorder="1"/>
    <xf numFmtId="0" fontId="0" fillId="0" borderId="15" xfId="0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4" xfId="0" applyBorder="1"/>
    <xf numFmtId="0" fontId="1" fillId="3" borderId="1" xfId="0" applyFon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2" xfId="0" applyFill="1" applyBorder="1" applyAlignment="1">
      <alignment vertical="center"/>
    </xf>
    <xf numFmtId="0" fontId="0" fillId="14" borderId="2" xfId="0" applyFill="1" applyBorder="1" applyAlignment="1">
      <alignment vertical="center"/>
    </xf>
    <xf numFmtId="0" fontId="0" fillId="14" borderId="1" xfId="0" applyFill="1" applyBorder="1" applyAlignment="1">
      <alignment vertical="center"/>
    </xf>
    <xf numFmtId="0" fontId="0" fillId="14" borderId="1" xfId="0" applyFill="1" applyBorder="1" applyAlignment="1">
      <alignment horizontal="center" vertical="center"/>
    </xf>
    <xf numFmtId="0" fontId="1" fillId="14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0" fillId="8" borderId="4" xfId="0" applyFill="1" applyBorder="1"/>
    <xf numFmtId="0" fontId="0" fillId="4" borderId="1" xfId="0" applyFill="1" applyBorder="1"/>
    <xf numFmtId="0" fontId="0" fillId="0" borderId="0" xfId="0" applyFill="1" applyBorder="1"/>
    <xf numFmtId="0" fontId="0" fillId="0" borderId="0" xfId="0" applyBorder="1"/>
    <xf numFmtId="0" fontId="0" fillId="4" borderId="5" xfId="0" applyFill="1" applyBorder="1"/>
    <xf numFmtId="0" fontId="0" fillId="0" borderId="2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10" borderId="5" xfId="0" applyFill="1" applyBorder="1"/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0" fillId="0" borderId="3" xfId="0" applyBorder="1"/>
    <xf numFmtId="0" fontId="0" fillId="14" borderId="1" xfId="0" applyFill="1" applyBorder="1"/>
    <xf numFmtId="0" fontId="0" fillId="0" borderId="5" xfId="0" applyBorder="1"/>
    <xf numFmtId="0" fontId="0" fillId="4" borderId="25" xfId="0" applyFill="1" applyBorder="1"/>
    <xf numFmtId="0" fontId="0" fillId="4" borderId="2" xfId="0" applyFill="1" applyBorder="1"/>
    <xf numFmtId="0" fontId="0" fillId="11" borderId="26" xfId="0" applyFill="1" applyBorder="1"/>
    <xf numFmtId="0" fontId="0" fillId="11" borderId="27" xfId="0" applyFill="1" applyBorder="1"/>
    <xf numFmtId="0" fontId="0" fillId="11" borderId="28" xfId="0" applyFill="1" applyBorder="1"/>
    <xf numFmtId="0" fontId="0" fillId="11" borderId="29" xfId="0" applyFill="1" applyBorder="1"/>
    <xf numFmtId="0" fontId="0" fillId="11" borderId="30" xfId="0" applyFill="1" applyBorder="1"/>
    <xf numFmtId="0" fontId="0" fillId="11" borderId="31" xfId="0" applyFill="1" applyBorder="1"/>
    <xf numFmtId="0" fontId="0" fillId="10" borderId="4" xfId="0" applyFill="1" applyBorder="1"/>
    <xf numFmtId="0" fontId="0" fillId="8" borderId="1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6" borderId="16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0" fillId="12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601B7-5F94-45FA-AC03-1838979A60CF}">
  <dimension ref="A1:E69"/>
  <sheetViews>
    <sheetView workbookViewId="0">
      <selection activeCell="G45" sqref="G45"/>
    </sheetView>
  </sheetViews>
  <sheetFormatPr baseColWidth="10" defaultRowHeight="15" x14ac:dyDescent="0.25"/>
  <cols>
    <col min="2" max="2" width="58.7109375" bestFit="1" customWidth="1"/>
    <col min="3" max="3" width="18.85546875" bestFit="1" customWidth="1"/>
    <col min="4" max="4" width="18.85546875" style="1" bestFit="1" customWidth="1"/>
    <col min="6" max="6" width="18.85546875" bestFit="1" customWidth="1"/>
    <col min="7" max="7" width="12.7109375" bestFit="1" customWidth="1"/>
  </cols>
  <sheetData>
    <row r="1" spans="1:5" x14ac:dyDescent="0.25">
      <c r="A1" s="6" t="s">
        <v>25</v>
      </c>
      <c r="B1" s="6" t="s">
        <v>0</v>
      </c>
      <c r="C1" s="6" t="s">
        <v>6</v>
      </c>
      <c r="D1" s="16"/>
      <c r="E1" s="16"/>
    </row>
    <row r="2" spans="1:5" x14ac:dyDescent="0.25">
      <c r="A2" s="6">
        <v>1</v>
      </c>
      <c r="B2" s="6" t="s">
        <v>1</v>
      </c>
      <c r="C2" s="6" t="s">
        <v>29</v>
      </c>
      <c r="D2" s="16"/>
      <c r="E2" s="16"/>
    </row>
    <row r="3" spans="1:5" x14ac:dyDescent="0.25">
      <c r="A3" s="6">
        <v>2</v>
      </c>
      <c r="B3" s="6" t="s">
        <v>2</v>
      </c>
      <c r="C3" s="6" t="s">
        <v>30</v>
      </c>
      <c r="D3" s="16"/>
      <c r="E3" s="16"/>
    </row>
    <row r="4" spans="1:5" x14ac:dyDescent="0.25">
      <c r="A4" s="6">
        <v>3</v>
      </c>
      <c r="B4" s="6" t="s">
        <v>3</v>
      </c>
      <c r="C4" s="6" t="s">
        <v>29</v>
      </c>
      <c r="D4" s="16"/>
      <c r="E4" s="16"/>
    </row>
    <row r="5" spans="1:5" x14ac:dyDescent="0.25">
      <c r="A5" s="6">
        <v>4</v>
      </c>
      <c r="B5" s="6" t="s">
        <v>4</v>
      </c>
      <c r="C5" s="6" t="s">
        <v>29</v>
      </c>
      <c r="D5" s="16"/>
      <c r="E5" s="16"/>
    </row>
    <row r="6" spans="1:5" x14ac:dyDescent="0.25">
      <c r="A6" s="6">
        <v>5</v>
      </c>
      <c r="B6" s="6" t="s">
        <v>5</v>
      </c>
      <c r="C6" s="6" t="s">
        <v>30</v>
      </c>
      <c r="D6" s="16"/>
      <c r="E6" s="16"/>
    </row>
    <row r="7" spans="1:5" x14ac:dyDescent="0.25">
      <c r="A7" s="38">
        <v>6</v>
      </c>
      <c r="B7" s="11" t="s">
        <v>27</v>
      </c>
      <c r="C7" s="11" t="s">
        <v>28</v>
      </c>
      <c r="D7" s="16"/>
      <c r="E7" s="16"/>
    </row>
    <row r="8" spans="1:5" x14ac:dyDescent="0.25">
      <c r="A8" s="16"/>
      <c r="B8" s="16" t="s">
        <v>9</v>
      </c>
      <c r="C8" s="16">
        <v>5</v>
      </c>
      <c r="D8" s="16"/>
      <c r="E8" s="16"/>
    </row>
    <row r="9" spans="1:5" x14ac:dyDescent="0.25">
      <c r="A9" s="16"/>
      <c r="B9" s="89" t="s">
        <v>31</v>
      </c>
      <c r="C9" s="89"/>
      <c r="D9" s="16"/>
      <c r="E9" s="16"/>
    </row>
    <row r="10" spans="1:5" x14ac:dyDescent="0.25">
      <c r="A10" s="16"/>
      <c r="B10" s="6" t="s">
        <v>7</v>
      </c>
      <c r="C10" s="39">
        <f>3/5</f>
        <v>0.6</v>
      </c>
      <c r="D10" s="16"/>
      <c r="E10" s="16"/>
    </row>
    <row r="11" spans="1:5" x14ac:dyDescent="0.25">
      <c r="A11" s="16"/>
      <c r="B11" s="6" t="s">
        <v>8</v>
      </c>
      <c r="C11" s="6">
        <f>2/5</f>
        <v>0.4</v>
      </c>
      <c r="D11" s="16"/>
      <c r="E11" s="16"/>
    </row>
    <row r="12" spans="1:5" x14ac:dyDescent="0.25">
      <c r="A12" s="16"/>
      <c r="B12" s="16"/>
      <c r="C12" s="16"/>
      <c r="D12" s="16"/>
      <c r="E12" s="16"/>
    </row>
    <row r="13" spans="1:5" x14ac:dyDescent="0.25">
      <c r="A13" s="16"/>
      <c r="B13" s="16"/>
      <c r="C13" s="16"/>
      <c r="D13" s="16"/>
      <c r="E13" s="16"/>
    </row>
    <row r="14" spans="1:5" x14ac:dyDescent="0.25">
      <c r="A14" s="16"/>
      <c r="B14" s="16"/>
      <c r="C14" s="16"/>
      <c r="D14" s="16"/>
      <c r="E14" s="16"/>
    </row>
    <row r="15" spans="1:5" x14ac:dyDescent="0.25">
      <c r="A15" s="16"/>
      <c r="B15" s="16"/>
      <c r="C15" s="16"/>
      <c r="D15" s="16"/>
      <c r="E15" s="16"/>
    </row>
    <row r="16" spans="1:5" x14ac:dyDescent="0.25">
      <c r="A16" s="16"/>
      <c r="B16" s="16"/>
      <c r="C16" s="16"/>
      <c r="D16" s="16"/>
      <c r="E16" s="16"/>
    </row>
    <row r="17" spans="1:5" x14ac:dyDescent="0.25">
      <c r="A17" s="90" t="s">
        <v>10</v>
      </c>
      <c r="B17" s="90"/>
      <c r="C17" s="90"/>
      <c r="D17" s="90"/>
      <c r="E17" s="90"/>
    </row>
    <row r="18" spans="1:5" x14ac:dyDescent="0.25">
      <c r="A18" s="6" t="s">
        <v>24</v>
      </c>
      <c r="B18" s="6" t="s">
        <v>106</v>
      </c>
      <c r="C18" s="6" t="s">
        <v>107</v>
      </c>
      <c r="D18" s="6" t="s">
        <v>108</v>
      </c>
      <c r="E18" s="6" t="s">
        <v>109</v>
      </c>
    </row>
    <row r="19" spans="1:5" x14ac:dyDescent="0.25">
      <c r="A19" s="6" t="s">
        <v>11</v>
      </c>
      <c r="B19" s="6">
        <v>2</v>
      </c>
      <c r="C19" s="6">
        <v>1</v>
      </c>
      <c r="D19" s="40">
        <f t="shared" ref="D19:D32" si="0">(B19+1)/($A$33+B$33)</f>
        <v>0.12</v>
      </c>
      <c r="E19" s="40">
        <f t="shared" ref="E19:E32" si="1">(C19+1)/($A$33+C$33)</f>
        <v>9.0909090909090912E-2</v>
      </c>
    </row>
    <row r="20" spans="1:5" x14ac:dyDescent="0.25">
      <c r="A20" s="6" t="s">
        <v>12</v>
      </c>
      <c r="B20" s="6">
        <v>2</v>
      </c>
      <c r="C20" s="6">
        <v>0</v>
      </c>
      <c r="D20" s="40">
        <f t="shared" si="0"/>
        <v>0.12</v>
      </c>
      <c r="E20" s="40">
        <f t="shared" si="1"/>
        <v>4.5454545454545456E-2</v>
      </c>
    </row>
    <row r="21" spans="1:5" x14ac:dyDescent="0.25">
      <c r="A21" s="6" t="s">
        <v>13</v>
      </c>
      <c r="B21" s="6">
        <v>1</v>
      </c>
      <c r="C21" s="6">
        <v>0</v>
      </c>
      <c r="D21" s="6">
        <f t="shared" si="0"/>
        <v>0.08</v>
      </c>
      <c r="E21" s="6">
        <f t="shared" si="1"/>
        <v>4.5454545454545456E-2</v>
      </c>
    </row>
    <row r="22" spans="1:5" x14ac:dyDescent="0.25">
      <c r="A22" s="6" t="s">
        <v>14</v>
      </c>
      <c r="B22" s="6">
        <v>0</v>
      </c>
      <c r="C22" s="6">
        <v>1</v>
      </c>
      <c r="D22" s="6">
        <f t="shared" si="0"/>
        <v>0.04</v>
      </c>
      <c r="E22" s="6">
        <f t="shared" si="1"/>
        <v>9.0909090909090912E-2</v>
      </c>
    </row>
    <row r="23" spans="1:5" x14ac:dyDescent="0.25">
      <c r="A23" s="6" t="s">
        <v>15</v>
      </c>
      <c r="B23" s="6">
        <v>0</v>
      </c>
      <c r="C23" s="6">
        <v>1</v>
      </c>
      <c r="D23" s="6">
        <f t="shared" si="0"/>
        <v>0.04</v>
      </c>
      <c r="E23" s="6">
        <f t="shared" si="1"/>
        <v>9.0909090909090912E-2</v>
      </c>
    </row>
    <row r="24" spans="1:5" x14ac:dyDescent="0.25">
      <c r="A24" s="6" t="s">
        <v>16</v>
      </c>
      <c r="B24" s="6">
        <v>0</v>
      </c>
      <c r="C24" s="6">
        <v>1</v>
      </c>
      <c r="D24" s="6">
        <f t="shared" si="0"/>
        <v>0.04</v>
      </c>
      <c r="E24" s="6">
        <f t="shared" si="1"/>
        <v>9.0909090909090912E-2</v>
      </c>
    </row>
    <row r="25" spans="1:5" x14ac:dyDescent="0.25">
      <c r="A25" s="6" t="s">
        <v>17</v>
      </c>
      <c r="B25" s="6">
        <v>0</v>
      </c>
      <c r="C25" s="6">
        <v>2</v>
      </c>
      <c r="D25" s="6">
        <f t="shared" si="0"/>
        <v>0.04</v>
      </c>
      <c r="E25" s="6">
        <f t="shared" si="1"/>
        <v>0.13636363636363635</v>
      </c>
    </row>
    <row r="26" spans="1:5" x14ac:dyDescent="0.25">
      <c r="A26" s="6" t="s">
        <v>18</v>
      </c>
      <c r="B26" s="6">
        <v>1</v>
      </c>
      <c r="C26" s="6">
        <v>0</v>
      </c>
      <c r="D26" s="6">
        <f t="shared" si="0"/>
        <v>0.08</v>
      </c>
      <c r="E26" s="6">
        <f t="shared" si="1"/>
        <v>4.5454545454545456E-2</v>
      </c>
    </row>
    <row r="27" spans="1:5" x14ac:dyDescent="0.25">
      <c r="A27" s="6" t="s">
        <v>19</v>
      </c>
      <c r="B27" s="6">
        <v>1</v>
      </c>
      <c r="C27" s="6">
        <v>0</v>
      </c>
      <c r="D27" s="40">
        <f t="shared" si="0"/>
        <v>0.08</v>
      </c>
      <c r="E27" s="40">
        <f t="shared" si="1"/>
        <v>4.5454545454545456E-2</v>
      </c>
    </row>
    <row r="28" spans="1:5" x14ac:dyDescent="0.25">
      <c r="A28" s="6" t="s">
        <v>20</v>
      </c>
      <c r="B28" s="6">
        <v>2</v>
      </c>
      <c r="C28" s="6">
        <v>0</v>
      </c>
      <c r="D28" s="6">
        <f t="shared" si="0"/>
        <v>0.12</v>
      </c>
      <c r="E28" s="6">
        <f t="shared" si="1"/>
        <v>4.5454545454545456E-2</v>
      </c>
    </row>
    <row r="29" spans="1:5" x14ac:dyDescent="0.25">
      <c r="A29" s="6" t="s">
        <v>21</v>
      </c>
      <c r="B29" s="6">
        <v>1</v>
      </c>
      <c r="C29" s="6">
        <v>0</v>
      </c>
      <c r="D29" s="6">
        <f t="shared" si="0"/>
        <v>0.08</v>
      </c>
      <c r="E29" s="6">
        <f t="shared" si="1"/>
        <v>4.5454545454545456E-2</v>
      </c>
    </row>
    <row r="30" spans="1:5" x14ac:dyDescent="0.25">
      <c r="A30" s="6" t="s">
        <v>22</v>
      </c>
      <c r="B30" s="6">
        <v>0</v>
      </c>
      <c r="C30" s="6">
        <v>1</v>
      </c>
      <c r="D30" s="6">
        <f t="shared" si="0"/>
        <v>0.04</v>
      </c>
      <c r="E30" s="6">
        <f t="shared" si="1"/>
        <v>9.0909090909090912E-2</v>
      </c>
    </row>
    <row r="31" spans="1:5" x14ac:dyDescent="0.25">
      <c r="A31" s="6" t="s">
        <v>23</v>
      </c>
      <c r="B31" s="6">
        <v>0</v>
      </c>
      <c r="C31" s="6">
        <v>1</v>
      </c>
      <c r="D31" s="40">
        <f t="shared" si="0"/>
        <v>0.04</v>
      </c>
      <c r="E31" s="40">
        <f t="shared" si="1"/>
        <v>9.0909090909090912E-2</v>
      </c>
    </row>
    <row r="32" spans="1:5" x14ac:dyDescent="0.25">
      <c r="A32" s="41" t="s">
        <v>26</v>
      </c>
      <c r="B32" s="6">
        <v>1</v>
      </c>
      <c r="C32" s="6">
        <v>0</v>
      </c>
      <c r="D32" s="6">
        <f t="shared" si="0"/>
        <v>0.08</v>
      </c>
      <c r="E32" s="6">
        <f t="shared" si="1"/>
        <v>4.5454545454545456E-2</v>
      </c>
    </row>
    <row r="33" spans="1:5" x14ac:dyDescent="0.25">
      <c r="A33" s="16">
        <v>14</v>
      </c>
      <c r="B33" s="16">
        <f>SUM(B19:B32)</f>
        <v>11</v>
      </c>
      <c r="C33" s="16">
        <f t="shared" ref="C33:E33" si="2">SUM(C19:C32)</f>
        <v>8</v>
      </c>
      <c r="D33" s="16">
        <f t="shared" si="2"/>
        <v>0.99999999999999989</v>
      </c>
      <c r="E33" s="16">
        <f t="shared" si="2"/>
        <v>0.99999999999999989</v>
      </c>
    </row>
    <row r="34" spans="1:5" x14ac:dyDescent="0.25">
      <c r="A34" s="16"/>
      <c r="B34" s="16"/>
      <c r="C34" s="16"/>
      <c r="D34" s="16"/>
      <c r="E34" s="16"/>
    </row>
    <row r="35" spans="1:5" x14ac:dyDescent="0.25">
      <c r="A35" s="16"/>
      <c r="B35" s="16"/>
      <c r="C35" s="16"/>
      <c r="D35" s="16"/>
      <c r="E35" s="16"/>
    </row>
    <row r="36" spans="1:5" x14ac:dyDescent="0.25">
      <c r="A36" s="16"/>
      <c r="B36" s="91" t="s">
        <v>111</v>
      </c>
      <c r="C36" s="92"/>
      <c r="D36" s="92"/>
      <c r="E36" s="93"/>
    </row>
    <row r="37" spans="1:5" x14ac:dyDescent="0.25">
      <c r="A37" s="16"/>
      <c r="B37" s="16"/>
      <c r="C37" s="16"/>
      <c r="D37" s="16"/>
      <c r="E37" s="16"/>
    </row>
    <row r="38" spans="1:5" x14ac:dyDescent="0.25">
      <c r="A38" s="16"/>
      <c r="B38" s="6" t="s">
        <v>46</v>
      </c>
      <c r="C38" s="6"/>
      <c r="D38" s="6"/>
      <c r="E38" s="6"/>
    </row>
    <row r="39" spans="1:5" x14ac:dyDescent="0.25">
      <c r="A39" s="16"/>
      <c r="B39" s="6" t="s">
        <v>32</v>
      </c>
      <c r="C39" s="6"/>
      <c r="D39" s="42"/>
      <c r="E39" s="43"/>
    </row>
    <row r="40" spans="1:5" x14ac:dyDescent="0.25">
      <c r="A40" s="16"/>
      <c r="B40" s="6"/>
      <c r="C40" s="6"/>
      <c r="D40" s="42"/>
      <c r="E40" s="43"/>
    </row>
    <row r="41" spans="1:5" x14ac:dyDescent="0.25">
      <c r="A41" s="16"/>
      <c r="B41" s="6" t="s">
        <v>33</v>
      </c>
      <c r="C41" s="6"/>
      <c r="D41" s="42" t="s">
        <v>34</v>
      </c>
      <c r="E41" s="44">
        <v>0.12</v>
      </c>
    </row>
    <row r="42" spans="1:5" x14ac:dyDescent="0.25">
      <c r="A42" s="16"/>
      <c r="B42" s="6" t="s">
        <v>35</v>
      </c>
      <c r="C42" s="6"/>
      <c r="D42" s="42" t="s">
        <v>34</v>
      </c>
      <c r="E42" s="44">
        <v>0.12</v>
      </c>
    </row>
    <row r="43" spans="1:5" x14ac:dyDescent="0.25">
      <c r="A43" s="16"/>
      <c r="B43" s="6" t="s">
        <v>36</v>
      </c>
      <c r="C43" s="6"/>
      <c r="D43" s="42" t="s">
        <v>37</v>
      </c>
      <c r="E43" s="44">
        <v>0.08</v>
      </c>
    </row>
    <row r="44" spans="1:5" x14ac:dyDescent="0.25">
      <c r="A44" s="16"/>
      <c r="B44" s="6" t="s">
        <v>38</v>
      </c>
      <c r="C44" s="6"/>
      <c r="D44" s="42" t="s">
        <v>39</v>
      </c>
      <c r="E44" s="44">
        <v>0.04</v>
      </c>
    </row>
    <row r="45" spans="1:5" x14ac:dyDescent="0.25">
      <c r="A45" s="16"/>
      <c r="B45" s="6"/>
      <c r="C45" s="6"/>
      <c r="D45" s="42"/>
      <c r="E45" s="44"/>
    </row>
    <row r="46" spans="1:5" x14ac:dyDescent="0.25">
      <c r="A46" s="16"/>
      <c r="B46" s="6" t="s">
        <v>40</v>
      </c>
      <c r="C46" s="6"/>
      <c r="D46" s="42" t="s">
        <v>41</v>
      </c>
      <c r="E46" s="44">
        <v>9.0909090909090912E-2</v>
      </c>
    </row>
    <row r="47" spans="1:5" x14ac:dyDescent="0.25">
      <c r="A47" s="16"/>
      <c r="B47" s="6" t="s">
        <v>42</v>
      </c>
      <c r="C47" s="6"/>
      <c r="D47" s="42" t="s">
        <v>43</v>
      </c>
      <c r="E47" s="44">
        <v>4.5454545454545456E-2</v>
      </c>
    </row>
    <row r="48" spans="1:5" x14ac:dyDescent="0.25">
      <c r="A48" s="16"/>
      <c r="B48" s="6" t="s">
        <v>44</v>
      </c>
      <c r="C48" s="6"/>
      <c r="D48" s="42" t="s">
        <v>43</v>
      </c>
      <c r="E48" s="44">
        <v>4.5454545454545456E-2</v>
      </c>
    </row>
    <row r="49" spans="1:5" x14ac:dyDescent="0.25">
      <c r="A49" s="16"/>
      <c r="B49" s="6" t="s">
        <v>45</v>
      </c>
      <c r="C49" s="6"/>
      <c r="D49" s="42" t="s">
        <v>41</v>
      </c>
      <c r="E49" s="44">
        <v>9.0909090909090912E-2</v>
      </c>
    </row>
    <row r="50" spans="1:5" x14ac:dyDescent="0.25">
      <c r="A50" s="16"/>
      <c r="B50" s="16"/>
      <c r="C50" s="16"/>
      <c r="D50" s="45"/>
      <c r="E50" s="46"/>
    </row>
    <row r="51" spans="1:5" x14ac:dyDescent="0.25">
      <c r="A51" s="16"/>
      <c r="B51" s="16"/>
      <c r="C51" s="16"/>
      <c r="D51" s="6" t="s">
        <v>48</v>
      </c>
      <c r="E51" s="6">
        <f>D19*D20*D27*D31</f>
        <v>4.6079999999999999E-5</v>
      </c>
    </row>
    <row r="52" spans="1:5" x14ac:dyDescent="0.25">
      <c r="A52" s="16"/>
      <c r="B52" s="16"/>
      <c r="C52" s="16"/>
      <c r="D52" s="6" t="s">
        <v>47</v>
      </c>
      <c r="E52" s="47">
        <f>E19*E20*E27*E31</f>
        <v>1.7075336384126769E-5</v>
      </c>
    </row>
    <row r="53" spans="1:5" x14ac:dyDescent="0.25">
      <c r="A53" s="16"/>
      <c r="B53" s="16"/>
      <c r="C53" s="16"/>
      <c r="D53" s="16"/>
      <c r="E53" s="16"/>
    </row>
    <row r="54" spans="1:5" x14ac:dyDescent="0.25">
      <c r="A54" s="16"/>
      <c r="B54" s="16"/>
      <c r="C54" s="7" t="s">
        <v>110</v>
      </c>
      <c r="D54" s="48" t="str">
        <f>IF(E51&gt;E52,"DEPORTE","NO DEPORTE")</f>
        <v>DEPORTE</v>
      </c>
      <c r="E54" s="48">
        <f>MAX(E51:E52)</f>
        <v>4.6079999999999999E-5</v>
      </c>
    </row>
    <row r="55" spans="1:5" x14ac:dyDescent="0.25">
      <c r="A55" s="16"/>
      <c r="B55" s="16"/>
      <c r="C55" s="16"/>
      <c r="D55" s="16"/>
      <c r="E55" s="16"/>
    </row>
    <row r="56" spans="1:5" x14ac:dyDescent="0.25">
      <c r="A56" s="16"/>
      <c r="B56" s="16"/>
      <c r="C56" s="16"/>
      <c r="D56" s="16"/>
      <c r="E56" s="16"/>
    </row>
    <row r="57" spans="1:5" x14ac:dyDescent="0.25">
      <c r="A57" s="16"/>
      <c r="B57" s="16"/>
      <c r="C57" s="16"/>
      <c r="D57" s="16"/>
      <c r="E57" s="16"/>
    </row>
    <row r="58" spans="1:5" x14ac:dyDescent="0.25">
      <c r="A58" s="16"/>
      <c r="B58" s="16"/>
      <c r="C58" s="16"/>
      <c r="D58" s="16"/>
      <c r="E58" s="16"/>
    </row>
    <row r="59" spans="1:5" x14ac:dyDescent="0.25">
      <c r="A59" s="16"/>
      <c r="B59" s="16"/>
      <c r="C59" s="16"/>
      <c r="D59" s="16"/>
      <c r="E59" s="16"/>
    </row>
    <row r="60" spans="1:5" x14ac:dyDescent="0.25">
      <c r="A60" s="16"/>
      <c r="B60" s="16"/>
      <c r="C60" s="16"/>
      <c r="D60" s="16"/>
      <c r="E60" s="16"/>
    </row>
    <row r="61" spans="1:5" x14ac:dyDescent="0.25">
      <c r="A61" s="16"/>
      <c r="B61" s="16"/>
      <c r="C61" s="16"/>
      <c r="D61" s="16"/>
      <c r="E61" s="16"/>
    </row>
    <row r="62" spans="1:5" x14ac:dyDescent="0.25">
      <c r="A62" s="16"/>
      <c r="B62" s="16"/>
      <c r="C62" s="16"/>
      <c r="D62" s="16"/>
      <c r="E62" s="16"/>
    </row>
    <row r="63" spans="1:5" x14ac:dyDescent="0.25">
      <c r="A63" s="16"/>
      <c r="B63" s="16"/>
      <c r="C63" s="16"/>
      <c r="D63" s="16"/>
      <c r="E63" s="16"/>
    </row>
    <row r="64" spans="1:5" x14ac:dyDescent="0.25">
      <c r="A64" s="16"/>
      <c r="B64" s="16"/>
      <c r="C64" s="16"/>
      <c r="D64" s="16"/>
      <c r="E64" s="16"/>
    </row>
    <row r="65" spans="1:5" x14ac:dyDescent="0.25">
      <c r="A65" s="16"/>
      <c r="B65" s="16"/>
      <c r="C65" s="16"/>
      <c r="D65" s="16"/>
      <c r="E65" s="16"/>
    </row>
    <row r="66" spans="1:5" x14ac:dyDescent="0.25">
      <c r="A66" s="16"/>
      <c r="B66" s="16"/>
      <c r="C66" s="16"/>
      <c r="D66" s="16"/>
      <c r="E66" s="16"/>
    </row>
    <row r="67" spans="1:5" x14ac:dyDescent="0.25">
      <c r="A67" s="16"/>
      <c r="B67" s="16"/>
      <c r="C67" s="16"/>
      <c r="D67" s="16"/>
      <c r="E67" s="16"/>
    </row>
    <row r="68" spans="1:5" x14ac:dyDescent="0.25">
      <c r="A68" s="16"/>
      <c r="B68" s="16"/>
      <c r="C68" s="16"/>
      <c r="D68" s="16"/>
      <c r="E68" s="16"/>
    </row>
    <row r="69" spans="1:5" x14ac:dyDescent="0.25">
      <c r="A69" s="16"/>
      <c r="B69" s="16"/>
      <c r="C69" s="16"/>
      <c r="D69" s="16"/>
      <c r="E69" s="16"/>
    </row>
  </sheetData>
  <mergeCells count="3">
    <mergeCell ref="B9:C9"/>
    <mergeCell ref="A17:E17"/>
    <mergeCell ref="B36:E36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586A8-E4DF-4ECF-86FF-47D17F8FB911}">
  <dimension ref="A1:W68"/>
  <sheetViews>
    <sheetView topLeftCell="A46" workbookViewId="0">
      <selection activeCell="K59" sqref="K59:L59"/>
    </sheetView>
  </sheetViews>
  <sheetFormatPr baseColWidth="10" defaultRowHeight="15" x14ac:dyDescent="0.25"/>
  <cols>
    <col min="1" max="1" width="19" bestFit="1" customWidth="1"/>
    <col min="2" max="6" width="12.7109375" bestFit="1" customWidth="1"/>
    <col min="7" max="7" width="12.7109375" style="3" bestFit="1" customWidth="1"/>
    <col min="8" max="11" width="12.7109375" bestFit="1" customWidth="1"/>
    <col min="12" max="12" width="23" bestFit="1" customWidth="1"/>
    <col min="13" max="13" width="12.7109375" bestFit="1" customWidth="1"/>
    <col min="14" max="16" width="12" bestFit="1" customWidth="1"/>
    <col min="17" max="17" width="22" bestFit="1" customWidth="1"/>
    <col min="22" max="22" width="22" bestFit="1" customWidth="1"/>
  </cols>
  <sheetData>
    <row r="1" spans="1:23" s="3" customFormat="1" x14ac:dyDescent="0.25">
      <c r="B1" s="114" t="s">
        <v>88</v>
      </c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</row>
    <row r="2" spans="1:23" s="3" customFormat="1" x14ac:dyDescent="0.25"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</row>
    <row r="3" spans="1:23" s="3" customFormat="1" x14ac:dyDescent="0.25"/>
    <row r="4" spans="1:23" x14ac:dyDescent="0.25">
      <c r="A4" s="6"/>
      <c r="B4" s="115" t="s">
        <v>57</v>
      </c>
      <c r="C4" s="116"/>
      <c r="D4" s="117"/>
      <c r="E4" s="115" t="s">
        <v>56</v>
      </c>
      <c r="F4" s="117"/>
      <c r="G4" s="10" t="s">
        <v>68</v>
      </c>
      <c r="H4" s="10" t="s">
        <v>69</v>
      </c>
      <c r="I4" s="118" t="s">
        <v>57</v>
      </c>
      <c r="J4" s="119"/>
      <c r="K4" s="120"/>
      <c r="L4" s="118" t="s">
        <v>56</v>
      </c>
      <c r="M4" s="120"/>
    </row>
    <row r="5" spans="1:23" x14ac:dyDescent="0.25">
      <c r="A5" s="6" t="s">
        <v>49</v>
      </c>
      <c r="B5" s="6" t="s">
        <v>50</v>
      </c>
      <c r="C5" s="6"/>
      <c r="D5" s="6"/>
      <c r="E5" s="6" t="s">
        <v>50</v>
      </c>
      <c r="F5" s="6"/>
      <c r="G5" s="10"/>
      <c r="H5" s="10"/>
      <c r="I5" s="11" t="s">
        <v>50</v>
      </c>
      <c r="J5" s="11"/>
      <c r="K5" s="11"/>
      <c r="L5" s="11" t="s">
        <v>50</v>
      </c>
      <c r="M5" s="11"/>
    </row>
    <row r="6" spans="1:23" x14ac:dyDescent="0.25">
      <c r="A6" s="6"/>
      <c r="B6" s="6" t="s">
        <v>51</v>
      </c>
      <c r="C6" s="6" t="s">
        <v>52</v>
      </c>
      <c r="D6" s="6" t="s">
        <v>53</v>
      </c>
      <c r="E6" s="6" t="s">
        <v>54</v>
      </c>
      <c r="F6" s="6" t="s">
        <v>55</v>
      </c>
      <c r="G6" s="10"/>
      <c r="H6" s="10"/>
      <c r="I6" s="11" t="s">
        <v>51</v>
      </c>
      <c r="J6" s="11" t="s">
        <v>52</v>
      </c>
      <c r="K6" s="11" t="s">
        <v>53</v>
      </c>
      <c r="L6" s="11" t="s">
        <v>54</v>
      </c>
      <c r="M6" s="11" t="s">
        <v>55</v>
      </c>
    </row>
    <row r="7" spans="1:23" x14ac:dyDescent="0.25">
      <c r="A7" s="6" t="s">
        <v>58</v>
      </c>
      <c r="B7" s="6">
        <v>10</v>
      </c>
      <c r="C7" s="6">
        <v>8</v>
      </c>
      <c r="D7" s="6">
        <v>7</v>
      </c>
      <c r="E7" s="6">
        <v>0</v>
      </c>
      <c r="F7" s="6">
        <v>1</v>
      </c>
      <c r="G7" s="10">
        <f>AVERAGE(B7:F7)</f>
        <v>5.2</v>
      </c>
      <c r="H7" s="10">
        <f>_xlfn.STDEV.S(B7:F7)</f>
        <v>4.4384682042344297</v>
      </c>
      <c r="I7" s="12">
        <f>STANDARDIZE(B7,$G$7,$H$7)</f>
        <v>1.0814541817423988</v>
      </c>
      <c r="J7" s="12">
        <f t="shared" ref="J7:M7" si="0">STANDARDIZE(C7,$G$7,$H$7)</f>
        <v>0.63084827268306598</v>
      </c>
      <c r="K7" s="12">
        <f t="shared" si="0"/>
        <v>0.40554531815339956</v>
      </c>
      <c r="L7" s="12">
        <f>STANDARDIZE(E7,$G$7,$H$7)</f>
        <v>-1.1715753635542656</v>
      </c>
      <c r="M7" s="12">
        <f t="shared" si="0"/>
        <v>-0.94627240902459908</v>
      </c>
    </row>
    <row r="8" spans="1:23" x14ac:dyDescent="0.25">
      <c r="A8" s="6" t="s">
        <v>59</v>
      </c>
      <c r="B8" s="6">
        <v>5</v>
      </c>
      <c r="C8" s="6">
        <v>6</v>
      </c>
      <c r="D8" s="6">
        <v>4</v>
      </c>
      <c r="E8" s="6">
        <v>1</v>
      </c>
      <c r="F8" s="6">
        <v>0</v>
      </c>
      <c r="G8" s="10">
        <f t="shared" ref="G8:G10" si="1">AVERAGE(B8:F8)</f>
        <v>3.2</v>
      </c>
      <c r="H8" s="10">
        <f t="shared" ref="H8:H10" si="2">_xlfn.STDEV.S(B8:F8)</f>
        <v>2.5884358211089569</v>
      </c>
      <c r="I8" s="12">
        <f>STANDARDIZE(B8,$G$8,$H$8)</f>
        <v>0.69540066835763015</v>
      </c>
      <c r="J8" s="12">
        <f t="shared" ref="J8:M8" si="3">STANDARDIZE(C8,$G$8,$H$8)</f>
        <v>1.081734373000758</v>
      </c>
      <c r="K8" s="12">
        <f t="shared" si="3"/>
        <v>0.30906696371450226</v>
      </c>
      <c r="L8" s="12">
        <f t="shared" si="3"/>
        <v>-0.8499341502148815</v>
      </c>
      <c r="M8" s="12">
        <f t="shared" si="3"/>
        <v>-1.2362678548580093</v>
      </c>
    </row>
    <row r="9" spans="1:23" x14ac:dyDescent="0.25">
      <c r="A9" s="6" t="s">
        <v>60</v>
      </c>
      <c r="B9" s="6">
        <v>2</v>
      </c>
      <c r="C9" s="6">
        <v>0</v>
      </c>
      <c r="D9" s="6">
        <v>0</v>
      </c>
      <c r="E9" s="6">
        <v>12</v>
      </c>
      <c r="F9" s="6">
        <v>8</v>
      </c>
      <c r="G9" s="10">
        <f t="shared" si="1"/>
        <v>4.4000000000000004</v>
      </c>
      <c r="H9" s="10">
        <f t="shared" si="2"/>
        <v>5.3665631459994954</v>
      </c>
      <c r="I9" s="12">
        <f>STANDARDIZE(B9,$G$9,$H$9)</f>
        <v>-0.44721359549995798</v>
      </c>
      <c r="J9" s="12">
        <f t="shared" ref="J9:M9" si="4">STANDARDIZE(C9,$G$9,$H$9)</f>
        <v>-0.81989159174992299</v>
      </c>
      <c r="K9" s="12">
        <f>STANDARDIZE(D9,$G$9,$H$9)</f>
        <v>-0.81989159174992299</v>
      </c>
      <c r="L9" s="12">
        <f t="shared" si="4"/>
        <v>1.4161763857498668</v>
      </c>
      <c r="M9" s="12">
        <f t="shared" si="4"/>
        <v>0.67082039324993681</v>
      </c>
    </row>
    <row r="10" spans="1:23" x14ac:dyDescent="0.25">
      <c r="A10" s="6" t="s">
        <v>61</v>
      </c>
      <c r="B10" s="6">
        <v>0</v>
      </c>
      <c r="C10" s="6">
        <v>1</v>
      </c>
      <c r="D10" s="6">
        <v>0</v>
      </c>
      <c r="E10" s="6">
        <v>20</v>
      </c>
      <c r="F10" s="6">
        <v>56</v>
      </c>
      <c r="G10" s="10">
        <f t="shared" si="1"/>
        <v>15.4</v>
      </c>
      <c r="H10" s="10">
        <f t="shared" si="2"/>
        <v>24.244587024736056</v>
      </c>
      <c r="I10" s="12">
        <f t="shared" ref="I10:L10" si="5">STANDARDIZE(B10,$G$10,$H$10)</f>
        <v>-0.63519333137280587</v>
      </c>
      <c r="J10" s="12">
        <f t="shared" si="5"/>
        <v>-0.59394701115379256</v>
      </c>
      <c r="K10" s="12">
        <f t="shared" si="5"/>
        <v>-0.63519333137280587</v>
      </c>
      <c r="L10" s="12">
        <f t="shared" si="5"/>
        <v>0.18973307300746148</v>
      </c>
      <c r="M10" s="12">
        <f>STANDARDIZE(F10,$G$10,$H$10)</f>
        <v>1.674600600891943</v>
      </c>
    </row>
    <row r="11" spans="1:23" s="3" customFormat="1" x14ac:dyDescent="0.25">
      <c r="A11" s="13" t="s">
        <v>70</v>
      </c>
      <c r="B11" s="6" t="s">
        <v>71</v>
      </c>
      <c r="C11" s="6" t="s">
        <v>71</v>
      </c>
      <c r="D11" s="13" t="s">
        <v>71</v>
      </c>
      <c r="E11" s="13" t="s">
        <v>72</v>
      </c>
      <c r="F11" s="13" t="s">
        <v>72</v>
      </c>
      <c r="G11" s="14"/>
      <c r="H11" s="14"/>
      <c r="I11" s="13" t="s">
        <v>71</v>
      </c>
      <c r="J11" s="13" t="s">
        <v>71</v>
      </c>
      <c r="K11" s="13" t="s">
        <v>71</v>
      </c>
      <c r="L11" s="13" t="s">
        <v>72</v>
      </c>
      <c r="M11" s="13" t="s">
        <v>72</v>
      </c>
    </row>
    <row r="12" spans="1:23" s="3" customFormat="1" x14ac:dyDescent="0.25">
      <c r="A12" s="15" t="s">
        <v>68</v>
      </c>
      <c r="B12" s="14"/>
      <c r="C12" s="14"/>
      <c r="D12" s="14"/>
      <c r="E12" s="14"/>
      <c r="F12" s="14"/>
      <c r="G12" s="14"/>
      <c r="H12" s="16"/>
      <c r="I12" s="121" t="s">
        <v>84</v>
      </c>
      <c r="J12" s="122"/>
      <c r="K12" s="122"/>
      <c r="L12" s="122"/>
      <c r="M12" s="123"/>
    </row>
    <row r="13" spans="1:23" s="3" customFormat="1" x14ac:dyDescent="0.25">
      <c r="A13" s="14"/>
      <c r="B13" s="14"/>
      <c r="C13" s="14"/>
      <c r="D13" s="14"/>
      <c r="E13" s="14"/>
      <c r="F13" s="14"/>
      <c r="G13" s="14"/>
      <c r="H13" s="16"/>
      <c r="I13" s="100" t="s">
        <v>112</v>
      </c>
      <c r="J13" s="100"/>
      <c r="K13" s="100"/>
      <c r="L13" s="100"/>
      <c r="M13" s="100"/>
    </row>
    <row r="14" spans="1:23" s="3" customFormat="1" x14ac:dyDescent="0.25">
      <c r="A14" s="14"/>
      <c r="B14" s="14"/>
      <c r="C14" s="14"/>
      <c r="D14" s="14"/>
      <c r="E14" s="14"/>
      <c r="F14" s="14"/>
      <c r="G14" s="14"/>
      <c r="H14" s="16"/>
      <c r="I14" s="100"/>
      <c r="J14" s="100"/>
      <c r="K14" s="100"/>
      <c r="L14" s="100"/>
      <c r="M14" s="100"/>
    </row>
    <row r="15" spans="1:23" s="3" customFormat="1" ht="21" x14ac:dyDescent="0.25">
      <c r="A15" s="16"/>
      <c r="B15" s="30"/>
      <c r="C15" s="30"/>
      <c r="D15" s="14"/>
      <c r="E15" s="14"/>
      <c r="F15" s="14"/>
      <c r="G15" s="14"/>
      <c r="H15" s="30"/>
      <c r="I15" s="30"/>
      <c r="J15" s="124" t="s">
        <v>85</v>
      </c>
      <c r="K15" s="124"/>
      <c r="L15" s="124"/>
      <c r="M15" s="124"/>
      <c r="N15" s="125"/>
      <c r="O15" s="125"/>
      <c r="P15" s="125"/>
      <c r="Q15" s="22"/>
      <c r="R15" s="22"/>
      <c r="U15" s="22"/>
      <c r="V15" s="22"/>
      <c r="W15" s="22"/>
    </row>
    <row r="16" spans="1:23" s="3" customFormat="1" x14ac:dyDescent="0.25">
      <c r="A16" s="16"/>
      <c r="B16" s="17" t="s">
        <v>50</v>
      </c>
      <c r="C16" s="18"/>
      <c r="D16" s="10" t="s">
        <v>68</v>
      </c>
      <c r="E16" s="10" t="s">
        <v>69</v>
      </c>
      <c r="F16" s="19"/>
      <c r="G16" s="20" t="s">
        <v>50</v>
      </c>
      <c r="H16" s="21"/>
      <c r="I16" s="30"/>
      <c r="J16" s="56" t="s">
        <v>113</v>
      </c>
      <c r="K16" s="22"/>
      <c r="L16" s="22"/>
      <c r="M16" s="22"/>
      <c r="N16" s="22"/>
      <c r="O16" s="22"/>
      <c r="P16" s="22"/>
      <c r="Q16" s="22"/>
      <c r="R16" s="22"/>
      <c r="U16" s="22"/>
      <c r="V16" s="22"/>
      <c r="W16" s="22"/>
    </row>
    <row r="17" spans="1:23" x14ac:dyDescent="0.25">
      <c r="A17" s="6" t="s">
        <v>49</v>
      </c>
      <c r="B17" s="6" t="s">
        <v>62</v>
      </c>
      <c r="C17" s="6" t="s">
        <v>63</v>
      </c>
      <c r="D17" s="10"/>
      <c r="E17" s="10"/>
      <c r="F17" s="11" t="s">
        <v>49</v>
      </c>
      <c r="G17" s="11" t="s">
        <v>62</v>
      </c>
      <c r="H17" s="11" t="s">
        <v>63</v>
      </c>
      <c r="I17" s="30"/>
      <c r="J17" s="23" t="s">
        <v>62</v>
      </c>
      <c r="K17" s="23" t="s">
        <v>63</v>
      </c>
      <c r="L17" s="24" t="s">
        <v>73</v>
      </c>
      <c r="M17" s="23" t="s">
        <v>74</v>
      </c>
      <c r="N17" s="23" t="s">
        <v>75</v>
      </c>
      <c r="O17" s="23" t="s">
        <v>76</v>
      </c>
      <c r="P17" s="23" t="s">
        <v>77</v>
      </c>
      <c r="Q17" s="22"/>
      <c r="R17" s="22"/>
      <c r="U17" s="22"/>
      <c r="V17" s="22"/>
      <c r="W17" s="22"/>
    </row>
    <row r="18" spans="1:23" x14ac:dyDescent="0.25">
      <c r="A18" s="6" t="s">
        <v>64</v>
      </c>
      <c r="B18" s="6">
        <v>5</v>
      </c>
      <c r="C18" s="6">
        <v>1</v>
      </c>
      <c r="D18" s="10">
        <f>AVERAGE(B18:C18)</f>
        <v>3</v>
      </c>
      <c r="E18" s="10">
        <f>_xlfn.STDEV.S(B18:C18)</f>
        <v>2.8284271247461903</v>
      </c>
      <c r="F18" s="11" t="s">
        <v>64</v>
      </c>
      <c r="G18" s="11">
        <f>STANDARDIZE(B18,$D$18,$E$18)</f>
        <v>0.70710678118654746</v>
      </c>
      <c r="H18" s="11">
        <f>STANDARDIZE(C18,$D$18,$E$18)</f>
        <v>-0.70710678118654746</v>
      </c>
      <c r="I18" s="30"/>
      <c r="J18" s="23">
        <f>STANDARDIZE($B$18,$D$18,$E$18)</f>
        <v>0.70710678118654746</v>
      </c>
      <c r="K18" s="23">
        <f>STANDARDIZE($C$18,$D$18,$E$18)</f>
        <v>-0.70710678118654746</v>
      </c>
      <c r="L18" s="55">
        <f>SQRT((I7-J18)^2+(I8-J19)^2+(I9-J20)^2+(I10-J21)^2)</f>
        <v>0.46150733646489733</v>
      </c>
      <c r="M18" s="25">
        <f>SQRT((J7-J18)^2+(J8-J19)^2+(J9-J20)^2+(J10-J21)^2)</f>
        <v>0.41435098614021992</v>
      </c>
      <c r="N18" s="25">
        <f>SQRT((K7-$J$18)^2+(K8-$J$19)^2+(K9-$J$20)^2+(K10-$J$21)^2)</f>
        <v>0.51697869398825502</v>
      </c>
      <c r="O18" s="25">
        <f>SQRT((L7-$J$18)^2+(L8-$J$19)^2+(L9-$J$20)^2+(L10-$J$21)^2)</f>
        <v>3.3565571936276659</v>
      </c>
      <c r="P18" s="25">
        <f>SQRT((M7-$J$18)^2+(M8-$J$19)^2+(M9-$J$20)^2+(M10-$J$21)^2)</f>
        <v>3.7525432808353152</v>
      </c>
      <c r="Q18" s="25" t="s">
        <v>85</v>
      </c>
      <c r="R18" s="22"/>
      <c r="U18" s="22"/>
      <c r="V18" s="22"/>
      <c r="W18" s="22"/>
    </row>
    <row r="19" spans="1:23" x14ac:dyDescent="0.25">
      <c r="A19" s="6" t="s">
        <v>65</v>
      </c>
      <c r="B19" s="6">
        <v>6</v>
      </c>
      <c r="C19" s="6">
        <v>0</v>
      </c>
      <c r="D19" s="10">
        <f t="shared" ref="D19:D21" si="6">AVERAGE(B19:C19)</f>
        <v>3</v>
      </c>
      <c r="E19" s="10">
        <f t="shared" ref="E19:E21" si="7">_xlfn.STDEV.S(B19:C19)</f>
        <v>4.2426406871192848</v>
      </c>
      <c r="F19" s="11" t="s">
        <v>65</v>
      </c>
      <c r="G19" s="11">
        <f>STANDARDIZE(B19,$D$19,$E$19)</f>
        <v>0.70710678118654757</v>
      </c>
      <c r="H19" s="11">
        <f>STANDARDIZE(C19,$D$19,$E$19)</f>
        <v>-0.70710678118654757</v>
      </c>
      <c r="I19" s="30"/>
      <c r="J19" s="23">
        <f>STANDARDIZE($B$19,$D$19,$E$19)</f>
        <v>0.70710678118654757</v>
      </c>
      <c r="K19" s="23">
        <f>STANDARDIZE($C$19,$D$19,$E$19)</f>
        <v>-0.70710678118654757</v>
      </c>
      <c r="L19" s="24">
        <f>ABS(L18-G18)</f>
        <v>0.24559944472165013</v>
      </c>
      <c r="M19" s="29">
        <f>ABS(M18-G18)</f>
        <v>0.29275579504632754</v>
      </c>
      <c r="N19" s="29">
        <f>ABS(N18-G18)</f>
        <v>0.19012808719829244</v>
      </c>
      <c r="O19" s="29">
        <f>ABS(O18-G18)</f>
        <v>2.6494504124411185</v>
      </c>
      <c r="P19" s="29">
        <f>ABS(P18-G18)</f>
        <v>3.0454364996487677</v>
      </c>
      <c r="Q19" s="25" t="s">
        <v>87</v>
      </c>
      <c r="R19" s="22"/>
      <c r="U19" s="22"/>
      <c r="V19" s="22"/>
      <c r="W19" s="22"/>
    </row>
    <row r="20" spans="1:23" x14ac:dyDescent="0.25">
      <c r="A20" s="6" t="s">
        <v>66</v>
      </c>
      <c r="B20" s="6">
        <v>2</v>
      </c>
      <c r="C20" s="6">
        <v>12</v>
      </c>
      <c r="D20" s="10">
        <f t="shared" si="6"/>
        <v>7</v>
      </c>
      <c r="E20" s="10">
        <f t="shared" si="7"/>
        <v>7.0710678118654755</v>
      </c>
      <c r="F20" s="11" t="s">
        <v>66</v>
      </c>
      <c r="G20" s="11">
        <f>STANDARDIZE(B20,$D$20,$E$20)</f>
        <v>-0.70710678118654746</v>
      </c>
      <c r="H20" s="11">
        <f>STANDARDIZE(C20,$D$20,$E$20)</f>
        <v>0.70710678118654746</v>
      </c>
      <c r="I20" s="30"/>
      <c r="J20" s="23">
        <f>STANDARDIZE($B$20,$D$20,$E$20)</f>
        <v>-0.70710678118654746</v>
      </c>
      <c r="K20" s="23">
        <f>STANDARDIZE($C$20,$D$20,$E$20)</f>
        <v>0.70710678118654746</v>
      </c>
      <c r="L20" s="28" t="s">
        <v>78</v>
      </c>
      <c r="M20" s="28" t="s">
        <v>79</v>
      </c>
      <c r="N20" s="28" t="s">
        <v>80</v>
      </c>
      <c r="O20" s="51" t="s">
        <v>81</v>
      </c>
      <c r="P20" s="28" t="s">
        <v>82</v>
      </c>
      <c r="Q20" s="22"/>
      <c r="R20" s="22"/>
      <c r="U20" s="22"/>
      <c r="V20" s="22"/>
      <c r="W20" s="22"/>
    </row>
    <row r="21" spans="1:23" ht="15.75" thickBot="1" x14ac:dyDescent="0.3">
      <c r="A21" s="6" t="s">
        <v>67</v>
      </c>
      <c r="B21" s="6">
        <v>0</v>
      </c>
      <c r="C21" s="6">
        <v>4</v>
      </c>
      <c r="D21" s="10">
        <f t="shared" si="6"/>
        <v>2</v>
      </c>
      <c r="E21" s="10">
        <f t="shared" si="7"/>
        <v>2.8284271247461903</v>
      </c>
      <c r="F21" s="11" t="s">
        <v>67</v>
      </c>
      <c r="G21" s="11">
        <f>STANDARDIZE(B21,$D$21,$E$21)</f>
        <v>-0.70710678118654746</v>
      </c>
      <c r="H21" s="11">
        <f>STANDARDIZE(C21,$D$21,$E$21)</f>
        <v>0.70710678118654746</v>
      </c>
      <c r="I21" s="30"/>
      <c r="J21" s="23">
        <f>STANDARDIZE($B$21,$D$21,$E$21)</f>
        <v>-0.70710678118654746</v>
      </c>
      <c r="K21" s="27">
        <f>STANDARDIZE($C$21,$D$21,$E$21)</f>
        <v>0.70710678118654746</v>
      </c>
      <c r="L21" s="25">
        <f>SQRT((I7-$K$18)^2+(I8-$K$19)^2+(I9-$K$20)^2+(I10-$K$21)^2)</f>
        <v>2.8810072176846</v>
      </c>
      <c r="M21" s="25">
        <f>SQRT((J7-$K$18)^2+(J8-$K$19)^2+(J9-$K$20)^2+(J10-$K$21)^2)</f>
        <v>3.0024225889443379</v>
      </c>
      <c r="N21" s="25">
        <f>SQRT((K7-$K$18)^2+(K8-$K$19)^2+(K9-$K$20)^2+(K10-$K$21)^2)</f>
        <v>2.5306318177718579</v>
      </c>
      <c r="O21" s="54">
        <f>SQRT((L7-$K$18)^2+(L8-$K$19)^2+(L9-$K$20)^2+(L10-$K$21)^2)</f>
        <v>1.0032875855809209</v>
      </c>
      <c r="P21" s="25">
        <f>SQRT((M7-$K$18)^2+(M8-$K$19)^2+(M9-$K$20)^2+(M10-$K$21)^2)</f>
        <v>1.1289697217135304</v>
      </c>
      <c r="Q21" s="25" t="s">
        <v>85</v>
      </c>
      <c r="R21" s="22"/>
      <c r="U21" s="22"/>
      <c r="V21" s="22"/>
      <c r="W21" s="22"/>
    </row>
    <row r="22" spans="1:23" ht="16.5" thickTop="1" thickBot="1" x14ac:dyDescent="0.3">
      <c r="A22" s="16"/>
      <c r="B22" s="30"/>
      <c r="C22" s="30"/>
      <c r="D22" s="30"/>
      <c r="E22" s="30"/>
      <c r="F22" s="111" t="s">
        <v>84</v>
      </c>
      <c r="G22" s="112"/>
      <c r="H22" s="113"/>
      <c r="I22" s="30"/>
      <c r="J22" s="22"/>
      <c r="K22" s="22"/>
      <c r="L22" s="50">
        <f>ABS(L21-H21)</f>
        <v>2.1739004364980525</v>
      </c>
      <c r="M22" s="50">
        <f>ABS(M21-H21)</f>
        <v>2.2953158077577904</v>
      </c>
      <c r="N22" s="50">
        <f>ABS(N21-H21)</f>
        <v>1.8235250365853104</v>
      </c>
      <c r="O22" s="51">
        <f>ABS(O21-H21)</f>
        <v>0.29618080439437344</v>
      </c>
      <c r="P22" s="50">
        <f>ABS(P21-H21)</f>
        <v>0.42186294052698292</v>
      </c>
      <c r="Q22" s="25" t="s">
        <v>86</v>
      </c>
      <c r="R22" s="22"/>
      <c r="U22" s="22"/>
      <c r="V22" s="22"/>
      <c r="W22" s="22"/>
    </row>
    <row r="23" spans="1:23" ht="15.75" thickTop="1" x14ac:dyDescent="0.25">
      <c r="B23" s="3"/>
      <c r="C23" s="3"/>
      <c r="D23" s="3"/>
      <c r="E23" s="3"/>
      <c r="F23" s="3"/>
      <c r="H23" s="3"/>
      <c r="I23" s="3"/>
      <c r="J23" s="22"/>
      <c r="K23" s="25" t="s">
        <v>70</v>
      </c>
      <c r="L23" s="25" t="s">
        <v>71</v>
      </c>
      <c r="M23" s="25" t="s">
        <v>71</v>
      </c>
      <c r="N23" s="25" t="s">
        <v>71</v>
      </c>
      <c r="O23" s="52" t="s">
        <v>72</v>
      </c>
      <c r="P23" s="25" t="s">
        <v>72</v>
      </c>
      <c r="Q23" s="22"/>
      <c r="R23" s="22"/>
      <c r="U23" s="22"/>
      <c r="V23" s="22"/>
      <c r="W23" s="22"/>
    </row>
    <row r="24" spans="1:23" ht="15" customHeight="1" x14ac:dyDescent="0.25">
      <c r="D24" s="31"/>
      <c r="E24" s="31"/>
      <c r="F24" s="31"/>
      <c r="G24" s="31"/>
      <c r="H24" s="31"/>
      <c r="I24" s="31"/>
      <c r="J24" s="22"/>
      <c r="K24" s="22"/>
      <c r="L24" s="22"/>
      <c r="M24" s="22"/>
      <c r="N24" s="22"/>
      <c r="O24" s="22"/>
      <c r="P24" s="22"/>
      <c r="Q24" s="22"/>
      <c r="R24" s="22"/>
      <c r="U24" s="22"/>
      <c r="V24" s="22"/>
      <c r="W24" s="22"/>
    </row>
    <row r="25" spans="1:23" s="3" customFormat="1" ht="15" customHeight="1" x14ac:dyDescent="0.25">
      <c r="C25" s="31"/>
      <c r="D25" s="31"/>
      <c r="E25" s="31"/>
      <c r="F25" s="31"/>
      <c r="G25" s="31"/>
      <c r="H25" s="31"/>
      <c r="I25" s="31"/>
      <c r="J25" s="56" t="s">
        <v>114</v>
      </c>
      <c r="K25" s="22"/>
      <c r="L25" s="22"/>
      <c r="M25" s="22"/>
      <c r="N25" s="22"/>
      <c r="O25" s="22"/>
      <c r="P25" s="22"/>
      <c r="Q25" s="22"/>
      <c r="R25" s="22"/>
      <c r="U25" s="22"/>
      <c r="V25" s="22"/>
      <c r="W25" s="22"/>
    </row>
    <row r="26" spans="1:23" s="3" customFormat="1" ht="15" customHeight="1" x14ac:dyDescent="0.25">
      <c r="C26" s="31"/>
      <c r="D26" s="31"/>
      <c r="E26" s="31"/>
      <c r="F26" s="31"/>
      <c r="G26" s="31"/>
      <c r="H26" s="31"/>
      <c r="I26" s="31"/>
      <c r="J26" s="23" t="s">
        <v>62</v>
      </c>
      <c r="K26" s="23" t="s">
        <v>63</v>
      </c>
      <c r="L26" s="24" t="s">
        <v>73</v>
      </c>
      <c r="M26" s="24" t="s">
        <v>74</v>
      </c>
      <c r="N26" s="24" t="s">
        <v>75</v>
      </c>
      <c r="O26" s="23" t="s">
        <v>76</v>
      </c>
      <c r="P26" s="23" t="s">
        <v>77</v>
      </c>
      <c r="Q26" s="22"/>
      <c r="R26" s="22"/>
      <c r="U26" s="22"/>
      <c r="V26" s="22"/>
      <c r="W26" s="22"/>
    </row>
    <row r="27" spans="1:23" s="3" customFormat="1" ht="15" customHeight="1" x14ac:dyDescent="0.25">
      <c r="C27" s="31"/>
      <c r="D27" s="31"/>
      <c r="E27" s="31"/>
      <c r="F27" s="31"/>
      <c r="G27" s="31"/>
      <c r="H27" s="31"/>
      <c r="I27" s="31"/>
      <c r="J27" s="23">
        <f>STANDARDIZE($B$18,$D$18,$E$18)</f>
        <v>0.70710678118654746</v>
      </c>
      <c r="K27" s="23">
        <f>STANDARDIZE($C$18,$D$18,$E$18)</f>
        <v>-0.70710678118654746</v>
      </c>
      <c r="L27" s="55">
        <f>SQRT((I16-J27)^2+(I17-J28)^2+(I18-J29)^2+(I19-J30)^2)</f>
        <v>1.4142135623730951</v>
      </c>
      <c r="M27" s="24">
        <f>SQRT((I7-J27)^2+(I8-J28)^2+(I9-J29)^2+(I10-J30)^2)</f>
        <v>0.46150733646489733</v>
      </c>
      <c r="N27" s="24">
        <f>SQRT((K7-$J$18)^2+(K8-$J$19)^2+(K9-$J$20)^2+(K10-$J$21)^2)</f>
        <v>0.51697869398825502</v>
      </c>
      <c r="O27" s="25">
        <f>SQRT((L7-$J$18)^2+(L8-$J$19)^2+(L9-$J$20)^2+(L10-$J$21)^2)</f>
        <v>3.3565571936276659</v>
      </c>
      <c r="P27" s="25">
        <f>SQRT((M7-$J$18)^2+(M8-$J$19)^2+(M9-$J$20)^2+(M10-$J$21)^2)</f>
        <v>3.7525432808353152</v>
      </c>
      <c r="Q27" s="25" t="s">
        <v>85</v>
      </c>
      <c r="R27" s="22"/>
      <c r="U27" s="22"/>
      <c r="V27" s="22"/>
      <c r="W27" s="22"/>
    </row>
    <row r="28" spans="1:23" s="3" customFormat="1" ht="15" customHeight="1" x14ac:dyDescent="0.25">
      <c r="C28" s="31"/>
      <c r="D28" s="31"/>
      <c r="E28" s="31"/>
      <c r="F28" s="31"/>
      <c r="G28" s="31"/>
      <c r="H28" s="31"/>
      <c r="I28" s="31"/>
      <c r="J28" s="23">
        <f>STANDARDIZE($B$19,$D$19,$E$19)</f>
        <v>0.70710678118654757</v>
      </c>
      <c r="K28" s="23">
        <f>STANDARDIZE($C$19,$D$19,$E$19)</f>
        <v>-0.70710678118654757</v>
      </c>
      <c r="L28" s="24">
        <f>ABS(L27-G18)</f>
        <v>0.70710678118654768</v>
      </c>
      <c r="M28" s="24">
        <f>ABS(M27-G18)</f>
        <v>0.24559944472165013</v>
      </c>
      <c r="N28" s="24">
        <f>ABS(N27-G18)</f>
        <v>0.19012808719829244</v>
      </c>
      <c r="O28" s="29">
        <f>ABS(O27-G18)</f>
        <v>2.6494504124411185</v>
      </c>
      <c r="P28" s="29">
        <f>ABS(P27-G18)</f>
        <v>3.0454364996487677</v>
      </c>
      <c r="Q28" s="25" t="s">
        <v>87</v>
      </c>
      <c r="R28" s="22"/>
      <c r="U28" s="22"/>
      <c r="V28" s="22"/>
      <c r="W28" s="22"/>
    </row>
    <row r="29" spans="1:23" s="3" customFormat="1" ht="15" customHeight="1" x14ac:dyDescent="0.25">
      <c r="C29" s="31"/>
      <c r="D29" s="31"/>
      <c r="E29" s="31"/>
      <c r="F29" s="31"/>
      <c r="G29" s="31"/>
      <c r="H29" s="31"/>
      <c r="I29" s="31"/>
      <c r="J29" s="23">
        <f>STANDARDIZE($B$20,$D$20,$E$20)</f>
        <v>-0.70710678118654746</v>
      </c>
      <c r="K29" s="23">
        <f>STANDARDIZE($C$20,$D$20,$E$20)</f>
        <v>0.70710678118654746</v>
      </c>
      <c r="L29" s="28" t="s">
        <v>78</v>
      </c>
      <c r="M29" s="28" t="s">
        <v>79</v>
      </c>
      <c r="N29" s="51" t="s">
        <v>80</v>
      </c>
      <c r="O29" s="51" t="s">
        <v>81</v>
      </c>
      <c r="P29" s="51" t="s">
        <v>82</v>
      </c>
      <c r="Q29" s="22"/>
      <c r="R29" s="22"/>
      <c r="U29" s="22"/>
      <c r="V29" s="22"/>
      <c r="W29" s="22"/>
    </row>
    <row r="30" spans="1:23" s="3" customFormat="1" ht="15" customHeight="1" x14ac:dyDescent="0.25">
      <c r="C30" s="31"/>
      <c r="D30" s="31"/>
      <c r="E30" s="31"/>
      <c r="F30" s="31"/>
      <c r="G30" s="31"/>
      <c r="H30" s="31"/>
      <c r="I30" s="31"/>
      <c r="J30" s="23">
        <f>STANDARDIZE($B$21,$D$21,$E$21)</f>
        <v>-0.70710678118654746</v>
      </c>
      <c r="K30" s="27">
        <f>STANDARDIZE($C$21,$D$21,$E$21)</f>
        <v>0.70710678118654746</v>
      </c>
      <c r="L30" s="25">
        <f>SQRT((I7-$K$18)^2+(I8-$K$19)^2+(I9-$K$20)^2+(I10-$K$21)^2)</f>
        <v>2.8810072176846</v>
      </c>
      <c r="M30" s="25">
        <f>SQRT((J7-$K$18)^2+(J8-$K$19)^2+(J9-$K$20)^2+(J10-$K$21)^2)</f>
        <v>3.0024225889443379</v>
      </c>
      <c r="N30" s="52">
        <f>SQRT((K7-$K$18)^2+(K8-$K$19)^2+(K9-$K$20)^2+(K10-$K$21)^2)</f>
        <v>2.5306318177718579</v>
      </c>
      <c r="O30" s="54">
        <f>SQRT((L7-$K$18)^2+(L8-$K$19)^2+(L9-$K$20)^2+(L10-$K$21)^2)</f>
        <v>1.0032875855809209</v>
      </c>
      <c r="P30" s="52">
        <f>SQRT((M7-$K$18)^2+(M8-$K$19)^2+(M9-$K$20)^2+(M10-$K$21)^2)</f>
        <v>1.1289697217135304</v>
      </c>
      <c r="Q30" s="25" t="s">
        <v>85</v>
      </c>
      <c r="R30" s="22"/>
      <c r="U30" s="22"/>
      <c r="V30" s="22"/>
      <c r="W30" s="22"/>
    </row>
    <row r="31" spans="1:23" s="3" customFormat="1" ht="15" customHeight="1" x14ac:dyDescent="0.25">
      <c r="C31" s="31"/>
      <c r="D31" s="31"/>
      <c r="E31" s="31"/>
      <c r="F31" s="31"/>
      <c r="G31" s="31"/>
      <c r="H31" s="31"/>
      <c r="I31" s="31"/>
      <c r="J31" s="22"/>
      <c r="K31" s="22"/>
      <c r="L31" s="50">
        <f>ABS(L30-H21)</f>
        <v>2.1739004364980525</v>
      </c>
      <c r="M31" s="50">
        <f>ABS(M30-H21)</f>
        <v>2.2953158077577904</v>
      </c>
      <c r="N31" s="51">
        <f>ABS(N30-H21)</f>
        <v>1.8235250365853104</v>
      </c>
      <c r="O31" s="51">
        <f>ABS(O30-H21)</f>
        <v>0.29618080439437344</v>
      </c>
      <c r="P31" s="51">
        <f>ABS(P30-H21)</f>
        <v>0.42186294052698292</v>
      </c>
      <c r="Q31" s="25" t="s">
        <v>86</v>
      </c>
      <c r="R31" s="22"/>
      <c r="U31" s="22"/>
      <c r="V31" s="22"/>
      <c r="W31" s="22"/>
    </row>
    <row r="32" spans="1:23" s="3" customFormat="1" ht="15" customHeight="1" x14ac:dyDescent="0.25">
      <c r="C32" s="31"/>
      <c r="D32" s="31"/>
      <c r="E32" s="31"/>
      <c r="F32" s="31"/>
      <c r="G32" s="31"/>
      <c r="H32" s="31"/>
      <c r="I32" s="31"/>
      <c r="J32" s="22"/>
      <c r="K32" s="25" t="s">
        <v>70</v>
      </c>
      <c r="L32" s="25" t="s">
        <v>71</v>
      </c>
      <c r="M32" s="25" t="s">
        <v>71</v>
      </c>
      <c r="N32" s="25" t="s">
        <v>71</v>
      </c>
      <c r="O32" s="25" t="s">
        <v>72</v>
      </c>
      <c r="P32" s="25" t="s">
        <v>72</v>
      </c>
      <c r="Q32" s="22"/>
      <c r="R32" s="22"/>
      <c r="U32" s="22"/>
      <c r="V32" s="22"/>
      <c r="W32" s="22"/>
    </row>
    <row r="33" spans="1:22" ht="15" customHeight="1" x14ac:dyDescent="0.25">
      <c r="B33" s="3"/>
      <c r="C33" s="31"/>
      <c r="D33" s="31"/>
      <c r="E33" s="31"/>
      <c r="F33" s="31"/>
      <c r="G33" s="31"/>
      <c r="H33" s="31"/>
      <c r="I33" s="31"/>
      <c r="J33" s="3"/>
      <c r="K33" s="3"/>
      <c r="L33" s="22"/>
      <c r="M33" s="22"/>
      <c r="N33" s="22"/>
      <c r="O33" s="22"/>
      <c r="P33" s="22"/>
      <c r="Q33" s="22"/>
      <c r="R33" s="22"/>
      <c r="S33" s="3"/>
      <c r="T33" s="3"/>
    </row>
    <row r="34" spans="1:22" ht="18.75" x14ac:dyDescent="0.25">
      <c r="B34" s="101" t="s">
        <v>89</v>
      </c>
      <c r="C34" s="101"/>
      <c r="D34" s="101"/>
      <c r="E34" s="101"/>
      <c r="F34" s="101"/>
      <c r="H34" s="3"/>
      <c r="I34" s="3"/>
    </row>
    <row r="35" spans="1:22" ht="15.75" thickBot="1" x14ac:dyDescent="0.3">
      <c r="B35" s="97" t="s">
        <v>84</v>
      </c>
      <c r="C35" s="98"/>
      <c r="D35" s="98"/>
      <c r="E35" s="98"/>
      <c r="F35" s="99"/>
      <c r="H35" s="3"/>
      <c r="I35" s="3"/>
    </row>
    <row r="36" spans="1:22" ht="15.75" thickTop="1" x14ac:dyDescent="0.25"/>
    <row r="37" spans="1:22" ht="18.75" x14ac:dyDescent="0.25">
      <c r="B37" s="105" t="s">
        <v>50</v>
      </c>
      <c r="C37" s="106"/>
      <c r="D37" s="106"/>
      <c r="E37" s="106"/>
      <c r="F37" s="106"/>
      <c r="G37" s="106"/>
      <c r="H37" s="107"/>
      <c r="K37" s="16"/>
      <c r="L37" s="35" t="s">
        <v>91</v>
      </c>
    </row>
    <row r="38" spans="1:22" x14ac:dyDescent="0.25">
      <c r="B38" s="2" t="s">
        <v>51</v>
      </c>
      <c r="C38" s="2" t="s">
        <v>52</v>
      </c>
      <c r="D38" s="2" t="s">
        <v>53</v>
      </c>
      <c r="E38" s="2" t="s">
        <v>54</v>
      </c>
      <c r="F38" s="2" t="s">
        <v>55</v>
      </c>
      <c r="G38" s="2" t="s">
        <v>62</v>
      </c>
      <c r="H38" s="2" t="s">
        <v>63</v>
      </c>
      <c r="K38" s="6" t="s">
        <v>62</v>
      </c>
      <c r="L38" s="6">
        <f>SUMSQ(G39:G42)</f>
        <v>2</v>
      </c>
    </row>
    <row r="39" spans="1:22" x14ac:dyDescent="0.25">
      <c r="A39" s="6" t="s">
        <v>58</v>
      </c>
      <c r="B39" s="2">
        <v>1.0814541817423999</v>
      </c>
      <c r="C39" s="2">
        <v>0.63084827268306598</v>
      </c>
      <c r="D39" s="2">
        <v>0.40554531815339956</v>
      </c>
      <c r="E39" s="2">
        <v>-1.1715753635542656</v>
      </c>
      <c r="F39" s="2">
        <v>-0.94627240902459908</v>
      </c>
      <c r="G39" s="2">
        <v>0.70710678118654746</v>
      </c>
      <c r="H39" s="2">
        <v>-0.70710678118654746</v>
      </c>
      <c r="K39" s="6" t="s">
        <v>63</v>
      </c>
      <c r="L39" s="6">
        <f>SUMSQ(H39:H42)</f>
        <v>2</v>
      </c>
    </row>
    <row r="40" spans="1:22" x14ac:dyDescent="0.25">
      <c r="A40" s="6" t="s">
        <v>59</v>
      </c>
      <c r="B40" s="2">
        <v>0.69540066835763015</v>
      </c>
      <c r="C40" s="2">
        <v>1.081734373000758</v>
      </c>
      <c r="D40" s="2">
        <v>0.30906696371450226</v>
      </c>
      <c r="E40" s="2">
        <v>-0.8499341502148815</v>
      </c>
      <c r="F40" s="2">
        <v>-1.2362678548580093</v>
      </c>
      <c r="G40" s="2">
        <v>0.70710678118654757</v>
      </c>
      <c r="H40" s="2">
        <v>-0.70710678118654757</v>
      </c>
    </row>
    <row r="41" spans="1:22" x14ac:dyDescent="0.25">
      <c r="A41" s="6" t="s">
        <v>60</v>
      </c>
      <c r="B41" s="2">
        <v>-0.44721359549995798</v>
      </c>
      <c r="C41" s="2">
        <v>-0.81989159174992299</v>
      </c>
      <c r="D41" s="2">
        <v>-0.81989159174992299</v>
      </c>
      <c r="E41" s="2">
        <v>1.4161763857498668</v>
      </c>
      <c r="F41" s="2">
        <v>0.67082039324993681</v>
      </c>
      <c r="G41" s="2">
        <v>-0.70710678118654746</v>
      </c>
      <c r="H41" s="2">
        <v>0.70710678118654746</v>
      </c>
    </row>
    <row r="42" spans="1:22" x14ac:dyDescent="0.25">
      <c r="A42" s="6" t="s">
        <v>61</v>
      </c>
      <c r="B42" s="2">
        <v>-0.63519333137280587</v>
      </c>
      <c r="C42" s="2">
        <v>-0.59394701115379256</v>
      </c>
      <c r="D42" s="2">
        <v>-0.63519333137280587</v>
      </c>
      <c r="E42" s="2">
        <v>0.18973307300746148</v>
      </c>
      <c r="F42" s="2">
        <v>1.674600600891943</v>
      </c>
      <c r="G42" s="2">
        <v>-0.70710678118654746</v>
      </c>
      <c r="H42" s="2">
        <v>0.70710678118654746</v>
      </c>
    </row>
    <row r="43" spans="1:22" x14ac:dyDescent="0.25">
      <c r="A43" s="34" t="s">
        <v>70</v>
      </c>
      <c r="B43" s="2" t="s">
        <v>71</v>
      </c>
      <c r="C43" s="2" t="s">
        <v>71</v>
      </c>
      <c r="D43" s="2" t="s">
        <v>71</v>
      </c>
      <c r="E43" s="2" t="s">
        <v>72</v>
      </c>
      <c r="F43" s="2" t="s">
        <v>72</v>
      </c>
      <c r="G43" s="4" t="s">
        <v>28</v>
      </c>
      <c r="H43" s="4" t="s">
        <v>28</v>
      </c>
    </row>
    <row r="44" spans="1:22" s="3" customFormat="1" x14ac:dyDescent="0.25">
      <c r="A44" s="15"/>
      <c r="B44" s="60"/>
      <c r="C44" s="60"/>
      <c r="D44" s="60"/>
      <c r="E44" s="60"/>
      <c r="F44" s="60"/>
      <c r="G44" s="59"/>
      <c r="H44" s="59"/>
    </row>
    <row r="45" spans="1:22" x14ac:dyDescent="0.25">
      <c r="B45" s="110" t="s">
        <v>90</v>
      </c>
      <c r="C45" s="110"/>
      <c r="D45" s="110"/>
      <c r="E45" s="110"/>
      <c r="F45" s="110"/>
      <c r="G45" s="110"/>
      <c r="H45" s="110"/>
      <c r="I45" s="110"/>
      <c r="J45" s="110"/>
      <c r="K45" s="110"/>
      <c r="L45" s="3"/>
      <c r="M45" s="94" t="s">
        <v>90</v>
      </c>
      <c r="N45" s="94"/>
      <c r="O45" s="94"/>
      <c r="P45" s="94"/>
      <c r="Q45" s="94"/>
      <c r="R45" s="94"/>
      <c r="S45" s="94"/>
      <c r="T45" s="94"/>
      <c r="U45" s="94"/>
      <c r="V45" s="94"/>
    </row>
    <row r="46" spans="1:22" ht="15.75" thickBot="1" x14ac:dyDescent="0.3">
      <c r="B46" s="108" t="s">
        <v>62</v>
      </c>
      <c r="C46" s="108"/>
      <c r="D46" s="108"/>
      <c r="E46" s="108"/>
      <c r="F46" s="108"/>
      <c r="G46" s="96" t="s">
        <v>63</v>
      </c>
      <c r="H46" s="96"/>
      <c r="I46" s="96"/>
      <c r="J46" s="96"/>
      <c r="K46" s="109"/>
      <c r="L46" s="62"/>
      <c r="M46" s="95" t="s">
        <v>62</v>
      </c>
      <c r="N46" s="95"/>
      <c r="O46" s="95"/>
      <c r="P46" s="95"/>
      <c r="Q46" s="95"/>
      <c r="R46" s="96" t="s">
        <v>63</v>
      </c>
      <c r="S46" s="96"/>
      <c r="T46" s="96"/>
      <c r="U46" s="96"/>
      <c r="V46" s="96"/>
    </row>
    <row r="47" spans="1:22" x14ac:dyDescent="0.25">
      <c r="A47" s="67" t="s">
        <v>58</v>
      </c>
      <c r="B47" s="66">
        <f>B39*$G$39</f>
        <v>0.76470358545259987</v>
      </c>
      <c r="C47" s="33">
        <f>C39*$G$39</f>
        <v>0.44607709151401614</v>
      </c>
      <c r="D47" s="33">
        <f>D39*$G$39</f>
        <v>0.2867638445447247</v>
      </c>
      <c r="E47" s="33">
        <f>E39*$G$39</f>
        <v>-0.82842888424031591</v>
      </c>
      <c r="F47" s="33">
        <f>F39*$G$39</f>
        <v>-0.6691156372710243</v>
      </c>
      <c r="G47" s="32">
        <f>B39*$H$39</f>
        <v>-0.76470358545259987</v>
      </c>
      <c r="H47" s="32">
        <f t="shared" ref="H47:K47" si="8">C39*$H$39</f>
        <v>-0.44607709151401614</v>
      </c>
      <c r="I47" s="32">
        <f t="shared" si="8"/>
        <v>-0.2867638445447247</v>
      </c>
      <c r="J47" s="32">
        <f t="shared" si="8"/>
        <v>0.82842888424031591</v>
      </c>
      <c r="K47" s="57">
        <f t="shared" si="8"/>
        <v>0.6691156372710243</v>
      </c>
      <c r="L47" s="63" t="s">
        <v>58</v>
      </c>
      <c r="M47" s="61">
        <v>0.76470358545259987</v>
      </c>
      <c r="N47" s="58">
        <v>0.44607709151401614</v>
      </c>
      <c r="O47" s="58">
        <v>0.2867638445447247</v>
      </c>
      <c r="P47" s="58">
        <v>-0.82842888424031591</v>
      </c>
      <c r="Q47" s="58">
        <v>-0.6691156372710243</v>
      </c>
      <c r="R47" s="32">
        <v>-0.76470358545259987</v>
      </c>
      <c r="S47" s="32">
        <v>-0.44607709151401614</v>
      </c>
      <c r="T47" s="32">
        <v>-0.2867638445447247</v>
      </c>
      <c r="U47" s="32">
        <v>0.82842888424031591</v>
      </c>
      <c r="V47" s="32">
        <v>0.6691156372710243</v>
      </c>
    </row>
    <row r="48" spans="1:22" x14ac:dyDescent="0.25">
      <c r="A48" s="68" t="s">
        <v>59</v>
      </c>
      <c r="B48" s="66">
        <f>B40*$G$40</f>
        <v>0.4917225282373377</v>
      </c>
      <c r="C48" s="33">
        <f t="shared" ref="C48:F48" si="9">C40*$G$40</f>
        <v>0.76490171059141421</v>
      </c>
      <c r="D48" s="33">
        <f t="shared" si="9"/>
        <v>0.21854334588326119</v>
      </c>
      <c r="E48" s="33">
        <f t="shared" si="9"/>
        <v>-0.60099420117896851</v>
      </c>
      <c r="F48" s="33">
        <f t="shared" si="9"/>
        <v>-0.87417338353304497</v>
      </c>
      <c r="G48" s="32">
        <f>B40*$H$40</f>
        <v>-0.4917225282373377</v>
      </c>
      <c r="H48" s="32">
        <f t="shared" ref="H48:K48" si="10">C40*$H$40</f>
        <v>-0.76490171059141421</v>
      </c>
      <c r="I48" s="32">
        <f t="shared" si="10"/>
        <v>-0.21854334588326119</v>
      </c>
      <c r="J48" s="32">
        <f t="shared" si="10"/>
        <v>0.60099420117896851</v>
      </c>
      <c r="K48" s="57">
        <f t="shared" si="10"/>
        <v>0.87417338353304497</v>
      </c>
      <c r="L48" s="64" t="s">
        <v>59</v>
      </c>
      <c r="M48" s="61">
        <v>0.4917225282373377</v>
      </c>
      <c r="N48" s="58">
        <v>0.76490171059141421</v>
      </c>
      <c r="O48" s="58">
        <v>0.21854334588326119</v>
      </c>
      <c r="P48" s="58">
        <v>-0.60099420117896851</v>
      </c>
      <c r="Q48" s="58">
        <v>-0.87417338353304497</v>
      </c>
      <c r="R48" s="32">
        <v>-0.4917225282373377</v>
      </c>
      <c r="S48" s="32">
        <v>-0.76490171059141421</v>
      </c>
      <c r="T48" s="32">
        <v>-0.21854334588326119</v>
      </c>
      <c r="U48" s="32">
        <v>0.60099420117896851</v>
      </c>
      <c r="V48" s="32">
        <v>0.87417338353304497</v>
      </c>
    </row>
    <row r="49" spans="1:22" x14ac:dyDescent="0.25">
      <c r="A49" s="68" t="s">
        <v>60</v>
      </c>
      <c r="B49" s="66">
        <f>B41*$G$41</f>
        <v>0.31622776601683794</v>
      </c>
      <c r="C49" s="33">
        <f t="shared" ref="C49:F49" si="11">C41*$G$41</f>
        <v>0.57975090436420285</v>
      </c>
      <c r="D49" s="33">
        <f t="shared" si="11"/>
        <v>0.57975090436420285</v>
      </c>
      <c r="E49" s="33">
        <f t="shared" si="11"/>
        <v>-1.0013879257199867</v>
      </c>
      <c r="F49" s="33">
        <f t="shared" si="11"/>
        <v>-0.47434164902525677</v>
      </c>
      <c r="G49" s="32">
        <f>B41*$H$41</f>
        <v>-0.31622776601683794</v>
      </c>
      <c r="H49" s="32">
        <f t="shared" ref="H49:K49" si="12">C41*$H$41</f>
        <v>-0.57975090436420285</v>
      </c>
      <c r="I49" s="32">
        <f t="shared" si="12"/>
        <v>-0.57975090436420285</v>
      </c>
      <c r="J49" s="32">
        <f t="shared" si="12"/>
        <v>1.0013879257199867</v>
      </c>
      <c r="K49" s="57">
        <f t="shared" si="12"/>
        <v>0.47434164902525677</v>
      </c>
      <c r="L49" s="64" t="s">
        <v>60</v>
      </c>
      <c r="M49" s="61">
        <v>0.31622776601683794</v>
      </c>
      <c r="N49" s="58">
        <v>0.57975090436420285</v>
      </c>
      <c r="O49" s="58">
        <v>0.57975090436420285</v>
      </c>
      <c r="P49" s="58">
        <v>-1.0013879257199867</v>
      </c>
      <c r="Q49" s="58">
        <v>-0.47434164902525677</v>
      </c>
      <c r="R49" s="32">
        <v>-0.31622776601683794</v>
      </c>
      <c r="S49" s="32">
        <v>-0.57975090436420285</v>
      </c>
      <c r="T49" s="32">
        <v>-0.57975090436420285</v>
      </c>
      <c r="U49" s="32">
        <v>1.0013879257199867</v>
      </c>
      <c r="V49" s="32">
        <v>0.47434164902525677</v>
      </c>
    </row>
    <row r="50" spans="1:22" ht="15.75" thickBot="1" x14ac:dyDescent="0.3">
      <c r="A50" s="69" t="s">
        <v>61</v>
      </c>
      <c r="B50" s="66">
        <f>B42*$G$42</f>
        <v>0.44914951197818476</v>
      </c>
      <c r="C50" s="33">
        <f t="shared" ref="C50:F50" si="13">C42*$G$42</f>
        <v>0.41998395925232868</v>
      </c>
      <c r="D50" s="33">
        <f t="shared" si="13"/>
        <v>0.44914951197818476</v>
      </c>
      <c r="E50" s="33">
        <f t="shared" si="13"/>
        <v>-0.13416154253893831</v>
      </c>
      <c r="F50" s="33">
        <f t="shared" si="13"/>
        <v>-1.18412144066976</v>
      </c>
      <c r="G50" s="32">
        <f>B42*$H$42</f>
        <v>-0.44914951197818476</v>
      </c>
      <c r="H50" s="32">
        <f t="shared" ref="H50:K50" si="14">C42*$H$42</f>
        <v>-0.41998395925232868</v>
      </c>
      <c r="I50" s="32">
        <f t="shared" si="14"/>
        <v>-0.44914951197818476</v>
      </c>
      <c r="J50" s="32">
        <f t="shared" si="14"/>
        <v>0.13416154253893831</v>
      </c>
      <c r="K50" s="57">
        <f t="shared" si="14"/>
        <v>1.18412144066976</v>
      </c>
      <c r="L50" s="65" t="s">
        <v>61</v>
      </c>
      <c r="M50" s="61">
        <v>0.44914951197818476</v>
      </c>
      <c r="N50" s="58">
        <v>0.41998395925232868</v>
      </c>
      <c r="O50" s="58">
        <v>0.44914951197818476</v>
      </c>
      <c r="P50" s="58">
        <v>-0.13416154253893831</v>
      </c>
      <c r="Q50" s="58">
        <v>-1.18412144066976</v>
      </c>
      <c r="R50" s="32">
        <v>-0.44914951197818476</v>
      </c>
      <c r="S50" s="32">
        <v>-0.41998395925232868</v>
      </c>
      <c r="T50" s="32">
        <v>-0.44914951197818476</v>
      </c>
      <c r="U50" s="32">
        <v>0.13416154253893831</v>
      </c>
      <c r="V50" s="32">
        <v>1.18412144066976</v>
      </c>
    </row>
    <row r="51" spans="1:22" ht="15.75" thickBot="1" x14ac:dyDescent="0.3">
      <c r="L51" s="73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x14ac:dyDescent="0.25">
      <c r="A52" s="70" t="s">
        <v>92</v>
      </c>
      <c r="B52" s="66">
        <f>SUM(B47:B50)</f>
        <v>2.0218033916849603</v>
      </c>
      <c r="C52" s="33">
        <f t="shared" ref="C52:K52" si="15">SUM(C47:C50)</f>
        <v>2.2107136657219622</v>
      </c>
      <c r="D52" s="33">
        <f t="shared" si="15"/>
        <v>1.5342076067703736</v>
      </c>
      <c r="E52" s="33">
        <f t="shared" si="15"/>
        <v>-2.5649725536782095</v>
      </c>
      <c r="F52" s="33">
        <f t="shared" si="15"/>
        <v>-3.2017521104990858</v>
      </c>
      <c r="G52" s="32">
        <f>SUM(G47:G50)</f>
        <v>-2.0218033916849603</v>
      </c>
      <c r="H52" s="32">
        <f t="shared" si="15"/>
        <v>-2.2107136657219622</v>
      </c>
      <c r="I52" s="32">
        <f t="shared" si="15"/>
        <v>-1.5342076067703736</v>
      </c>
      <c r="J52" s="32">
        <f t="shared" si="15"/>
        <v>2.5649725536782095</v>
      </c>
      <c r="K52" s="57">
        <f t="shared" si="15"/>
        <v>3.2017521104990858</v>
      </c>
      <c r="L52" s="63" t="s">
        <v>92</v>
      </c>
      <c r="M52" s="61">
        <v>2.0218033916849603</v>
      </c>
      <c r="N52" s="58">
        <v>2.2107136657219622</v>
      </c>
      <c r="O52" s="58">
        <v>1.5342076067703736</v>
      </c>
      <c r="P52" s="58">
        <v>-2.5649725536782095</v>
      </c>
      <c r="Q52" s="58">
        <v>-3.2017521104990858</v>
      </c>
      <c r="R52" s="32">
        <v>-2.0218033916849603</v>
      </c>
      <c r="S52" s="32">
        <v>-2.2107136657219622</v>
      </c>
      <c r="T52" s="32">
        <v>-1.5342076067703736</v>
      </c>
      <c r="U52" s="32">
        <v>2.5649725536782095</v>
      </c>
      <c r="V52" s="32">
        <v>3.2017521104990858</v>
      </c>
    </row>
    <row r="53" spans="1:22" x14ac:dyDescent="0.25">
      <c r="A53" s="71" t="s">
        <v>93</v>
      </c>
      <c r="B53" s="66">
        <f>SQRT(SUMSQ(B39:B42)*$L$38)</f>
        <v>2.1244273604813348</v>
      </c>
      <c r="C53" s="33">
        <f t="shared" ref="C53:F53" si="16">SQRT(SUMSQ(C39:C42)*$L$38)</f>
        <v>2.2773291686356174</v>
      </c>
      <c r="D53" s="33">
        <f t="shared" si="16"/>
        <v>1.6344309000863566</v>
      </c>
      <c r="E53" s="33">
        <f t="shared" si="16"/>
        <v>2.8762931306586998</v>
      </c>
      <c r="F53" s="33">
        <f t="shared" si="16"/>
        <v>3.3698892722296079</v>
      </c>
      <c r="G53" s="32">
        <f>SQRT(SUMSQ(B39:B42)*$L$39)</f>
        <v>2.1244273604813348</v>
      </c>
      <c r="H53" s="32">
        <f t="shared" ref="H53:K53" si="17">SQRT(SUMSQ(C39:C42)*$L$39)</f>
        <v>2.2773291686356174</v>
      </c>
      <c r="I53" s="32">
        <f t="shared" si="17"/>
        <v>1.6344309000863566</v>
      </c>
      <c r="J53" s="32">
        <f t="shared" si="17"/>
        <v>2.8762931306586998</v>
      </c>
      <c r="K53" s="57">
        <f t="shared" si="17"/>
        <v>3.3698892722296079</v>
      </c>
      <c r="L53" s="64" t="s">
        <v>93</v>
      </c>
      <c r="M53" s="61">
        <v>2.1244273604813348</v>
      </c>
      <c r="N53" s="58">
        <v>2.2773291686356174</v>
      </c>
      <c r="O53" s="58">
        <v>1.6344309000863566</v>
      </c>
      <c r="P53" s="58">
        <v>2.8762931306586998</v>
      </c>
      <c r="Q53" s="58">
        <v>3.3698892722296079</v>
      </c>
      <c r="R53" s="32">
        <v>2.1244273604813348</v>
      </c>
      <c r="S53" s="32">
        <v>2.2773291686356174</v>
      </c>
      <c r="T53" s="32">
        <v>1.6344309000863566</v>
      </c>
      <c r="U53" s="32">
        <v>2.8762931306586998</v>
      </c>
      <c r="V53" s="32">
        <v>3.3698892722296079</v>
      </c>
    </row>
    <row r="54" spans="1:22" ht="15.75" thickBot="1" x14ac:dyDescent="0.3">
      <c r="A54" s="72" t="s">
        <v>94</v>
      </c>
      <c r="B54" s="66">
        <f>B52/B53</f>
        <v>0.95169335007381806</v>
      </c>
      <c r="C54" s="33">
        <f t="shared" ref="C54:K54" si="18">C52/C53</f>
        <v>0.97074840834117726</v>
      </c>
      <c r="D54" s="33">
        <f t="shared" si="18"/>
        <v>0.93868000579853961</v>
      </c>
      <c r="E54" s="33">
        <f t="shared" si="18"/>
        <v>-0.89176326513383053</v>
      </c>
      <c r="F54" s="33">
        <f t="shared" si="18"/>
        <v>-0.95010602778076503</v>
      </c>
      <c r="G54" s="32">
        <f t="shared" si="18"/>
        <v>-0.95169335007381806</v>
      </c>
      <c r="H54" s="32">
        <f t="shared" si="18"/>
        <v>-0.97074840834117726</v>
      </c>
      <c r="I54" s="32">
        <f t="shared" si="18"/>
        <v>-0.93868000579853961</v>
      </c>
      <c r="J54" s="32">
        <f t="shared" si="18"/>
        <v>0.89176326513383053</v>
      </c>
      <c r="K54" s="57">
        <f t="shared" si="18"/>
        <v>0.95010602778076503</v>
      </c>
      <c r="L54" s="65" t="s">
        <v>94</v>
      </c>
      <c r="M54" s="76">
        <v>0.95169335007381806</v>
      </c>
      <c r="N54" s="77">
        <v>0.97074840834117726</v>
      </c>
      <c r="O54" s="77">
        <v>0.93868000579853961</v>
      </c>
      <c r="P54" s="58">
        <v>-0.89176326513383053</v>
      </c>
      <c r="Q54" s="58">
        <v>-0.95010602778076503</v>
      </c>
      <c r="R54" s="32">
        <v>-0.95169335007381806</v>
      </c>
      <c r="S54" s="32">
        <v>-0.97074840834117726</v>
      </c>
      <c r="T54" s="32">
        <v>-0.93868000579853961</v>
      </c>
      <c r="U54" s="32">
        <v>0.89176326513383053</v>
      </c>
      <c r="V54" s="32">
        <v>0.95010602778076503</v>
      </c>
    </row>
    <row r="55" spans="1:22" x14ac:dyDescent="0.25">
      <c r="B55" s="6" t="s">
        <v>51</v>
      </c>
      <c r="C55" s="36" t="s">
        <v>52</v>
      </c>
      <c r="D55" s="6" t="s">
        <v>53</v>
      </c>
      <c r="E55" s="6" t="s">
        <v>54</v>
      </c>
      <c r="F55" s="6" t="s">
        <v>55</v>
      </c>
      <c r="G55" s="6" t="s">
        <v>51</v>
      </c>
      <c r="H55" s="6" t="s">
        <v>52</v>
      </c>
      <c r="I55" s="6" t="s">
        <v>53</v>
      </c>
      <c r="J55" s="6" t="s">
        <v>54</v>
      </c>
      <c r="K55" s="53" t="s">
        <v>55</v>
      </c>
      <c r="M55" s="78" t="s">
        <v>51</v>
      </c>
      <c r="N55" s="79" t="s">
        <v>52</v>
      </c>
      <c r="O55" s="80" t="s">
        <v>53</v>
      </c>
      <c r="P55" s="75" t="s">
        <v>54</v>
      </c>
      <c r="Q55" s="2" t="s">
        <v>55</v>
      </c>
      <c r="R55" s="2" t="s">
        <v>51</v>
      </c>
      <c r="S55" s="2" t="s">
        <v>52</v>
      </c>
      <c r="T55" s="74" t="s">
        <v>53</v>
      </c>
      <c r="U55" s="74" t="s">
        <v>54</v>
      </c>
      <c r="V55" s="74" t="s">
        <v>55</v>
      </c>
    </row>
    <row r="56" spans="1:22" ht="15.75" thickBot="1" x14ac:dyDescent="0.3">
      <c r="B56" s="6" t="s">
        <v>71</v>
      </c>
      <c r="C56" s="36" t="s">
        <v>71</v>
      </c>
      <c r="D56" s="6" t="s">
        <v>71</v>
      </c>
      <c r="E56" s="6" t="s">
        <v>72</v>
      </c>
      <c r="F56" s="6" t="s">
        <v>72</v>
      </c>
      <c r="G56" s="6" t="s">
        <v>71</v>
      </c>
      <c r="H56" s="6" t="s">
        <v>71</v>
      </c>
      <c r="I56" s="6" t="s">
        <v>71</v>
      </c>
      <c r="J56" s="6" t="s">
        <v>72</v>
      </c>
      <c r="K56" s="53" t="s">
        <v>72</v>
      </c>
      <c r="M56" s="81" t="s">
        <v>71</v>
      </c>
      <c r="N56" s="82" t="s">
        <v>71</v>
      </c>
      <c r="O56" s="83" t="s">
        <v>71</v>
      </c>
      <c r="P56" s="75" t="s">
        <v>72</v>
      </c>
      <c r="Q56" s="2" t="s">
        <v>72</v>
      </c>
      <c r="R56" s="2" t="s">
        <v>71</v>
      </c>
      <c r="S56" s="2" t="s">
        <v>71</v>
      </c>
      <c r="T56" s="74" t="s">
        <v>71</v>
      </c>
      <c r="U56" s="74" t="s">
        <v>72</v>
      </c>
      <c r="V56" s="74" t="s">
        <v>72</v>
      </c>
    </row>
    <row r="58" spans="1:22" x14ac:dyDescent="0.25">
      <c r="B58" s="103" t="s">
        <v>116</v>
      </c>
      <c r="C58" s="103"/>
      <c r="D58" s="103"/>
      <c r="E58" s="103"/>
      <c r="F58" s="103"/>
      <c r="H58" s="104" t="s">
        <v>89</v>
      </c>
      <c r="I58" s="104"/>
      <c r="J58" s="104"/>
      <c r="K58" s="104"/>
      <c r="L58" s="104"/>
    </row>
    <row r="59" spans="1:22" x14ac:dyDescent="0.25">
      <c r="B59" s="102" t="s">
        <v>117</v>
      </c>
      <c r="C59" s="102"/>
      <c r="E59" s="102" t="s">
        <v>115</v>
      </c>
      <c r="F59" s="102"/>
      <c r="H59" s="102" t="s">
        <v>117</v>
      </c>
      <c r="I59" s="102"/>
      <c r="J59" s="3"/>
      <c r="K59" s="102" t="s">
        <v>115</v>
      </c>
      <c r="L59" s="102"/>
    </row>
    <row r="60" spans="1:22" x14ac:dyDescent="0.25">
      <c r="B60" s="26" t="s">
        <v>83</v>
      </c>
      <c r="C60" s="26" t="s">
        <v>70</v>
      </c>
      <c r="E60" s="26" t="s">
        <v>83</v>
      </c>
      <c r="F60" s="26" t="s">
        <v>70</v>
      </c>
      <c r="H60" s="26" t="s">
        <v>83</v>
      </c>
      <c r="I60" s="26" t="s">
        <v>70</v>
      </c>
      <c r="J60" s="3"/>
      <c r="K60" s="26" t="s">
        <v>83</v>
      </c>
      <c r="L60" s="26" t="s">
        <v>70</v>
      </c>
    </row>
    <row r="61" spans="1:22" x14ac:dyDescent="0.25">
      <c r="B61" s="6" t="s">
        <v>51</v>
      </c>
      <c r="C61" s="6" t="s">
        <v>71</v>
      </c>
      <c r="E61" s="6" t="s">
        <v>51</v>
      </c>
      <c r="F61" s="6" t="s">
        <v>71</v>
      </c>
      <c r="H61" s="6" t="s">
        <v>51</v>
      </c>
      <c r="I61" s="6" t="s">
        <v>71</v>
      </c>
      <c r="J61" s="3"/>
      <c r="K61" s="6" t="s">
        <v>51</v>
      </c>
      <c r="L61" s="6" t="s">
        <v>71</v>
      </c>
    </row>
    <row r="62" spans="1:22" x14ac:dyDescent="0.25">
      <c r="B62" s="6" t="s">
        <v>52</v>
      </c>
      <c r="C62" s="6" t="s">
        <v>71</v>
      </c>
      <c r="E62" s="6" t="s">
        <v>52</v>
      </c>
      <c r="F62" s="6" t="s">
        <v>71</v>
      </c>
      <c r="H62" s="6" t="s">
        <v>52</v>
      </c>
      <c r="I62" s="6" t="s">
        <v>71</v>
      </c>
      <c r="J62" s="3"/>
      <c r="K62" s="6" t="s">
        <v>52</v>
      </c>
      <c r="L62" s="6" t="s">
        <v>71</v>
      </c>
    </row>
    <row r="63" spans="1:22" x14ac:dyDescent="0.25">
      <c r="B63" s="6" t="s">
        <v>53</v>
      </c>
      <c r="C63" s="6" t="s">
        <v>71</v>
      </c>
      <c r="E63" s="6" t="s">
        <v>53</v>
      </c>
      <c r="F63" s="6" t="s">
        <v>71</v>
      </c>
      <c r="H63" s="6" t="s">
        <v>53</v>
      </c>
      <c r="I63" s="6" t="s">
        <v>71</v>
      </c>
      <c r="J63" s="3"/>
      <c r="K63" s="6" t="s">
        <v>53</v>
      </c>
      <c r="L63" s="6" t="s">
        <v>71</v>
      </c>
    </row>
    <row r="64" spans="1:22" x14ac:dyDescent="0.25">
      <c r="B64" s="6" t="s">
        <v>54</v>
      </c>
      <c r="C64" s="6" t="s">
        <v>72</v>
      </c>
      <c r="E64" s="6" t="s">
        <v>54</v>
      </c>
      <c r="F64" s="6" t="s">
        <v>72</v>
      </c>
      <c r="H64" s="6" t="s">
        <v>54</v>
      </c>
      <c r="I64" s="6" t="s">
        <v>72</v>
      </c>
      <c r="J64" s="3"/>
      <c r="K64" s="6" t="s">
        <v>54</v>
      </c>
      <c r="L64" s="6" t="s">
        <v>72</v>
      </c>
    </row>
    <row r="65" spans="2:12" x14ac:dyDescent="0.25">
      <c r="B65" s="6" t="s">
        <v>55</v>
      </c>
      <c r="C65" s="6" t="s">
        <v>72</v>
      </c>
      <c r="E65" s="6" t="s">
        <v>55</v>
      </c>
      <c r="F65" s="6" t="s">
        <v>72</v>
      </c>
      <c r="H65" s="6" t="s">
        <v>55</v>
      </c>
      <c r="I65" s="6" t="s">
        <v>72</v>
      </c>
      <c r="J65" s="3"/>
      <c r="K65" s="6" t="s">
        <v>55</v>
      </c>
      <c r="L65" s="6" t="s">
        <v>72</v>
      </c>
    </row>
    <row r="66" spans="2:12" x14ac:dyDescent="0.25">
      <c r="B66" s="6"/>
      <c r="C66" s="6"/>
      <c r="E66" s="6"/>
      <c r="F66" s="6"/>
      <c r="H66" s="6"/>
      <c r="I66" s="6"/>
      <c r="J66" s="3"/>
      <c r="K66" s="6"/>
      <c r="L66" s="6"/>
    </row>
    <row r="67" spans="2:12" x14ac:dyDescent="0.25">
      <c r="B67" s="7" t="s">
        <v>62</v>
      </c>
      <c r="C67" s="7" t="s">
        <v>71</v>
      </c>
      <c r="E67" s="7" t="s">
        <v>62</v>
      </c>
      <c r="F67" s="7" t="s">
        <v>71</v>
      </c>
      <c r="H67" s="7" t="s">
        <v>62</v>
      </c>
      <c r="I67" s="7" t="s">
        <v>71</v>
      </c>
      <c r="J67" s="3"/>
      <c r="K67" s="7" t="s">
        <v>62</v>
      </c>
      <c r="L67" s="7" t="s">
        <v>71</v>
      </c>
    </row>
    <row r="68" spans="2:12" x14ac:dyDescent="0.25">
      <c r="B68" s="7" t="s">
        <v>63</v>
      </c>
      <c r="C68" s="7" t="s">
        <v>72</v>
      </c>
      <c r="E68" s="7" t="s">
        <v>63</v>
      </c>
      <c r="F68" s="7" t="s">
        <v>72</v>
      </c>
      <c r="H68" s="7" t="s">
        <v>63</v>
      </c>
      <c r="I68" s="7" t="s">
        <v>72</v>
      </c>
      <c r="J68" s="3"/>
      <c r="K68" s="7" t="s">
        <v>63</v>
      </c>
      <c r="L68" s="7" t="s">
        <v>72</v>
      </c>
    </row>
  </sheetData>
  <mergeCells count="24">
    <mergeCell ref="I12:M12"/>
    <mergeCell ref="J15:P15"/>
    <mergeCell ref="B1:N2"/>
    <mergeCell ref="B4:D4"/>
    <mergeCell ref="E4:F4"/>
    <mergeCell ref="I4:K4"/>
    <mergeCell ref="L4:M4"/>
    <mergeCell ref="H59:I59"/>
    <mergeCell ref="K59:L59"/>
    <mergeCell ref="B58:F58"/>
    <mergeCell ref="H58:L58"/>
    <mergeCell ref="B59:C59"/>
    <mergeCell ref="E59:F59"/>
    <mergeCell ref="M45:V45"/>
    <mergeCell ref="M46:Q46"/>
    <mergeCell ref="R46:V46"/>
    <mergeCell ref="B35:F35"/>
    <mergeCell ref="I13:M14"/>
    <mergeCell ref="B34:F34"/>
    <mergeCell ref="B37:H37"/>
    <mergeCell ref="B46:F46"/>
    <mergeCell ref="G46:K46"/>
    <mergeCell ref="B45:K45"/>
    <mergeCell ref="F22:H22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417D3-5026-4DA8-A38A-125CA2544499}">
  <dimension ref="A1:X73"/>
  <sheetViews>
    <sheetView tabSelected="1" topLeftCell="A55" workbookViewId="0">
      <selection activeCell="M64" sqref="M64:N64"/>
    </sheetView>
  </sheetViews>
  <sheetFormatPr baseColWidth="10" defaultRowHeight="15" x14ac:dyDescent="0.25"/>
  <cols>
    <col min="1" max="13" width="12.7109375" style="3" bestFit="1" customWidth="1"/>
    <col min="14" max="14" width="11.42578125" style="3"/>
    <col min="15" max="15" width="21.42578125" style="3" customWidth="1"/>
    <col min="16" max="21" width="11.42578125" style="3"/>
    <col min="22" max="22" width="22" style="3" bestFit="1" customWidth="1"/>
    <col min="23" max="16384" width="11.42578125" style="3"/>
  </cols>
  <sheetData>
    <row r="1" spans="1:17" x14ac:dyDescent="0.25">
      <c r="B1" s="114" t="s">
        <v>95</v>
      </c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</row>
    <row r="2" spans="1:17" x14ac:dyDescent="0.25"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</row>
    <row r="4" spans="1:17" x14ac:dyDescent="0.25">
      <c r="A4" s="6"/>
      <c r="B4" s="115" t="s">
        <v>57</v>
      </c>
      <c r="C4" s="116"/>
      <c r="D4" s="117"/>
      <c r="E4" s="115" t="s">
        <v>56</v>
      </c>
      <c r="F4" s="117"/>
      <c r="G4" s="10" t="s">
        <v>68</v>
      </c>
      <c r="H4" s="10" t="s">
        <v>69</v>
      </c>
      <c r="J4" s="16"/>
      <c r="K4" s="17" t="s">
        <v>50</v>
      </c>
      <c r="L4" s="18"/>
      <c r="M4" s="10" t="s">
        <v>68</v>
      </c>
      <c r="N4" s="10" t="s">
        <v>69</v>
      </c>
      <c r="O4" s="19"/>
      <c r="P4" s="20" t="s">
        <v>50</v>
      </c>
      <c r="Q4" s="21"/>
    </row>
    <row r="5" spans="1:17" x14ac:dyDescent="0.25">
      <c r="A5" s="6" t="s">
        <v>49</v>
      </c>
      <c r="B5" s="6" t="s">
        <v>50</v>
      </c>
      <c r="C5" s="6"/>
      <c r="D5" s="6"/>
      <c r="E5" s="6" t="s">
        <v>50</v>
      </c>
      <c r="F5" s="6"/>
      <c r="G5" s="10"/>
      <c r="H5" s="10"/>
      <c r="J5" s="6" t="s">
        <v>49</v>
      </c>
      <c r="K5" s="6" t="s">
        <v>62</v>
      </c>
      <c r="L5" s="6" t="s">
        <v>63</v>
      </c>
      <c r="M5" s="10"/>
      <c r="N5" s="10"/>
      <c r="O5" s="11" t="s">
        <v>49</v>
      </c>
      <c r="P5" s="11" t="s">
        <v>62</v>
      </c>
      <c r="Q5" s="11" t="s">
        <v>63</v>
      </c>
    </row>
    <row r="6" spans="1:17" x14ac:dyDescent="0.25">
      <c r="A6" s="6"/>
      <c r="B6" s="6" t="s">
        <v>51</v>
      </c>
      <c r="C6" s="6" t="s">
        <v>52</v>
      </c>
      <c r="D6" s="6" t="s">
        <v>53</v>
      </c>
      <c r="E6" s="6" t="s">
        <v>54</v>
      </c>
      <c r="F6" s="6" t="s">
        <v>55</v>
      </c>
      <c r="G6" s="10"/>
      <c r="H6" s="10"/>
      <c r="J6" s="6" t="s">
        <v>64</v>
      </c>
      <c r="K6" s="6">
        <v>5</v>
      </c>
      <c r="L6" s="6">
        <v>1</v>
      </c>
      <c r="M6" s="10">
        <f>AVERAGE(K6:L6)</f>
        <v>3</v>
      </c>
      <c r="N6" s="10">
        <f>_xlfn.STDEV.S(K6:L6)</f>
        <v>2.8284271247461903</v>
      </c>
      <c r="O6" s="11" t="s">
        <v>64</v>
      </c>
      <c r="P6" s="11">
        <f>STANDARDIZE(K6,$M$6,$N$6)</f>
        <v>0.70710678118654746</v>
      </c>
      <c r="Q6" s="11">
        <f>STANDARDIZE(L6,$M$6,$N$6)</f>
        <v>-0.70710678118654746</v>
      </c>
    </row>
    <row r="7" spans="1:17" x14ac:dyDescent="0.25">
      <c r="A7" s="6" t="s">
        <v>58</v>
      </c>
      <c r="B7" s="6">
        <v>10</v>
      </c>
      <c r="C7" s="6">
        <v>8</v>
      </c>
      <c r="D7" s="6">
        <v>7</v>
      </c>
      <c r="E7" s="6">
        <v>0</v>
      </c>
      <c r="F7" s="6">
        <v>1</v>
      </c>
      <c r="G7" s="10">
        <f>AVERAGE(B7:F7)</f>
        <v>5.2</v>
      </c>
      <c r="H7" s="10">
        <f>_xlfn.STDEV.S(B7:F7)</f>
        <v>4.4384682042344297</v>
      </c>
      <c r="J7" s="6" t="s">
        <v>65</v>
      </c>
      <c r="K7" s="6">
        <v>6</v>
      </c>
      <c r="L7" s="6">
        <v>0</v>
      </c>
      <c r="M7" s="10">
        <f t="shared" ref="M7:M9" si="0">AVERAGE(K7:L7)</f>
        <v>3</v>
      </c>
      <c r="N7" s="10">
        <f t="shared" ref="N7:N9" si="1">_xlfn.STDEV.S(K7:L7)</f>
        <v>4.2426406871192848</v>
      </c>
      <c r="O7" s="11" t="s">
        <v>65</v>
      </c>
      <c r="P7" s="11">
        <f>STANDARDIZE(K7,$M$7,$N$7)</f>
        <v>0.70710678118654757</v>
      </c>
      <c r="Q7" s="11">
        <f>STANDARDIZE(L7,$M$7,$N$7)</f>
        <v>-0.70710678118654757</v>
      </c>
    </row>
    <row r="8" spans="1:17" x14ac:dyDescent="0.25">
      <c r="A8" s="6" t="s">
        <v>59</v>
      </c>
      <c r="B8" s="6">
        <v>5</v>
      </c>
      <c r="C8" s="6">
        <v>6</v>
      </c>
      <c r="D8" s="6">
        <v>4</v>
      </c>
      <c r="E8" s="6">
        <v>1</v>
      </c>
      <c r="F8" s="6">
        <v>0</v>
      </c>
      <c r="G8" s="10">
        <f t="shared" ref="G8:G10" si="2">AVERAGE(B8:F8)</f>
        <v>3.2</v>
      </c>
      <c r="H8" s="10">
        <f t="shared" ref="H8:H10" si="3">_xlfn.STDEV.S(B8:F8)</f>
        <v>2.5884358211089569</v>
      </c>
      <c r="J8" s="6" t="s">
        <v>66</v>
      </c>
      <c r="K8" s="6">
        <v>2</v>
      </c>
      <c r="L8" s="6">
        <v>12</v>
      </c>
      <c r="M8" s="10">
        <f t="shared" si="0"/>
        <v>7</v>
      </c>
      <c r="N8" s="10">
        <f t="shared" si="1"/>
        <v>7.0710678118654755</v>
      </c>
      <c r="O8" s="11" t="s">
        <v>66</v>
      </c>
      <c r="P8" s="11">
        <f>STANDARDIZE(K8,$M$8,$N$8)</f>
        <v>-0.70710678118654746</v>
      </c>
      <c r="Q8" s="11">
        <f>STANDARDIZE(L8,$M$8,$N$8)</f>
        <v>0.70710678118654746</v>
      </c>
    </row>
    <row r="9" spans="1:17" ht="15.75" thickBot="1" x14ac:dyDescent="0.3">
      <c r="A9" s="6" t="s">
        <v>60</v>
      </c>
      <c r="B9" s="6">
        <v>2</v>
      </c>
      <c r="C9" s="6">
        <v>0</v>
      </c>
      <c r="D9" s="6">
        <v>0</v>
      </c>
      <c r="E9" s="6">
        <v>12</v>
      </c>
      <c r="F9" s="6">
        <v>8</v>
      </c>
      <c r="G9" s="10">
        <f t="shared" si="2"/>
        <v>4.4000000000000004</v>
      </c>
      <c r="H9" s="10">
        <f t="shared" si="3"/>
        <v>5.3665631459994954</v>
      </c>
      <c r="J9" s="6" t="s">
        <v>67</v>
      </c>
      <c r="K9" s="6">
        <v>0</v>
      </c>
      <c r="L9" s="6">
        <v>4</v>
      </c>
      <c r="M9" s="10">
        <f t="shared" si="0"/>
        <v>2</v>
      </c>
      <c r="N9" s="10">
        <f t="shared" si="1"/>
        <v>2.8284271247461903</v>
      </c>
      <c r="O9" s="11" t="s">
        <v>67</v>
      </c>
      <c r="P9" s="11">
        <f>STANDARDIZE(K9,$M$9,$N$9)</f>
        <v>-0.70710678118654746</v>
      </c>
      <c r="Q9" s="11">
        <f>STANDARDIZE(L9,$M$9,$N$9)</f>
        <v>0.70710678118654746</v>
      </c>
    </row>
    <row r="10" spans="1:17" ht="16.5" thickTop="1" thickBot="1" x14ac:dyDescent="0.3">
      <c r="A10" s="6" t="s">
        <v>61</v>
      </c>
      <c r="B10" s="6">
        <v>0</v>
      </c>
      <c r="C10" s="6">
        <v>1</v>
      </c>
      <c r="D10" s="6">
        <v>0</v>
      </c>
      <c r="E10" s="6">
        <v>20</v>
      </c>
      <c r="F10" s="6">
        <v>56</v>
      </c>
      <c r="G10" s="10">
        <f t="shared" si="2"/>
        <v>15.4</v>
      </c>
      <c r="H10" s="10">
        <f t="shared" si="3"/>
        <v>24.244587024736056</v>
      </c>
      <c r="J10" s="16"/>
      <c r="K10" s="16"/>
      <c r="L10" s="16"/>
      <c r="M10" s="16"/>
      <c r="N10" s="16"/>
      <c r="O10" s="111" t="s">
        <v>84</v>
      </c>
      <c r="P10" s="112"/>
      <c r="Q10" s="113"/>
    </row>
    <row r="11" spans="1:17" ht="15.75" thickTop="1" x14ac:dyDescent="0.25">
      <c r="A11" s="13" t="s">
        <v>70</v>
      </c>
      <c r="B11" s="6" t="s">
        <v>71</v>
      </c>
      <c r="C11" s="6" t="s">
        <v>71</v>
      </c>
      <c r="D11" s="13" t="s">
        <v>71</v>
      </c>
      <c r="E11" s="13" t="s">
        <v>72</v>
      </c>
      <c r="F11" s="13" t="s">
        <v>72</v>
      </c>
      <c r="G11" s="14"/>
      <c r="H11" s="14"/>
    </row>
    <row r="12" spans="1:17" x14ac:dyDescent="0.25">
      <c r="A12" s="15"/>
      <c r="B12" s="14"/>
      <c r="C12" s="14"/>
      <c r="D12" s="14"/>
      <c r="E12" s="14"/>
      <c r="F12" s="14"/>
      <c r="G12" s="14"/>
      <c r="H12" s="16"/>
    </row>
    <row r="13" spans="1:17" x14ac:dyDescent="0.25">
      <c r="A13" s="138" t="s">
        <v>84</v>
      </c>
      <c r="B13" s="138"/>
      <c r="C13" s="138"/>
      <c r="D13" s="138"/>
      <c r="E13" s="138"/>
      <c r="F13" s="14"/>
      <c r="G13" s="14"/>
      <c r="H13" s="16"/>
    </row>
    <row r="14" spans="1:17" x14ac:dyDescent="0.25">
      <c r="A14" s="100" t="s">
        <v>112</v>
      </c>
      <c r="B14" s="100"/>
      <c r="C14" s="100"/>
      <c r="D14" s="100"/>
      <c r="E14" s="100"/>
      <c r="F14" s="14"/>
      <c r="G14" s="14"/>
      <c r="H14" s="16"/>
    </row>
    <row r="15" spans="1:17" x14ac:dyDescent="0.25">
      <c r="A15" s="100"/>
      <c r="B15" s="100"/>
      <c r="C15" s="100"/>
      <c r="D15" s="100"/>
      <c r="E15" s="100"/>
    </row>
    <row r="16" spans="1:17" x14ac:dyDescent="0.25">
      <c r="A16" s="11" t="s">
        <v>50</v>
      </c>
      <c r="B16" s="11"/>
      <c r="C16" s="11"/>
      <c r="D16" s="11" t="s">
        <v>50</v>
      </c>
      <c r="E16" s="11"/>
      <c r="I16" s="94" t="s">
        <v>50</v>
      </c>
      <c r="J16" s="94"/>
      <c r="K16" s="94"/>
      <c r="M16" s="16"/>
      <c r="N16" s="35" t="s">
        <v>91</v>
      </c>
    </row>
    <row r="17" spans="1:14" x14ac:dyDescent="0.25">
      <c r="A17" s="11" t="s">
        <v>51</v>
      </c>
      <c r="B17" s="11" t="s">
        <v>52</v>
      </c>
      <c r="C17" s="11" t="s">
        <v>53</v>
      </c>
      <c r="D17" s="11" t="s">
        <v>54</v>
      </c>
      <c r="E17" s="11" t="s">
        <v>55</v>
      </c>
      <c r="F17" s="11" t="s">
        <v>96</v>
      </c>
      <c r="I17" s="2" t="s">
        <v>49</v>
      </c>
      <c r="J17" s="2" t="s">
        <v>62</v>
      </c>
      <c r="K17" s="2" t="s">
        <v>63</v>
      </c>
      <c r="M17" s="6" t="s">
        <v>62</v>
      </c>
      <c r="N17" s="6">
        <f>SUMSQ(J18:J21)</f>
        <v>2</v>
      </c>
    </row>
    <row r="18" spans="1:14" x14ac:dyDescent="0.25">
      <c r="A18" s="12">
        <f>STANDARDIZE(B7,$G$7,$H$7)</f>
        <v>1.0814541817423988</v>
      </c>
      <c r="B18" s="12">
        <f>STANDARDIZE(C7,$G$7,$H$7)</f>
        <v>0.63084827268306598</v>
      </c>
      <c r="C18" s="12">
        <f>STANDARDIZE(D7,$G$7,$H$7)</f>
        <v>0.40554531815339956</v>
      </c>
      <c r="D18" s="12">
        <f>STANDARDIZE(E7,$G$7,$H$7)</f>
        <v>-1.1715753635542656</v>
      </c>
      <c r="E18" s="12">
        <f>STANDARDIZE(F7,$G$7,$H$7)</f>
        <v>-0.94627240902459908</v>
      </c>
      <c r="F18" s="2">
        <f>COUNTIF(A18:E18, "&gt;0")</f>
        <v>3</v>
      </c>
      <c r="I18" s="2" t="s">
        <v>64</v>
      </c>
      <c r="J18" s="2">
        <v>0.70710678118654746</v>
      </c>
      <c r="K18" s="2">
        <v>-0.70710678118654746</v>
      </c>
      <c r="M18" s="6" t="s">
        <v>63</v>
      </c>
      <c r="N18" s="6">
        <f>SUMSQ(K18:K21)</f>
        <v>2</v>
      </c>
    </row>
    <row r="19" spans="1:14" x14ac:dyDescent="0.25">
      <c r="A19" s="12">
        <f>STANDARDIZE(B8,$G$8,$H$8)</f>
        <v>0.69540066835763015</v>
      </c>
      <c r="B19" s="12">
        <f>STANDARDIZE(C8,$G$8,$H$8)</f>
        <v>1.081734373000758</v>
      </c>
      <c r="C19" s="12">
        <f>STANDARDIZE(D8,$G$8,$H$8)</f>
        <v>0.30906696371450226</v>
      </c>
      <c r="D19" s="12">
        <f>STANDARDIZE(E8,$G$8,$H$8)</f>
        <v>-0.8499341502148815</v>
      </c>
      <c r="E19" s="12">
        <f>STANDARDIZE(F8,$G$8,$H$8)</f>
        <v>-1.2362678548580093</v>
      </c>
      <c r="F19" s="2">
        <f t="shared" ref="F19:F21" si="4">COUNTIF(A19:E19, "&gt;0")</f>
        <v>3</v>
      </c>
      <c r="I19" s="2" t="s">
        <v>65</v>
      </c>
      <c r="J19" s="2">
        <v>0.70710678118654757</v>
      </c>
      <c r="K19" s="2">
        <v>-0.70710678118654757</v>
      </c>
    </row>
    <row r="20" spans="1:14" x14ac:dyDescent="0.25">
      <c r="A20" s="12">
        <f>STANDARDIZE(B9,$G$9,$H$9)</f>
        <v>-0.44721359549995798</v>
      </c>
      <c r="B20" s="12">
        <f>STANDARDIZE(C9,$G$9,$H$9)</f>
        <v>-0.81989159174992299</v>
      </c>
      <c r="C20" s="12">
        <f>STANDARDIZE(D9,$G$9,$H$9)</f>
        <v>-0.81989159174992299</v>
      </c>
      <c r="D20" s="12">
        <f>STANDARDIZE(E9,$G$9,$H$9)</f>
        <v>1.4161763857498668</v>
      </c>
      <c r="E20" s="12">
        <f>STANDARDIZE(F9,$G$9,$H$9)</f>
        <v>0.67082039324993681</v>
      </c>
      <c r="F20" s="2">
        <f t="shared" si="4"/>
        <v>2</v>
      </c>
      <c r="I20" s="2" t="s">
        <v>66</v>
      </c>
      <c r="J20" s="2">
        <v>-0.70710678118654746</v>
      </c>
      <c r="K20" s="2">
        <v>0.70710678118654746</v>
      </c>
    </row>
    <row r="21" spans="1:14" x14ac:dyDescent="0.25">
      <c r="A21" s="12">
        <f>STANDARDIZE(B10,$G$10,$H$10)</f>
        <v>-0.63519333137280587</v>
      </c>
      <c r="B21" s="12">
        <f>STANDARDIZE(C10,$G$10,$H$10)</f>
        <v>-0.59394701115379256</v>
      </c>
      <c r="C21" s="12">
        <f>STANDARDIZE(D10,$G$10,$H$10)</f>
        <v>-0.63519333137280587</v>
      </c>
      <c r="D21" s="12">
        <f>STANDARDIZE(E10,$G$10,$H$10)</f>
        <v>0.18973307300746148</v>
      </c>
      <c r="E21" s="12">
        <f>STANDARDIZE(F10,$G$10,$H$10)</f>
        <v>1.674600600891943</v>
      </c>
      <c r="F21" s="2">
        <f t="shared" si="4"/>
        <v>2</v>
      </c>
      <c r="I21" s="2" t="s">
        <v>67</v>
      </c>
      <c r="J21" s="2">
        <v>-0.70710678118654746</v>
      </c>
      <c r="K21" s="2">
        <v>0.70710678118654746</v>
      </c>
    </row>
    <row r="22" spans="1:14" x14ac:dyDescent="0.25">
      <c r="A22" s="13" t="s">
        <v>71</v>
      </c>
      <c r="B22" s="13" t="s">
        <v>71</v>
      </c>
      <c r="C22" s="13" t="s">
        <v>71</v>
      </c>
      <c r="D22" s="13" t="s">
        <v>72</v>
      </c>
      <c r="E22" s="13" t="s">
        <v>72</v>
      </c>
      <c r="F22" s="2">
        <v>5</v>
      </c>
      <c r="I22" s="130" t="s">
        <v>84</v>
      </c>
      <c r="J22" s="131"/>
      <c r="K22" s="132"/>
    </row>
    <row r="23" spans="1:14" ht="15.75" thickBot="1" x14ac:dyDescent="0.3">
      <c r="A23" s="135" t="s">
        <v>84</v>
      </c>
      <c r="B23" s="136"/>
      <c r="C23" s="136"/>
      <c r="D23" s="136"/>
      <c r="E23" s="137"/>
    </row>
    <row r="24" spans="1:14" ht="15.75" thickTop="1" x14ac:dyDescent="0.25">
      <c r="A24" s="16"/>
      <c r="B24" s="16"/>
      <c r="C24" s="16"/>
      <c r="D24" s="16"/>
      <c r="E24" s="16"/>
    </row>
    <row r="25" spans="1:14" x14ac:dyDescent="0.25">
      <c r="B25" s="16"/>
      <c r="C25" s="6" t="s">
        <v>58</v>
      </c>
      <c r="D25" s="6" t="s">
        <v>59</v>
      </c>
      <c r="E25" s="6" t="s">
        <v>60</v>
      </c>
      <c r="F25" s="6" t="s">
        <v>61</v>
      </c>
      <c r="G25" s="6" t="s">
        <v>97</v>
      </c>
    </row>
    <row r="26" spans="1:14" x14ac:dyDescent="0.25">
      <c r="B26" s="6" t="s">
        <v>51</v>
      </c>
      <c r="C26" s="6">
        <f>A18*$C$31</f>
        <v>0.23991925798693101</v>
      </c>
      <c r="D26" s="6">
        <f>A19*$D$31</f>
        <v>0.15427376875751878</v>
      </c>
      <c r="E26" s="6">
        <f>A20*$E$31</f>
        <v>-0.17796418207150641</v>
      </c>
      <c r="F26" s="6">
        <f>A21*$F$31</f>
        <v>-0.25276883979491482</v>
      </c>
      <c r="G26" s="6" t="s">
        <v>98</v>
      </c>
    </row>
    <row r="27" spans="1:14" x14ac:dyDescent="0.25">
      <c r="B27" s="6" t="s">
        <v>52</v>
      </c>
      <c r="C27" s="6">
        <f>$B$18*$C$31</f>
        <v>0.13995290049237644</v>
      </c>
      <c r="D27" s="6">
        <f>$B$19*$D$31</f>
        <v>0.23998141806725146</v>
      </c>
      <c r="E27" s="6">
        <f>$B$20*$E$31</f>
        <v>-0.32626766713109506</v>
      </c>
      <c r="F27" s="6">
        <f>$B$21*$F$31</f>
        <v>-0.23635527876927104</v>
      </c>
      <c r="G27" s="6" t="s">
        <v>98</v>
      </c>
    </row>
    <row r="28" spans="1:14" x14ac:dyDescent="0.25">
      <c r="B28" s="6" t="s">
        <v>53</v>
      </c>
      <c r="C28" s="6">
        <f>$C$18*$C$31</f>
        <v>8.9969721745099138E-2</v>
      </c>
      <c r="D28" s="6">
        <f>$C$19*$D$31</f>
        <v>6.8566119447786122E-2</v>
      </c>
      <c r="E28" s="6">
        <f>$C$20*$E$31</f>
        <v>-0.32626766713109506</v>
      </c>
      <c r="F28" s="6">
        <f>$C$21*$F$31</f>
        <v>-0.25276883979491482</v>
      </c>
      <c r="G28" s="6" t="s">
        <v>98</v>
      </c>
    </row>
    <row r="29" spans="1:14" x14ac:dyDescent="0.25">
      <c r="B29" s="6" t="s">
        <v>54</v>
      </c>
      <c r="C29" s="6">
        <f>$D$18*$C$31</f>
        <v>-0.25991252948584198</v>
      </c>
      <c r="D29" s="6">
        <f>$D$19*$D$31</f>
        <v>-0.18855682848141189</v>
      </c>
      <c r="E29" s="6">
        <f>$D$20*$E$31</f>
        <v>0.56355324322643685</v>
      </c>
      <c r="F29" s="6">
        <f>$D$21*$F$31</f>
        <v>7.5502380717961559E-2</v>
      </c>
      <c r="G29" s="6" t="s">
        <v>99</v>
      </c>
    </row>
    <row r="30" spans="1:14" x14ac:dyDescent="0.25">
      <c r="B30" s="6" t="s">
        <v>55</v>
      </c>
      <c r="C30" s="6">
        <f>$E$18*$C$31</f>
        <v>-0.20992935073856467</v>
      </c>
      <c r="D30" s="6">
        <f>$E$19*$D$31</f>
        <v>-0.27426447779114455</v>
      </c>
      <c r="E30" s="6">
        <f>$E$20*$E$31</f>
        <v>0.26694627310725955</v>
      </c>
      <c r="F30" s="6">
        <f>$E$21*$F$31</f>
        <v>0.66639057764113918</v>
      </c>
      <c r="G30" s="6" t="s">
        <v>99</v>
      </c>
    </row>
    <row r="31" spans="1:14" x14ac:dyDescent="0.25">
      <c r="B31" s="7" t="s">
        <v>100</v>
      </c>
      <c r="C31" s="7">
        <f>LOG10($F$22/F18)</f>
        <v>0.22184874961635639</v>
      </c>
      <c r="D31" s="7">
        <f>LOG10($F$22/F19)</f>
        <v>0.22184874961635639</v>
      </c>
      <c r="E31" s="7">
        <f>LOG10($F$22/F20)</f>
        <v>0.3979400086720376</v>
      </c>
      <c r="F31" s="7">
        <f>LOG10($F$22/F21)</f>
        <v>0.3979400086720376</v>
      </c>
      <c r="G31" s="6"/>
    </row>
    <row r="32" spans="1:14" x14ac:dyDescent="0.25">
      <c r="B32" s="6" t="s">
        <v>62</v>
      </c>
      <c r="C32" s="6">
        <f>$J$18*$C$31</f>
        <v>0.15687075525148209</v>
      </c>
      <c r="D32" s="6">
        <f>$J$19*$D$31</f>
        <v>0.15687075525148211</v>
      </c>
      <c r="E32" s="6">
        <f>$J$20*$E$31</f>
        <v>-0.28138607863743131</v>
      </c>
      <c r="F32" s="6">
        <f>$J$21*$F$31</f>
        <v>-0.28138607863743131</v>
      </c>
      <c r="G32" s="16"/>
    </row>
    <row r="33" spans="1:24" x14ac:dyDescent="0.25">
      <c r="B33" s="6" t="s">
        <v>63</v>
      </c>
      <c r="C33" s="6">
        <f>$K$18*$C$31</f>
        <v>-0.15687075525148209</v>
      </c>
      <c r="D33" s="6">
        <f>$K$19*$D$31</f>
        <v>-0.15687075525148211</v>
      </c>
      <c r="E33" s="6">
        <f>$K$20*$E$31</f>
        <v>0.28138607863743131</v>
      </c>
      <c r="F33" s="6">
        <f>$K$21*$F$31</f>
        <v>0.28138607863743131</v>
      </c>
      <c r="G33" s="16"/>
    </row>
    <row r="35" spans="1:24" x14ac:dyDescent="0.25">
      <c r="A35" s="129" t="s">
        <v>101</v>
      </c>
      <c r="B35" s="129"/>
      <c r="C35" s="129"/>
      <c r="D35" s="129"/>
      <c r="E35" s="129"/>
    </row>
    <row r="36" spans="1:24" x14ac:dyDescent="0.25">
      <c r="C36" s="2" t="s">
        <v>102</v>
      </c>
      <c r="D36" s="2" t="s">
        <v>103</v>
      </c>
      <c r="I36" s="2" t="s">
        <v>102</v>
      </c>
      <c r="J36" s="2" t="s">
        <v>103</v>
      </c>
      <c r="L36" s="16"/>
      <c r="M36" s="35" t="s">
        <v>91</v>
      </c>
    </row>
    <row r="37" spans="1:24" x14ac:dyDescent="0.25">
      <c r="A37" s="2" t="s">
        <v>73</v>
      </c>
      <c r="B37" s="37">
        <f>SQRT((C26-$C$32)^2+(D26-$D$32)^2+(E26-$E$32)^2+(F26-$F$32)^2)</f>
        <v>0.13571600198101991</v>
      </c>
      <c r="C37" s="2">
        <f>B37-$B$43</f>
        <v>2.9717294414335058E-2</v>
      </c>
      <c r="D37" s="2" t="s">
        <v>98</v>
      </c>
      <c r="G37" s="2" t="s">
        <v>78</v>
      </c>
      <c r="H37" s="37">
        <f>SQRT((C26-$C$33)^2+(D26-$D$33)^2+(E26-$E$33)^2+(F26-$F$33)^2)</f>
        <v>0.86635868341314803</v>
      </c>
      <c r="I37" s="2">
        <f>H37-$H$43</f>
        <v>0.5008070176868219</v>
      </c>
      <c r="J37" s="2" t="s">
        <v>98</v>
      </c>
      <c r="L37" s="6" t="s">
        <v>62</v>
      </c>
      <c r="M37" s="6">
        <f>SUMSQ(H38:H41)</f>
        <v>1.9478731683817854</v>
      </c>
    </row>
    <row r="38" spans="1:24" x14ac:dyDescent="0.25">
      <c r="A38" s="2" t="s">
        <v>74</v>
      </c>
      <c r="B38" s="37">
        <f t="shared" ref="B38:B41" si="5">SQRT((C27-$C$32)^2+(D27-$D$32)^2+(E27-$E$32)^2+(F27-$F$32)^2)</f>
        <v>0.10599870756668485</v>
      </c>
      <c r="C38" s="5">
        <f t="shared" ref="C38:C41" si="6">B38-$B$43</f>
        <v>0</v>
      </c>
      <c r="D38" s="5" t="s">
        <v>98</v>
      </c>
      <c r="G38" s="2" t="s">
        <v>79</v>
      </c>
      <c r="H38" s="37">
        <f>SQRT((C27-$C$33)^2+(D27-$D$33)^2+(E27-$E$33)^2+(F27-$F$33)^2)</f>
        <v>0.93962498795679461</v>
      </c>
      <c r="I38" s="2">
        <f>H38-$H$43</f>
        <v>0.57407332223046847</v>
      </c>
      <c r="J38" s="2" t="s">
        <v>98</v>
      </c>
      <c r="L38" s="6" t="s">
        <v>63</v>
      </c>
      <c r="M38" s="6">
        <f>SUMSQ(I38:I41)</f>
        <v>0.59115628732544456</v>
      </c>
    </row>
    <row r="39" spans="1:24" x14ac:dyDescent="0.25">
      <c r="A39" s="2" t="s">
        <v>75</v>
      </c>
      <c r="B39" s="37">
        <f t="shared" si="5"/>
        <v>0.12290956160254486</v>
      </c>
      <c r="C39" s="2">
        <f t="shared" si="6"/>
        <v>1.6910854035860012E-2</v>
      </c>
      <c r="D39" s="2" t="s">
        <v>98</v>
      </c>
      <c r="G39" s="2" t="s">
        <v>80</v>
      </c>
      <c r="H39" s="37">
        <f>SQRT((C28-$C$33)^2+(D28-$D$33)^2+(E28-$E$33)^2+(F28-$F$33)^2)</f>
        <v>0.87539508634105367</v>
      </c>
      <c r="I39" s="2">
        <f>H39-$H$43</f>
        <v>0.50984342061472754</v>
      </c>
      <c r="J39" s="2" t="s">
        <v>98</v>
      </c>
    </row>
    <row r="40" spans="1:24" x14ac:dyDescent="0.25">
      <c r="A40" s="2" t="s">
        <v>76</v>
      </c>
      <c r="B40" s="37">
        <f t="shared" si="5"/>
        <v>1.0650447652999464</v>
      </c>
      <c r="C40" s="2">
        <f t="shared" si="6"/>
        <v>0.95904605773326157</v>
      </c>
      <c r="D40" s="2" t="s">
        <v>99</v>
      </c>
      <c r="G40" s="2" t="s">
        <v>81</v>
      </c>
      <c r="H40" s="37">
        <f>SQRT((C29-$C$33)^2+(D29-$D$33)^2+(E29-$E$33)^2+(F29-$F$33)^2)</f>
        <v>0.36555166572632614</v>
      </c>
      <c r="I40" s="5">
        <f>H40-$H$43</f>
        <v>0</v>
      </c>
      <c r="J40" s="5" t="s">
        <v>99</v>
      </c>
    </row>
    <row r="41" spans="1:24" x14ac:dyDescent="0.25">
      <c r="A41" s="2" t="s">
        <v>77</v>
      </c>
      <c r="B41" s="37">
        <f t="shared" si="5"/>
        <v>1.2326268150099124</v>
      </c>
      <c r="C41" s="2">
        <f t="shared" si="6"/>
        <v>1.1266281074432276</v>
      </c>
      <c r="D41" s="2" t="s">
        <v>99</v>
      </c>
      <c r="G41" s="2" t="s">
        <v>82</v>
      </c>
      <c r="H41" s="37">
        <f>SQRT((C30-$C$33)^2+(D30-$D$33)^2+(E30-$E$33)^2+(F30-$F$33)^2)</f>
        <v>0.40624312041390481</v>
      </c>
      <c r="I41" s="2">
        <f>H41-$H$43</f>
        <v>4.0691454687578676E-2</v>
      </c>
      <c r="J41" s="2" t="s">
        <v>99</v>
      </c>
    </row>
    <row r="43" spans="1:24" x14ac:dyDescent="0.25">
      <c r="A43" s="9" t="s">
        <v>104</v>
      </c>
      <c r="B43" s="2">
        <f>MIN(B37:B41)</f>
        <v>0.10599870756668485</v>
      </c>
      <c r="G43" s="9" t="s">
        <v>104</v>
      </c>
      <c r="H43" s="2">
        <f>MIN(H37:H41)</f>
        <v>0.36555166572632614</v>
      </c>
    </row>
    <row r="44" spans="1:24" x14ac:dyDescent="0.25">
      <c r="N44" s="3">
        <f>SUMSQ(G31:G34)</f>
        <v>0</v>
      </c>
    </row>
    <row r="48" spans="1:24" x14ac:dyDescent="0.25">
      <c r="B48" s="133" t="s">
        <v>90</v>
      </c>
      <c r="C48" s="134"/>
      <c r="D48" s="134"/>
      <c r="E48" s="134"/>
      <c r="F48" s="134"/>
      <c r="G48" s="134"/>
      <c r="H48" s="134"/>
      <c r="I48" s="134"/>
      <c r="J48" s="134"/>
      <c r="K48" s="134"/>
      <c r="M48" s="49"/>
      <c r="N48" s="126" t="s">
        <v>90</v>
      </c>
      <c r="O48" s="126"/>
      <c r="P48" s="126"/>
      <c r="Q48" s="126"/>
      <c r="R48" s="126"/>
      <c r="S48" s="126"/>
      <c r="T48" s="126"/>
      <c r="U48" s="126"/>
      <c r="V48" s="126"/>
      <c r="W48" s="126"/>
      <c r="X48" s="49"/>
    </row>
    <row r="49" spans="1:24" x14ac:dyDescent="0.25">
      <c r="B49" s="108" t="s">
        <v>62</v>
      </c>
      <c r="C49" s="108"/>
      <c r="D49" s="108"/>
      <c r="E49" s="108"/>
      <c r="F49" s="108"/>
      <c r="G49" s="96" t="s">
        <v>63</v>
      </c>
      <c r="H49" s="96"/>
      <c r="I49" s="96"/>
      <c r="J49" s="96"/>
      <c r="K49" s="96"/>
      <c r="M49" s="49"/>
      <c r="N49" s="127" t="s">
        <v>62</v>
      </c>
      <c r="O49" s="127"/>
      <c r="P49" s="127"/>
      <c r="Q49" s="127"/>
      <c r="R49" s="127"/>
      <c r="S49" s="128" t="s">
        <v>63</v>
      </c>
      <c r="T49" s="128"/>
      <c r="U49" s="128"/>
      <c r="V49" s="128"/>
      <c r="W49" s="128"/>
      <c r="X49" s="49"/>
    </row>
    <row r="50" spans="1:24" x14ac:dyDescent="0.25">
      <c r="A50" s="17" t="s">
        <v>58</v>
      </c>
      <c r="B50" s="33">
        <f>$C$26*$C$32</f>
        <v>3.7636315199785039E-2</v>
      </c>
      <c r="C50" s="33">
        <f>$C$27*$C$32</f>
        <v>2.195451719987461E-2</v>
      </c>
      <c r="D50" s="33">
        <f>$C$28*$C$32</f>
        <v>1.4113618199919393E-2</v>
      </c>
      <c r="E50" s="33">
        <f>$C$29*$C$32</f>
        <v>-4.0772674799767136E-2</v>
      </c>
      <c r="F50" s="33">
        <f>$C$30*$C$32</f>
        <v>-3.2931775799811921E-2</v>
      </c>
      <c r="G50" s="32">
        <f>$C$26*$C$33</f>
        <v>-3.7636315199785039E-2</v>
      </c>
      <c r="H50" s="32">
        <f>$C$27*$C$33</f>
        <v>-2.195451719987461E-2</v>
      </c>
      <c r="I50" s="32">
        <f>$C$28*$C$33</f>
        <v>-1.4113618199919393E-2</v>
      </c>
      <c r="J50" s="32">
        <f>$C$29*$C$33</f>
        <v>4.0772674799767136E-2</v>
      </c>
      <c r="K50" s="32">
        <f>$C$30*$C$33</f>
        <v>3.2931775799811921E-2</v>
      </c>
      <c r="M50" s="6" t="s">
        <v>58</v>
      </c>
      <c r="N50" s="10">
        <v>3.7636315199785039E-2</v>
      </c>
      <c r="O50" s="10">
        <v>2.195451719987461E-2</v>
      </c>
      <c r="P50" s="10">
        <v>1.4113618199919393E-2</v>
      </c>
      <c r="Q50" s="10">
        <v>-4.0772674799767136E-2</v>
      </c>
      <c r="R50" s="10">
        <v>-3.2931775799811921E-2</v>
      </c>
      <c r="S50" s="85">
        <v>-3.7636315199785039E-2</v>
      </c>
      <c r="T50" s="85">
        <v>-2.195451719987461E-2</v>
      </c>
      <c r="U50" s="85">
        <v>-1.4113618199919393E-2</v>
      </c>
      <c r="V50" s="85">
        <v>4.0772674799767136E-2</v>
      </c>
      <c r="W50" s="85">
        <v>3.2931775799811921E-2</v>
      </c>
      <c r="X50" s="49"/>
    </row>
    <row r="51" spans="1:24" x14ac:dyDescent="0.25">
      <c r="A51" s="17" t="s">
        <v>59</v>
      </c>
      <c r="B51" s="33">
        <f>$D$26*$D$32</f>
        <v>2.4201042620484475E-2</v>
      </c>
      <c r="C51" s="33">
        <f>$D$27*$D$32</f>
        <v>3.7646066298531414E-2</v>
      </c>
      <c r="D51" s="33">
        <f>$D$28*$D$32</f>
        <v>1.0756018942437546E-2</v>
      </c>
      <c r="E51" s="33">
        <f>$D$29*$D$32</f>
        <v>-2.9579052091703258E-2</v>
      </c>
      <c r="F51" s="33">
        <f>$D$30*$D$32</f>
        <v>-4.3024075769750189E-2</v>
      </c>
      <c r="G51" s="32">
        <f>$D$26*$D$33</f>
        <v>-2.4201042620484475E-2</v>
      </c>
      <c r="H51" s="32">
        <f>$D$27*$D$33</f>
        <v>-3.7646066298531414E-2</v>
      </c>
      <c r="I51" s="32">
        <f>$D$28*$D$33</f>
        <v>-1.0756018942437546E-2</v>
      </c>
      <c r="J51" s="32">
        <f>$D$29*$D$33</f>
        <v>2.9579052091703258E-2</v>
      </c>
      <c r="K51" s="32">
        <f>$D$30*$D$33</f>
        <v>4.3024075769750189E-2</v>
      </c>
      <c r="M51" s="6" t="s">
        <v>59</v>
      </c>
      <c r="N51" s="10">
        <v>2.4201042620484475E-2</v>
      </c>
      <c r="O51" s="10">
        <v>3.7646066298531414E-2</v>
      </c>
      <c r="P51" s="10">
        <v>1.0756018942437546E-2</v>
      </c>
      <c r="Q51" s="10">
        <v>-2.9579052091703258E-2</v>
      </c>
      <c r="R51" s="10">
        <v>-4.3024075769750189E-2</v>
      </c>
      <c r="S51" s="85">
        <v>-2.4201042620484475E-2</v>
      </c>
      <c r="T51" s="85">
        <v>-3.7646066298531414E-2</v>
      </c>
      <c r="U51" s="85">
        <v>-1.0756018942437546E-2</v>
      </c>
      <c r="V51" s="85">
        <v>2.9579052091703258E-2</v>
      </c>
      <c r="W51" s="85">
        <v>4.3024075769750189E-2</v>
      </c>
      <c r="X51" s="49"/>
    </row>
    <row r="52" spans="1:24" x14ac:dyDescent="0.25">
      <c r="A52" s="17" t="s">
        <v>60</v>
      </c>
      <c r="B52" s="33">
        <f>$E$26*$E$32</f>
        <v>5.007664333101905E-2</v>
      </c>
      <c r="C52" s="33">
        <f>$E$27*$E$32</f>
        <v>9.1807179440201586E-2</v>
      </c>
      <c r="D52" s="33">
        <f>$E$28*$E$32</f>
        <v>9.1807179440201586E-2</v>
      </c>
      <c r="E52" s="33">
        <f>$E$29*$E$32</f>
        <v>-0.15857603721489361</v>
      </c>
      <c r="F52" s="33">
        <f>$E$30*$E$32</f>
        <v>-7.5114964996528547E-2</v>
      </c>
      <c r="G52" s="32">
        <f>$E$26*$E$33</f>
        <v>-5.007664333101905E-2</v>
      </c>
      <c r="H52" s="32">
        <f>$E$27*$E$33</f>
        <v>-9.1807179440201586E-2</v>
      </c>
      <c r="I52" s="32">
        <f>$E$28*$E$33</f>
        <v>-9.1807179440201586E-2</v>
      </c>
      <c r="J52" s="32">
        <f>$E$29*$E$33</f>
        <v>0.15857603721489361</v>
      </c>
      <c r="K52" s="32">
        <f>$E$30*$E$33</f>
        <v>7.5114964996528547E-2</v>
      </c>
      <c r="M52" s="6" t="s">
        <v>60</v>
      </c>
      <c r="N52" s="10">
        <v>5.007664333101905E-2</v>
      </c>
      <c r="O52" s="10">
        <v>9.1807179440201586E-2</v>
      </c>
      <c r="P52" s="10">
        <v>9.1807179440201586E-2</v>
      </c>
      <c r="Q52" s="10">
        <v>-0.15857603721489361</v>
      </c>
      <c r="R52" s="10">
        <v>-7.5114964996528547E-2</v>
      </c>
      <c r="S52" s="85">
        <v>-5.007664333101905E-2</v>
      </c>
      <c r="T52" s="85">
        <v>-9.1807179440201586E-2</v>
      </c>
      <c r="U52" s="85">
        <v>-9.1807179440201586E-2</v>
      </c>
      <c r="V52" s="85">
        <v>0.15857603721489361</v>
      </c>
      <c r="W52" s="85">
        <v>7.5114964996528547E-2</v>
      </c>
      <c r="X52" s="49"/>
    </row>
    <row r="53" spans="1:24" x14ac:dyDescent="0.25">
      <c r="A53" s="17" t="s">
        <v>61</v>
      </c>
      <c r="B53" s="33">
        <f>$F$26*$F$32</f>
        <v>7.1125632631624178E-2</v>
      </c>
      <c r="C53" s="33">
        <f>$F$27*$F$32</f>
        <v>6.6507085058142096E-2</v>
      </c>
      <c r="D53" s="33">
        <f>$F$28*$F$32</f>
        <v>7.1125632631624178E-2</v>
      </c>
      <c r="E53" s="33">
        <f>$F$29*$F$32</f>
        <v>-2.1245318838017609E-2</v>
      </c>
      <c r="F53" s="33">
        <f>$F$30*$F$32</f>
        <v>-0.18751303148337287</v>
      </c>
      <c r="G53" s="32">
        <f>$F$26*$F$33</f>
        <v>-7.1125632631624178E-2</v>
      </c>
      <c r="H53" s="32">
        <f>$F$27*$F$33</f>
        <v>-6.6507085058142096E-2</v>
      </c>
      <c r="I53" s="32">
        <f>$F$28*$F$33</f>
        <v>-7.1125632631624178E-2</v>
      </c>
      <c r="J53" s="32">
        <f>$F$29*$F$33</f>
        <v>2.1245318838017609E-2</v>
      </c>
      <c r="K53" s="32">
        <f>$F$30*$F$33</f>
        <v>0.18751303148337287</v>
      </c>
      <c r="M53" s="6" t="s">
        <v>61</v>
      </c>
      <c r="N53" s="10">
        <v>7.1125632631624178E-2</v>
      </c>
      <c r="O53" s="10">
        <v>6.6507085058142096E-2</v>
      </c>
      <c r="P53" s="10">
        <v>7.1125632631624178E-2</v>
      </c>
      <c r="Q53" s="10">
        <v>-2.1245318838017609E-2</v>
      </c>
      <c r="R53" s="10">
        <v>-0.18751303148337287</v>
      </c>
      <c r="S53" s="85">
        <v>-7.1125632631624178E-2</v>
      </c>
      <c r="T53" s="85">
        <v>-6.6507085058142096E-2</v>
      </c>
      <c r="U53" s="85">
        <v>-7.1125632631624178E-2</v>
      </c>
      <c r="V53" s="85">
        <v>2.1245318838017609E-2</v>
      </c>
      <c r="W53" s="85">
        <v>0.18751303148337287</v>
      </c>
      <c r="X53" s="49"/>
    </row>
    <row r="54" spans="1:24" x14ac:dyDescent="0.25"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</row>
    <row r="55" spans="1:24" x14ac:dyDescent="0.25">
      <c r="A55" s="35" t="s">
        <v>92</v>
      </c>
      <c r="B55" s="33">
        <f>SUM(B50:B53)</f>
        <v>0.18303963378291274</v>
      </c>
      <c r="C55" s="33">
        <f t="shared" ref="C55:K55" si="7">SUM(C50:C53)</f>
        <v>0.21791484799674971</v>
      </c>
      <c r="D55" s="33">
        <f t="shared" si="7"/>
        <v>0.18780244921418271</v>
      </c>
      <c r="E55" s="33">
        <f t="shared" si="7"/>
        <v>-0.25017308294438162</v>
      </c>
      <c r="F55" s="33">
        <f t="shared" si="7"/>
        <v>-0.33858384804946351</v>
      </c>
      <c r="G55" s="32">
        <f>SUM(G50:G53)</f>
        <v>-0.18303963378291274</v>
      </c>
      <c r="H55" s="32">
        <f t="shared" si="7"/>
        <v>-0.21791484799674971</v>
      </c>
      <c r="I55" s="32">
        <f t="shared" si="7"/>
        <v>-0.18780244921418271</v>
      </c>
      <c r="J55" s="32">
        <f t="shared" si="7"/>
        <v>0.25017308294438162</v>
      </c>
      <c r="K55" s="32">
        <f t="shared" si="7"/>
        <v>0.33858384804946351</v>
      </c>
      <c r="L55" s="8" t="s">
        <v>105</v>
      </c>
      <c r="M55" s="6" t="s">
        <v>92</v>
      </c>
      <c r="N55" s="10">
        <v>0.18303963378291274</v>
      </c>
      <c r="O55" s="10">
        <v>0.21791484799674971</v>
      </c>
      <c r="P55" s="10">
        <v>0.18780244921418271</v>
      </c>
      <c r="Q55" s="10">
        <v>-0.25017308294438162</v>
      </c>
      <c r="R55" s="10">
        <v>-0.33858384804946351</v>
      </c>
      <c r="S55" s="85">
        <v>-0.18303963378291274</v>
      </c>
      <c r="T55" s="85">
        <v>-0.21791484799674971</v>
      </c>
      <c r="U55" s="85">
        <v>-0.18780244921418271</v>
      </c>
      <c r="V55" s="85">
        <v>0.25017308294438162</v>
      </c>
      <c r="W55" s="85">
        <v>0.33858384804946351</v>
      </c>
      <c r="X55" s="6" t="s">
        <v>105</v>
      </c>
    </row>
    <row r="56" spans="1:24" x14ac:dyDescent="0.25">
      <c r="A56" s="35" t="s">
        <v>93</v>
      </c>
      <c r="B56" s="33">
        <f>SQRT(SUMSQ(C26:F26)*$M$37)</f>
        <v>0.58704976477985582</v>
      </c>
      <c r="C56" s="33">
        <f>SQRT(SUMSQ(C27:F27)*$M$37)</f>
        <v>0.68300851575112476</v>
      </c>
      <c r="D56" s="33">
        <f>SQRT(SUMSQ(C28:F28)*$M$37)</f>
        <v>0.5972693272223768</v>
      </c>
      <c r="E56" s="33">
        <f>SQRT(SUMSQ(C29:F29)*$M$37)</f>
        <v>0.91135898487828659</v>
      </c>
      <c r="F56" s="33">
        <f>SQRT(SUMSQ(C30:F30)*$M$37)</f>
        <v>1.1118340487706402</v>
      </c>
      <c r="G56" s="32">
        <f>SQRT(SUMSQ(C26:F26)*$M$38)</f>
        <v>0.3234042606709796</v>
      </c>
      <c r="H56" s="32">
        <f>SQRT(SUMSQ(C27:F27)*$M$38)</f>
        <v>0.37626769878923083</v>
      </c>
      <c r="I56" s="32">
        <f>SQRT(SUMSQ(C28:F28)*$M$38)</f>
        <v>0.32903419229584585</v>
      </c>
      <c r="J56" s="32">
        <f>SQRT(SUMSQ(C29:F29)*$M$38)</f>
        <v>0.50206540636455843</v>
      </c>
      <c r="K56" s="32">
        <f>SQRT(SUMSQ(C30:F30)*$M$38)</f>
        <v>0.61250662227303765</v>
      </c>
      <c r="L56" s="84">
        <f>MAX(B57:F57)</f>
        <v>0.31905143636035382</v>
      </c>
      <c r="M56" s="6" t="s">
        <v>93</v>
      </c>
      <c r="N56" s="10">
        <v>0.58704976477985582</v>
      </c>
      <c r="O56" s="10">
        <v>0.68300851575112476</v>
      </c>
      <c r="P56" s="10">
        <v>0.5972693272223768</v>
      </c>
      <c r="Q56" s="10">
        <v>0.91135898487828659</v>
      </c>
      <c r="R56" s="10">
        <v>1.1118340487706402</v>
      </c>
      <c r="S56" s="85">
        <v>0.3234042606709796</v>
      </c>
      <c r="T56" s="85">
        <v>0.37626769878923083</v>
      </c>
      <c r="U56" s="85">
        <v>0.32903419229584585</v>
      </c>
      <c r="V56" s="85">
        <v>0.50206540636455843</v>
      </c>
      <c r="W56" s="85">
        <v>0.61250662227303765</v>
      </c>
      <c r="X56" s="10">
        <v>0.31905143636035382</v>
      </c>
    </row>
    <row r="57" spans="1:24" x14ac:dyDescent="0.25">
      <c r="A57" s="35" t="s">
        <v>94</v>
      </c>
      <c r="B57" s="33">
        <f>B55/B56</f>
        <v>0.31179577058778446</v>
      </c>
      <c r="C57" s="33">
        <f t="shared" ref="C57:J57" si="8">C55/C56</f>
        <v>0.31905143636035382</v>
      </c>
      <c r="D57" s="33">
        <f t="shared" si="8"/>
        <v>0.31443511436886434</v>
      </c>
      <c r="E57" s="33">
        <f t="shared" si="8"/>
        <v>-0.27450553195324301</v>
      </c>
      <c r="F57" s="33">
        <f t="shared" si="8"/>
        <v>-0.30452732440046892</v>
      </c>
      <c r="G57" s="32">
        <f t="shared" si="8"/>
        <v>-0.56597780562059752</v>
      </c>
      <c r="H57" s="32">
        <f t="shared" si="8"/>
        <v>-0.57914843261317617</v>
      </c>
      <c r="I57" s="32">
        <f t="shared" si="8"/>
        <v>-0.57076879428179039</v>
      </c>
      <c r="J57" s="32">
        <f t="shared" si="8"/>
        <v>0.49828783216887601</v>
      </c>
      <c r="K57" s="32">
        <f>K55/K56</f>
        <v>0.55278397936819801</v>
      </c>
      <c r="L57" s="57">
        <f>MAX(G57:K57)</f>
        <v>0.55278397936819801</v>
      </c>
      <c r="M57" s="6" t="s">
        <v>94</v>
      </c>
      <c r="N57" s="87">
        <v>0.31179577058778446</v>
      </c>
      <c r="O57" s="87">
        <v>0.31905143636035382</v>
      </c>
      <c r="P57" s="87">
        <v>0.31443511436886434</v>
      </c>
      <c r="Q57" s="87">
        <v>-0.27450553195324301</v>
      </c>
      <c r="R57" s="87">
        <v>-0.30452732440046892</v>
      </c>
      <c r="S57" s="86">
        <v>-0.56597780562059752</v>
      </c>
      <c r="T57" s="86">
        <v>-0.57914843261317617</v>
      </c>
      <c r="U57" s="86">
        <v>-0.57076879428179039</v>
      </c>
      <c r="V57" s="85">
        <v>0.49828783216887601</v>
      </c>
      <c r="W57" s="85">
        <v>0.55278397936819801</v>
      </c>
      <c r="X57" s="85">
        <v>0.55278397936819801</v>
      </c>
    </row>
    <row r="58" spans="1:24" x14ac:dyDescent="0.25">
      <c r="B58" s="6" t="s">
        <v>51</v>
      </c>
      <c r="C58" s="36" t="s">
        <v>52</v>
      </c>
      <c r="D58" s="6" t="s">
        <v>53</v>
      </c>
      <c r="E58" s="6" t="s">
        <v>54</v>
      </c>
      <c r="F58" s="6" t="s">
        <v>55</v>
      </c>
      <c r="G58" s="6" t="s">
        <v>51</v>
      </c>
      <c r="H58" s="6" t="s">
        <v>52</v>
      </c>
      <c r="I58" s="6" t="s">
        <v>53</v>
      </c>
      <c r="J58" s="6" t="s">
        <v>54</v>
      </c>
      <c r="K58" s="36" t="s">
        <v>55</v>
      </c>
      <c r="M58" s="49"/>
      <c r="N58" s="88" t="s">
        <v>51</v>
      </c>
      <c r="O58" s="88" t="s">
        <v>52</v>
      </c>
      <c r="P58" s="88" t="s">
        <v>53</v>
      </c>
      <c r="Q58" s="6" t="s">
        <v>54</v>
      </c>
      <c r="R58" s="6" t="s">
        <v>55</v>
      </c>
      <c r="S58" s="6" t="s">
        <v>51</v>
      </c>
      <c r="T58" s="6" t="s">
        <v>52</v>
      </c>
      <c r="U58" s="53" t="s">
        <v>53</v>
      </c>
      <c r="V58" s="53" t="s">
        <v>54</v>
      </c>
      <c r="W58" s="53" t="s">
        <v>55</v>
      </c>
      <c r="X58" s="49"/>
    </row>
    <row r="59" spans="1:24" x14ac:dyDescent="0.25">
      <c r="B59" s="6" t="s">
        <v>71</v>
      </c>
      <c r="C59" s="36" t="s">
        <v>71</v>
      </c>
      <c r="D59" s="6" t="s">
        <v>71</v>
      </c>
      <c r="E59" s="6" t="s">
        <v>72</v>
      </c>
      <c r="F59" s="6" t="s">
        <v>72</v>
      </c>
      <c r="G59" s="6" t="s">
        <v>71</v>
      </c>
      <c r="H59" s="6" t="s">
        <v>71</v>
      </c>
      <c r="I59" s="6" t="s">
        <v>71</v>
      </c>
      <c r="J59" s="6" t="s">
        <v>72</v>
      </c>
      <c r="K59" s="36" t="s">
        <v>72</v>
      </c>
      <c r="M59" s="49"/>
      <c r="N59" s="88" t="s">
        <v>71</v>
      </c>
      <c r="O59" s="88" t="s">
        <v>71</v>
      </c>
      <c r="P59" s="88" t="s">
        <v>71</v>
      </c>
      <c r="Q59" s="6" t="s">
        <v>72</v>
      </c>
      <c r="R59" s="6" t="s">
        <v>72</v>
      </c>
      <c r="S59" s="6" t="s">
        <v>71</v>
      </c>
      <c r="T59" s="6" t="s">
        <v>71</v>
      </c>
      <c r="U59" s="53" t="s">
        <v>71</v>
      </c>
      <c r="V59" s="53" t="s">
        <v>72</v>
      </c>
      <c r="W59" s="53" t="s">
        <v>72</v>
      </c>
      <c r="X59" s="49"/>
    </row>
    <row r="63" spans="1:24" x14ac:dyDescent="0.25">
      <c r="D63" s="103" t="s">
        <v>116</v>
      </c>
      <c r="E63" s="103"/>
      <c r="F63" s="103"/>
      <c r="G63" s="103"/>
      <c r="H63" s="103"/>
      <c r="J63" s="104" t="s">
        <v>89</v>
      </c>
      <c r="K63" s="104"/>
      <c r="L63" s="104"/>
      <c r="M63" s="104"/>
      <c r="N63" s="104"/>
    </row>
    <row r="64" spans="1:24" x14ac:dyDescent="0.25">
      <c r="D64" s="102" t="s">
        <v>117</v>
      </c>
      <c r="E64" s="102"/>
      <c r="G64" s="102" t="s">
        <v>115</v>
      </c>
      <c r="H64" s="102"/>
      <c r="J64" s="102" t="s">
        <v>117</v>
      </c>
      <c r="K64" s="102"/>
      <c r="M64" s="102" t="s">
        <v>115</v>
      </c>
      <c r="N64" s="102"/>
    </row>
    <row r="65" spans="4:14" x14ac:dyDescent="0.25">
      <c r="D65" s="26" t="s">
        <v>83</v>
      </c>
      <c r="E65" s="26" t="s">
        <v>70</v>
      </c>
      <c r="G65" s="26" t="s">
        <v>83</v>
      </c>
      <c r="H65" s="26" t="s">
        <v>70</v>
      </c>
      <c r="J65" s="26" t="s">
        <v>83</v>
      </c>
      <c r="K65" s="26" t="s">
        <v>70</v>
      </c>
      <c r="M65" s="26" t="s">
        <v>83</v>
      </c>
      <c r="N65" s="26" t="s">
        <v>70</v>
      </c>
    </row>
    <row r="66" spans="4:14" x14ac:dyDescent="0.25">
      <c r="D66" s="6" t="s">
        <v>51</v>
      </c>
      <c r="E66" s="6" t="s">
        <v>71</v>
      </c>
      <c r="G66" s="6" t="s">
        <v>51</v>
      </c>
      <c r="H66" s="6" t="s">
        <v>71</v>
      </c>
      <c r="J66" s="6" t="s">
        <v>51</v>
      </c>
      <c r="K66" s="6" t="s">
        <v>71</v>
      </c>
      <c r="M66" s="6" t="s">
        <v>51</v>
      </c>
      <c r="N66" s="6" t="s">
        <v>71</v>
      </c>
    </row>
    <row r="67" spans="4:14" x14ac:dyDescent="0.25">
      <c r="D67" s="6" t="s">
        <v>52</v>
      </c>
      <c r="E67" s="6" t="s">
        <v>71</v>
      </c>
      <c r="G67" s="6" t="s">
        <v>52</v>
      </c>
      <c r="H67" s="6" t="s">
        <v>71</v>
      </c>
      <c r="J67" s="6" t="s">
        <v>52</v>
      </c>
      <c r="K67" s="6" t="s">
        <v>71</v>
      </c>
      <c r="M67" s="6" t="s">
        <v>52</v>
      </c>
      <c r="N67" s="6" t="s">
        <v>71</v>
      </c>
    </row>
    <row r="68" spans="4:14" x14ac:dyDescent="0.25">
      <c r="D68" s="6" t="s">
        <v>53</v>
      </c>
      <c r="E68" s="6" t="s">
        <v>71</v>
      </c>
      <c r="G68" s="6" t="s">
        <v>53</v>
      </c>
      <c r="H68" s="6" t="s">
        <v>71</v>
      </c>
      <c r="J68" s="6" t="s">
        <v>53</v>
      </c>
      <c r="K68" s="6" t="s">
        <v>71</v>
      </c>
      <c r="M68" s="6" t="s">
        <v>53</v>
      </c>
      <c r="N68" s="6" t="s">
        <v>71</v>
      </c>
    </row>
    <row r="69" spans="4:14" x14ac:dyDescent="0.25">
      <c r="D69" s="6" t="s">
        <v>54</v>
      </c>
      <c r="E69" s="6" t="s">
        <v>72</v>
      </c>
      <c r="G69" s="6" t="s">
        <v>54</v>
      </c>
      <c r="H69" s="6" t="s">
        <v>72</v>
      </c>
      <c r="J69" s="6" t="s">
        <v>54</v>
      </c>
      <c r="K69" s="6" t="s">
        <v>72</v>
      </c>
      <c r="M69" s="6" t="s">
        <v>54</v>
      </c>
      <c r="N69" s="6" t="s">
        <v>72</v>
      </c>
    </row>
    <row r="70" spans="4:14" x14ac:dyDescent="0.25">
      <c r="D70" s="6" t="s">
        <v>55</v>
      </c>
      <c r="E70" s="6" t="s">
        <v>72</v>
      </c>
      <c r="G70" s="6" t="s">
        <v>55</v>
      </c>
      <c r="H70" s="6" t="s">
        <v>72</v>
      </c>
      <c r="J70" s="6" t="s">
        <v>55</v>
      </c>
      <c r="K70" s="6" t="s">
        <v>72</v>
      </c>
      <c r="M70" s="6" t="s">
        <v>55</v>
      </c>
      <c r="N70" s="6" t="s">
        <v>72</v>
      </c>
    </row>
    <row r="71" spans="4:14" x14ac:dyDescent="0.25">
      <c r="D71" s="6"/>
      <c r="E71" s="6"/>
      <c r="G71" s="6"/>
      <c r="H71" s="6"/>
      <c r="J71" s="6"/>
      <c r="K71" s="6"/>
      <c r="M71" s="6"/>
      <c r="N71" s="6"/>
    </row>
    <row r="72" spans="4:14" x14ac:dyDescent="0.25">
      <c r="D72" s="7" t="s">
        <v>62</v>
      </c>
      <c r="E72" s="7" t="s">
        <v>71</v>
      </c>
      <c r="G72" s="7" t="s">
        <v>62</v>
      </c>
      <c r="H72" s="7" t="s">
        <v>71</v>
      </c>
      <c r="J72" s="7" t="s">
        <v>62</v>
      </c>
      <c r="K72" s="7" t="s">
        <v>71</v>
      </c>
      <c r="M72" s="7" t="s">
        <v>62</v>
      </c>
      <c r="N72" s="7" t="s">
        <v>71</v>
      </c>
    </row>
    <row r="73" spans="4:14" x14ac:dyDescent="0.25">
      <c r="D73" s="7" t="s">
        <v>63</v>
      </c>
      <c r="E73" s="7" t="s">
        <v>72</v>
      </c>
      <c r="G73" s="7" t="s">
        <v>63</v>
      </c>
      <c r="H73" s="7" t="s">
        <v>72</v>
      </c>
      <c r="J73" s="7" t="s">
        <v>63</v>
      </c>
      <c r="K73" s="7" t="s">
        <v>72</v>
      </c>
      <c r="M73" s="7" t="s">
        <v>63</v>
      </c>
      <c r="N73" s="7" t="s">
        <v>72</v>
      </c>
    </row>
  </sheetData>
  <mergeCells count="22">
    <mergeCell ref="B1:N2"/>
    <mergeCell ref="B4:D4"/>
    <mergeCell ref="E4:F4"/>
    <mergeCell ref="A13:E13"/>
    <mergeCell ref="A14:E15"/>
    <mergeCell ref="O10:Q10"/>
    <mergeCell ref="A35:E35"/>
    <mergeCell ref="I22:K22"/>
    <mergeCell ref="I16:K16"/>
    <mergeCell ref="B48:K48"/>
    <mergeCell ref="A23:E23"/>
    <mergeCell ref="D64:E64"/>
    <mergeCell ref="G64:H64"/>
    <mergeCell ref="J64:K64"/>
    <mergeCell ref="M64:N64"/>
    <mergeCell ref="N48:W48"/>
    <mergeCell ref="N49:R49"/>
    <mergeCell ref="S49:W49"/>
    <mergeCell ref="G49:K49"/>
    <mergeCell ref="B49:F49"/>
    <mergeCell ref="D63:H63"/>
    <mergeCell ref="J63:N6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Naive Bayes</vt:lpstr>
      <vt:lpstr>kNN</vt:lpstr>
      <vt:lpstr>kNN TF IDF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2019-06-13T17:11:38Z</dcterms:created>
  <dcterms:modified xsi:type="dcterms:W3CDTF">2019-06-18T17:57:58Z</dcterms:modified>
</cp:coreProperties>
</file>