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lk\Documents\"/>
    </mc:Choice>
  </mc:AlternateContent>
  <xr:revisionPtr revIDLastSave="0" documentId="13_ncr:1_{8E6E1EE2-EAC8-45A3-A408-A3A01F09D16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J62" i="1"/>
  <c r="H68" i="1" l="1"/>
  <c r="Y112" i="1"/>
  <c r="Y111" i="1"/>
  <c r="X111" i="1"/>
  <c r="V112" i="1"/>
  <c r="V109" i="1"/>
  <c r="X112" i="1"/>
  <c r="V111" i="1"/>
  <c r="W111" i="1"/>
  <c r="V108" i="1"/>
  <c r="W108" i="1"/>
  <c r="H60" i="1"/>
  <c r="J59" i="1"/>
  <c r="J60" i="1"/>
  <c r="H27" i="1"/>
  <c r="P112" i="1"/>
  <c r="Q112" i="1"/>
  <c r="Q111" i="1"/>
  <c r="P111" i="1"/>
  <c r="P109" i="1"/>
  <c r="Q109" i="1"/>
  <c r="Q108" i="1"/>
  <c r="P108" i="1"/>
  <c r="N62" i="1"/>
  <c r="N61" i="1"/>
  <c r="N58" i="1"/>
  <c r="N57" i="1"/>
  <c r="P53" i="1"/>
  <c r="P52" i="1"/>
  <c r="W112" i="1" l="1"/>
  <c r="X114" i="1"/>
  <c r="W109" i="1"/>
  <c r="J44" i="1"/>
  <c r="G66" i="1" l="1"/>
  <c r="G65" i="1"/>
  <c r="H61" i="1"/>
  <c r="G61" i="1"/>
  <c r="G60" i="1"/>
  <c r="Q104" i="1"/>
  <c r="H65" i="1" s="1"/>
  <c r="P104" i="1"/>
  <c r="H66" i="1" s="1"/>
  <c r="Q103" i="1"/>
  <c r="P103" i="1"/>
  <c r="P101" i="1"/>
  <c r="Q101" i="1"/>
  <c r="Q100" i="1"/>
  <c r="P100" i="1"/>
  <c r="R71" i="1"/>
  <c r="R70" i="1"/>
  <c r="H81" i="1" l="1"/>
  <c r="H76" i="1"/>
  <c r="H77" i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O13" i="1"/>
  <c r="O14" i="1"/>
  <c r="O10" i="1"/>
  <c r="N11" i="1"/>
  <c r="Q11" i="1" s="1"/>
  <c r="N12" i="1"/>
  <c r="N13" i="1"/>
  <c r="Q13" i="1" s="1"/>
  <c r="N14" i="1"/>
  <c r="N10" i="1"/>
  <c r="R10" i="1" l="1"/>
  <c r="H94" i="1"/>
  <c r="K94" i="1" s="1"/>
  <c r="H105" i="1"/>
  <c r="K105" i="1" s="1"/>
  <c r="H116" i="1"/>
  <c r="K116" i="1" s="1"/>
  <c r="H86" i="1"/>
  <c r="K86" i="1" s="1"/>
  <c r="H92" i="1"/>
  <c r="K92" i="1" s="1"/>
  <c r="H104" i="1"/>
  <c r="K104" i="1" s="1"/>
  <c r="H95" i="1"/>
  <c r="K95" i="1" s="1"/>
  <c r="H106" i="1"/>
  <c r="K106" i="1" s="1"/>
  <c r="H117" i="1"/>
  <c r="K117" i="1" s="1"/>
  <c r="H87" i="1"/>
  <c r="K87" i="1" s="1"/>
  <c r="H109" i="1"/>
  <c r="K109" i="1" s="1"/>
  <c r="H111" i="1"/>
  <c r="K111" i="1" s="1"/>
  <c r="H103" i="1"/>
  <c r="K103" i="1" s="1"/>
  <c r="H96" i="1"/>
  <c r="K96" i="1" s="1"/>
  <c r="H107" i="1"/>
  <c r="K107" i="1" s="1"/>
  <c r="H118" i="1"/>
  <c r="K118" i="1" s="1"/>
  <c r="H97" i="1"/>
  <c r="K97" i="1" s="1"/>
  <c r="H108" i="1"/>
  <c r="K108" i="1" s="1"/>
  <c r="H119" i="1"/>
  <c r="K119" i="1" s="1"/>
  <c r="H98" i="1"/>
  <c r="K98" i="1" s="1"/>
  <c r="H88" i="1"/>
  <c r="K88" i="1" s="1"/>
  <c r="H99" i="1"/>
  <c r="K99" i="1" s="1"/>
  <c r="H120" i="1"/>
  <c r="K120" i="1" s="1"/>
  <c r="H121" i="1"/>
  <c r="K121" i="1" s="1"/>
  <c r="H114" i="1"/>
  <c r="K114" i="1" s="1"/>
  <c r="H89" i="1"/>
  <c r="K89" i="1" s="1"/>
  <c r="H110" i="1"/>
  <c r="K110" i="1" s="1"/>
  <c r="H100" i="1"/>
  <c r="K100" i="1" s="1"/>
  <c r="H93" i="1"/>
  <c r="K93" i="1" s="1"/>
  <c r="H90" i="1"/>
  <c r="K90" i="1" s="1"/>
  <c r="H101" i="1"/>
  <c r="K101" i="1" s="1"/>
  <c r="H112" i="1"/>
  <c r="K112" i="1" s="1"/>
  <c r="H115" i="1"/>
  <c r="K115" i="1" s="1"/>
  <c r="H91" i="1"/>
  <c r="K91" i="1" s="1"/>
  <c r="H102" i="1"/>
  <c r="K102" i="1" s="1"/>
  <c r="H113" i="1"/>
  <c r="K113" i="1" s="1"/>
  <c r="R12" i="1"/>
  <c r="H82" i="1"/>
  <c r="I89" i="1" s="1"/>
  <c r="L89" i="1" s="1"/>
  <c r="R14" i="1"/>
  <c r="I112" i="1"/>
  <c r="L112" i="1" s="1"/>
  <c r="Q12" i="1"/>
  <c r="R13" i="1"/>
  <c r="R11" i="1"/>
  <c r="R16" i="1" s="1"/>
  <c r="Q10" i="1"/>
  <c r="Q14" i="1"/>
  <c r="R82" i="1"/>
  <c r="R84" i="1"/>
  <c r="Q87" i="1"/>
  <c r="Q82" i="1"/>
  <c r="I120" i="1" l="1"/>
  <c r="L120" i="1" s="1"/>
  <c r="I97" i="1"/>
  <c r="L97" i="1" s="1"/>
  <c r="I114" i="1"/>
  <c r="L114" i="1" s="1"/>
  <c r="I90" i="1"/>
  <c r="L90" i="1" s="1"/>
  <c r="I93" i="1"/>
  <c r="L93" i="1" s="1"/>
  <c r="I96" i="1"/>
  <c r="L96" i="1" s="1"/>
  <c r="I115" i="1"/>
  <c r="L115" i="1" s="1"/>
  <c r="I103" i="1"/>
  <c r="L103" i="1" s="1"/>
  <c r="I117" i="1"/>
  <c r="L117" i="1" s="1"/>
  <c r="I86" i="1"/>
  <c r="L86" i="1" s="1"/>
  <c r="I92" i="1"/>
  <c r="L92" i="1" s="1"/>
  <c r="I108" i="1"/>
  <c r="L108" i="1" s="1"/>
  <c r="I102" i="1"/>
  <c r="L102" i="1" s="1"/>
  <c r="I105" i="1"/>
  <c r="L105" i="1" s="1"/>
  <c r="I106" i="1"/>
  <c r="L106" i="1" s="1"/>
  <c r="I110" i="1"/>
  <c r="L110" i="1" s="1"/>
  <c r="I95" i="1"/>
  <c r="L95" i="1" s="1"/>
  <c r="I100" i="1"/>
  <c r="L100" i="1" s="1"/>
  <c r="I91" i="1"/>
  <c r="L91" i="1" s="1"/>
  <c r="I104" i="1"/>
  <c r="L104" i="1" s="1"/>
  <c r="I113" i="1"/>
  <c r="L113" i="1" s="1"/>
  <c r="I94" i="1"/>
  <c r="L94" i="1" s="1"/>
  <c r="I88" i="1"/>
  <c r="L88" i="1" s="1"/>
  <c r="I101" i="1"/>
  <c r="L101" i="1" s="1"/>
  <c r="I116" i="1"/>
  <c r="L116" i="1" s="1"/>
  <c r="I118" i="1"/>
  <c r="L118" i="1" s="1"/>
  <c r="I111" i="1"/>
  <c r="L111" i="1" s="1"/>
  <c r="I98" i="1"/>
  <c r="L98" i="1" s="1"/>
  <c r="I99" i="1"/>
  <c r="L99" i="1" s="1"/>
  <c r="I107" i="1"/>
  <c r="L107" i="1" s="1"/>
  <c r="I109" i="1"/>
  <c r="L109" i="1" s="1"/>
  <c r="I121" i="1"/>
  <c r="L121" i="1" s="1"/>
  <c r="I119" i="1"/>
  <c r="L119" i="1" s="1"/>
  <c r="I87" i="1"/>
  <c r="L87" i="1" s="1"/>
  <c r="Q16" i="1"/>
  <c r="R87" i="1"/>
  <c r="R88" i="1"/>
  <c r="Q85" i="1"/>
  <c r="Q84" i="1"/>
  <c r="H36" i="1"/>
  <c r="H35" i="1"/>
  <c r="H38" i="1" s="1"/>
  <c r="H69" i="1" s="1"/>
  <c r="H34" i="1"/>
  <c r="H33" i="1"/>
  <c r="H39" i="1" s="1"/>
  <c r="H28" i="1"/>
  <c r="B81" i="1"/>
  <c r="B80" i="1"/>
  <c r="B77" i="1"/>
  <c r="B76" i="1"/>
  <c r="H46" i="1" l="1"/>
  <c r="H71" i="1"/>
  <c r="H72" i="1" s="1"/>
  <c r="H47" i="1" l="1"/>
  <c r="H49" i="1" s="1"/>
</calcChain>
</file>

<file path=xl/sharedStrings.xml><?xml version="1.0" encoding="utf-8"?>
<sst xmlns="http://schemas.openxmlformats.org/spreadsheetml/2006/main" count="134" uniqueCount="102">
  <si>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</si>
  <si>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</si>
  <si>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</si>
  <si>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</si>
  <si>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</si>
  <si>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</si>
  <si>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</si>
  <si>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</si>
  <si>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</si>
  <si>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</si>
  <si>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</si>
  <si>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</si>
  <si>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</si>
  <si>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</si>
  <si>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</si>
  <si>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</si>
  <si>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</si>
  <si>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</si>
  <si>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</si>
  <si>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</si>
  <si>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</si>
  <si>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</si>
  <si>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</si>
  <si>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</si>
  <si>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</si>
  <si>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</si>
  <si>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</si>
  <si>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</si>
  <si>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</si>
  <si>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</si>
  <si>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</si>
  <si>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</si>
  <si>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</si>
  <si>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</si>
  <si>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</si>
  <si>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</si>
  <si>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</si>
  <si>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</si>
  <si>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</si>
  <si>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</si>
  <si>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</si>
  <si>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</si>
  <si>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</si>
  <si>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</si>
  <si>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</si>
  <si>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</si>
  <si>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</si>
  <si>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</si>
  <si>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</si>
  <si>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</si>
  <si>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</si>
  <si>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</si>
  <si>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</si>
  <si>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</si>
  <si>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</si>
  <si>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</si>
  <si>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</si>
  <si>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</si>
  <si>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</si>
  <si>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</si>
  <si>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</si>
  <si>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</si>
  <si>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</si>
  <si>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</si>
  <si>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</si>
  <si>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</si>
  <si>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</si>
  <si>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</si>
  <si>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</si>
  <si>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</si>
  <si>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</si>
  <si>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</si>
  <si>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</si>
  <si>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</si>
  <si>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</si>
  <si>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</si>
  <si>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</si>
  <si>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</si>
  <si>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</si>
  <si>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</si>
  <si>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</si>
  <si>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</si>
  <si>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</si>
  <si>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</si>
  <si>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</si>
  <si>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</si>
  <si>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</si>
  <si>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</si>
  <si>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</si>
  <si>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</si>
  <si>
    <t>Device size (px)</t>
  </si>
  <si>
    <t>Screen Width</t>
  </si>
  <si>
    <t>Screen Height</t>
  </si>
  <si>
    <t>px</t>
  </si>
  <si>
    <t>size</t>
  </si>
  <si>
    <t>from center</t>
  </si>
  <si>
    <t>moves from center</t>
  </si>
  <si>
    <t>moves from pt1 (REF)</t>
  </si>
  <si>
    <t>RES_LAT [mm/deg]</t>
  </si>
  <si>
    <t>RES_LONG [mm/deg]</t>
  </si>
  <si>
    <t>ACTUAL SCALE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</si>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</sst>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509760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433917</xdr:colOff>
      <xdr:row>54</xdr:row>
      <xdr:rowOff>84667</xdr:rowOff>
    </xdr:from>
    <xdr:to>
      <xdr:col>15</xdr:col>
      <xdr:colOff>568960</xdr:colOff>
      <xdr:row>64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1129B7-26B5-4A5C-BE37-79099F7FBBA7}"/>
            </a:ext>
          </a:extLst>
        </xdr:cNvPr>
        <xdr:cNvSpPr>
          <a:spLocks noChangeAspect="1"/>
        </xdr:cNvSpPr>
      </xdr:nvSpPr>
      <xdr:spPr>
        <a:xfrm>
          <a:off x="13292667" y="10128250"/>
          <a:ext cx="82296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433913</xdr:colOff>
      <xdr:row>55</xdr:row>
      <xdr:rowOff>179915</xdr:rowOff>
    </xdr:from>
    <xdr:to>
      <xdr:col>15</xdr:col>
      <xdr:colOff>574611</xdr:colOff>
      <xdr:row>63</xdr:row>
      <xdr:rowOff>21168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E60935-6262-4898-BD70-8AA154A41B5D}"/>
            </a:ext>
          </a:extLst>
        </xdr:cNvPr>
        <xdr:cNvSpPr>
          <a:spLocks noChangeAspect="1"/>
        </xdr:cNvSpPr>
      </xdr:nvSpPr>
      <xdr:spPr>
        <a:xfrm>
          <a:off x="13292663" y="10403415"/>
          <a:ext cx="828615" cy="12805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1"/>
  <sheetViews>
    <sheetView tabSelected="1" topLeftCell="A32" zoomScale="90" zoomScaleNormal="90" workbookViewId="0">
      <selection activeCell="J64" sqref="J64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9" max="9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62</v>
      </c>
      <c r="Q2" s="8" t="s">
        <v>60</v>
      </c>
      <c r="R2" s="8" t="s">
        <v>61</v>
      </c>
    </row>
    <row r="3" spans="1:42">
      <c r="P3" t="s">
        <v>63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64</v>
      </c>
      <c r="AP4" t="s">
        <v>67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65</v>
      </c>
    </row>
    <row r="9" spans="1:42" ht="17.25">
      <c r="A9" s="3" t="s">
        <v>4</v>
      </c>
      <c r="N9" t="s">
        <v>66</v>
      </c>
      <c r="O9">
        <v>-4</v>
      </c>
      <c r="Q9" s="8" t="s">
        <v>60</v>
      </c>
      <c r="R9" s="8" t="s">
        <v>61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10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10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10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10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10">
      <c r="B37">
        <v>40.810901299999998</v>
      </c>
      <c r="C37">
        <v>-96.689129500000007</v>
      </c>
    </row>
    <row r="38" spans="2:10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10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10">
      <c r="B40">
        <v>40.810997800000003</v>
      </c>
      <c r="C40">
        <v>-96.688996000000003</v>
      </c>
    </row>
    <row r="41" spans="2:10">
      <c r="B41">
        <v>40.811018099999998</v>
      </c>
      <c r="C41">
        <v>-96.688941700000001</v>
      </c>
      <c r="G41" s="5" t="s">
        <v>57</v>
      </c>
    </row>
    <row r="42" spans="2:10">
      <c r="B42">
        <v>40.811034800000002</v>
      </c>
      <c r="C42">
        <v>-96.688892100000004</v>
      </c>
    </row>
    <row r="43" spans="2:10">
      <c r="B43">
        <v>40.811051599999999</v>
      </c>
      <c r="C43">
        <v>-96.688799500000002</v>
      </c>
    </row>
    <row r="44" spans="2:10">
      <c r="B44">
        <v>40.811084000000001</v>
      </c>
      <c r="C44">
        <v>-96.688731099999998</v>
      </c>
      <c r="G44" t="s">
        <v>89</v>
      </c>
      <c r="H44">
        <v>-2.9460000000000002</v>
      </c>
      <c r="J44" t="str">
        <f>CONCATENATE("Azimuth P or M [deg]: ",ROUND(90-ABS(ATAN(H44)*180/PI()),2))</f>
        <v>Azimuth P or M [deg]: 18.75</v>
      </c>
    </row>
    <row r="45" spans="2:10">
      <c r="B45">
        <v>40.811149999999998</v>
      </c>
      <c r="C45">
        <v>-96.688690899999997</v>
      </c>
    </row>
    <row r="46" spans="2:10">
      <c r="B46">
        <v>40.811249500000002</v>
      </c>
      <c r="C46">
        <v>-96.688685500000005</v>
      </c>
      <c r="G46" t="s">
        <v>98</v>
      </c>
      <c r="H46">
        <f>1/(H39)*H44*H28/SQRT(1+H44^2)</f>
        <v>27688.096254830434</v>
      </c>
    </row>
    <row r="47" spans="2:10">
      <c r="B47">
        <v>40.811295200000004</v>
      </c>
      <c r="C47">
        <v>-96.688648000000001</v>
      </c>
      <c r="G47" t="s">
        <v>99</v>
      </c>
      <c r="H47">
        <f>1/H44*H46*H39/H38</f>
        <v>21787.427002932927</v>
      </c>
    </row>
    <row r="48" spans="2:10">
      <c r="B48">
        <v>40.811365199999997</v>
      </c>
      <c r="C48">
        <v>-96.688583600000001</v>
      </c>
    </row>
    <row r="49" spans="2:16">
      <c r="B49">
        <v>40.811436299999997</v>
      </c>
      <c r="C49">
        <v>-96.688574200000005</v>
      </c>
      <c r="G49" t="s">
        <v>55</v>
      </c>
      <c r="H49">
        <f>H46/H47</f>
        <v>1.2708291002468159</v>
      </c>
    </row>
    <row r="50" spans="2:16">
      <c r="B50">
        <v>40.811520600000001</v>
      </c>
      <c r="C50">
        <v>-96.688608900000006</v>
      </c>
    </row>
    <row r="51" spans="2:16">
      <c r="B51">
        <v>40.811566300000003</v>
      </c>
      <c r="C51">
        <v>-96.688666600000005</v>
      </c>
      <c r="G51" s="5"/>
      <c r="P51" t="s">
        <v>90</v>
      </c>
    </row>
    <row r="52" spans="2:16">
      <c r="B52">
        <v>40.811594700000001</v>
      </c>
      <c r="C52">
        <v>-96.688717499999996</v>
      </c>
      <c r="G52" s="5"/>
      <c r="O52" t="s">
        <v>91</v>
      </c>
      <c r="P52">
        <f>3.75*96</f>
        <v>360</v>
      </c>
    </row>
    <row r="53" spans="2:16">
      <c r="B53">
        <v>40.811673900000002</v>
      </c>
      <c r="C53">
        <v>-96.688775199999995</v>
      </c>
      <c r="O53" t="s">
        <v>92</v>
      </c>
      <c r="P53">
        <f>96*8.333333333</f>
        <v>799.99999996800011</v>
      </c>
    </row>
    <row r="54" spans="2:16">
      <c r="B54">
        <v>40.811719500000002</v>
      </c>
      <c r="C54">
        <v>-96.688779199999999</v>
      </c>
      <c r="G54" s="5" t="s">
        <v>76</v>
      </c>
    </row>
    <row r="55" spans="2:16">
      <c r="B55">
        <v>40.811813399999998</v>
      </c>
      <c r="C55">
        <v>-96.688735699999995</v>
      </c>
    </row>
    <row r="56" spans="2:16">
      <c r="B56">
        <v>40.811899199999999</v>
      </c>
      <c r="C56">
        <v>-96.688716200000002</v>
      </c>
      <c r="G56" t="s">
        <v>77</v>
      </c>
    </row>
    <row r="57" spans="2:16">
      <c r="B57">
        <v>40.811943800000002</v>
      </c>
      <c r="C57">
        <v>-96.688692099999997</v>
      </c>
      <c r="N57">
        <f>360/1056</f>
        <v>0.34090909090909088</v>
      </c>
    </row>
    <row r="58" spans="2:16">
      <c r="B58">
        <v>40.811992600000004</v>
      </c>
      <c r="C58">
        <v>-96.688673300000005</v>
      </c>
      <c r="G58" t="s">
        <v>78</v>
      </c>
      <c r="N58">
        <f>800/1632</f>
        <v>0.49019607843137253</v>
      </c>
    </row>
    <row r="59" spans="2:16">
      <c r="B59">
        <v>40.812033200000002</v>
      </c>
      <c r="C59">
        <v>-96.688637099999994</v>
      </c>
      <c r="G59" t="s">
        <v>79</v>
      </c>
      <c r="H59" t="s">
        <v>82</v>
      </c>
      <c r="J59">
        <f>(H61-H66)^2+(H60-H65)^2</f>
        <v>48898.511880199985</v>
      </c>
    </row>
    <row r="60" spans="2:16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6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  <c r="N61">
        <f>1056/1632</f>
        <v>0.6470588235294118</v>
      </c>
    </row>
    <row r="62" spans="2:16">
      <c r="B62">
        <v>40.812021000000001</v>
      </c>
      <c r="C62">
        <v>-96.688399700000005</v>
      </c>
      <c r="J62">
        <f>E22*1000/(X114/96*25.4)</f>
        <v>4028.0815873114207</v>
      </c>
      <c r="K62" t="s">
        <v>100</v>
      </c>
      <c r="N62">
        <f>360/800</f>
        <v>0.45</v>
      </c>
    </row>
    <row r="63" spans="2:16">
      <c r="B63">
        <v>40.811991599999999</v>
      </c>
      <c r="C63">
        <v>-96.688331300000002</v>
      </c>
      <c r="G63" t="s">
        <v>81</v>
      </c>
      <c r="J63">
        <f>1-J62/I22</f>
        <v>-7.0203968278552686E-3</v>
      </c>
      <c r="K63" t="s">
        <v>101</v>
      </c>
    </row>
    <row r="64" spans="2:16">
      <c r="B64">
        <v>40.811976299999998</v>
      </c>
      <c r="C64">
        <v>-96.688227999999995</v>
      </c>
      <c r="G64" t="s">
        <v>79</v>
      </c>
      <c r="H64" t="s">
        <v>82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98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99</v>
      </c>
      <c r="H69">
        <f>(H61-H66)/H38</f>
        <v>20264.409574938942</v>
      </c>
    </row>
    <row r="70" spans="1:18">
      <c r="P70" t="s">
        <v>71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72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83</v>
      </c>
      <c r="H72">
        <f>1/H71</f>
        <v>0.73186315475348385</v>
      </c>
    </row>
    <row r="73" spans="1:18">
      <c r="A73" t="s">
        <v>41</v>
      </c>
      <c r="B73">
        <v>360</v>
      </c>
      <c r="P73" t="s">
        <v>70</v>
      </c>
      <c r="Q73">
        <v>3.3</v>
      </c>
      <c r="R73">
        <v>-9</v>
      </c>
    </row>
    <row r="74" spans="1:18">
      <c r="G74" t="s">
        <v>87</v>
      </c>
    </row>
    <row r="75" spans="1:18">
      <c r="A75" t="s">
        <v>42</v>
      </c>
      <c r="P75" t="s">
        <v>68</v>
      </c>
      <c r="Q75" s="8" t="s">
        <v>60</v>
      </c>
      <c r="R75" s="8" t="s">
        <v>61</v>
      </c>
    </row>
    <row r="76" spans="1:18">
      <c r="A76" t="s">
        <v>40</v>
      </c>
      <c r="B76">
        <f>B72/$B$71</f>
        <v>8.3333333333333339</v>
      </c>
      <c r="G76" t="s">
        <v>85</v>
      </c>
      <c r="H76">
        <f>(H61-H66)/(G61-G66)</f>
        <v>20264.409574938942</v>
      </c>
      <c r="P76" t="s">
        <v>69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86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84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85</v>
      </c>
      <c r="H81">
        <f>(H60-H65)/(G60-G65)</f>
        <v>27688.795976844434</v>
      </c>
      <c r="Q81" s="8"/>
      <c r="R81" s="8"/>
    </row>
    <row r="82" spans="1:18">
      <c r="G82" t="s">
        <v>86</v>
      </c>
      <c r="H82">
        <f>H60-G60*H81</f>
        <v>-1130325.3048330136</v>
      </c>
      <c r="P82" t="s">
        <v>73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80</v>
      </c>
      <c r="I85" t="s">
        <v>88</v>
      </c>
      <c r="K85" t="s">
        <v>60</v>
      </c>
      <c r="L85" t="s">
        <v>61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74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75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25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25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25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74</v>
      </c>
    </row>
    <row r="100" spans="8:25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25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25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75</v>
      </c>
    </row>
    <row r="103" spans="8:25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25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25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25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  <c r="P106" t="s">
        <v>93</v>
      </c>
    </row>
    <row r="107" spans="8:25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  <c r="P107" t="s">
        <v>74</v>
      </c>
      <c r="T107" t="s">
        <v>94</v>
      </c>
      <c r="U107" t="s">
        <v>73</v>
      </c>
      <c r="V107" t="s">
        <v>95</v>
      </c>
      <c r="W107" t="s">
        <v>96</v>
      </c>
    </row>
    <row r="108" spans="8:25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  <c r="P108">
        <f>P92*96</f>
        <v>411.84000000000003</v>
      </c>
      <c r="Q108">
        <f>Q92*96</f>
        <v>-752.16</v>
      </c>
      <c r="T108">
        <v>1056</v>
      </c>
      <c r="U108">
        <v>528</v>
      </c>
      <c r="V108">
        <f>P109-U108</f>
        <v>63.839999999999918</v>
      </c>
      <c r="W108">
        <f>-V108</f>
        <v>-63.839999999999918</v>
      </c>
    </row>
    <row r="109" spans="8:25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  <c r="P109">
        <f>P93*96</f>
        <v>591.83999999999992</v>
      </c>
      <c r="Q109">
        <f>Q93*96</f>
        <v>-1152.144</v>
      </c>
      <c r="T109">
        <v>1632</v>
      </c>
      <c r="U109">
        <v>-816</v>
      </c>
      <c r="V109">
        <f>-(Q109-U109)</f>
        <v>336.14400000000001</v>
      </c>
      <c r="W109">
        <f>-V109</f>
        <v>-336.14400000000001</v>
      </c>
    </row>
    <row r="110" spans="8:25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  <c r="P110" t="s">
        <v>75</v>
      </c>
      <c r="T110" t="s">
        <v>94</v>
      </c>
      <c r="U110" t="s">
        <v>73</v>
      </c>
      <c r="V110" t="s">
        <v>95</v>
      </c>
      <c r="W110" t="s">
        <v>96</v>
      </c>
      <c r="X110" t="s">
        <v>97</v>
      </c>
    </row>
    <row r="111" spans="8:25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  <c r="P111">
        <f>P95*96</f>
        <v>160.22399999999999</v>
      </c>
      <c r="Q111">
        <f>Q95*96</f>
        <v>44.832000000000001</v>
      </c>
      <c r="T111">
        <v>1056</v>
      </c>
      <c r="U111">
        <v>528</v>
      </c>
      <c r="V111">
        <f>P112-U111</f>
        <v>-187.77599999999995</v>
      </c>
      <c r="W111">
        <f>-V111</f>
        <v>187.77599999999995</v>
      </c>
      <c r="X111">
        <f>-(V111-V108)</f>
        <v>251.61599999999987</v>
      </c>
      <c r="Y111">
        <f>(W111-W108)</f>
        <v>251.61599999999987</v>
      </c>
    </row>
    <row r="112" spans="8:25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  <c r="P112">
        <f>P96*96</f>
        <v>340.22400000000005</v>
      </c>
      <c r="Q112">
        <f>Q96*96</f>
        <v>-355.15200000000004</v>
      </c>
      <c r="T112">
        <v>1632</v>
      </c>
      <c r="U112">
        <v>-816</v>
      </c>
      <c r="V112">
        <f>-(Q112-U112)</f>
        <v>-460.84799999999996</v>
      </c>
      <c r="W112">
        <f>-V112</f>
        <v>460.84799999999996</v>
      </c>
      <c r="X112">
        <f>-(V112-V109)</f>
        <v>796.99199999999996</v>
      </c>
      <c r="Y112">
        <f>(W112-W109)</f>
        <v>796.99199999999996</v>
      </c>
    </row>
    <row r="113" spans="8:24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24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  <c r="X114">
        <f>SQRT(X111^2+X112^2)</f>
        <v>835.76722807250576</v>
      </c>
    </row>
    <row r="115" spans="8:24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24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24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</row>
    <row r="118" spans="8:24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</row>
    <row r="119" spans="8:24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</row>
    <row r="120" spans="8:24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</row>
    <row r="121" spans="8:24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</sheetData>
  <hyperlinks>
    <hyperlink ref="A7" r:id="rId1" display="https://github.com/Frederic-jyrg/ouitoo/blob/main/info/union-plaza-ocad-4000-04-09-2021.png" xr:uid="{00000000-0004-0000-0000-000000000000}"/>
    <hyperlink ref="B15" r:id="rId2" xr:uid="{00000000-0004-0000-0000-000001000000}"/>
    <hyperlink ref="B4" r:id="rId3" location=":~:text=9%2D20%2D2019-,UNION%20PLAZA%3A,-name%20of%20the" xr:uid="{00000000-0004-0000-0000-000002000000}"/>
    <hyperlink ref="B13" r:id="rId4" xr:uid="{00000000-0004-0000-0000-000003000000}"/>
    <hyperlink ref="C69" r:id="rId5" xr:uid="{00000000-0004-0000-0000-000004000000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Welcome to MLK Library</cp:lastModifiedBy>
  <dcterms:created xsi:type="dcterms:W3CDTF">2024-12-19T17:34:37Z</dcterms:created>
  <dcterms:modified xsi:type="dcterms:W3CDTF">2024-12-31T18:20:50Z</dcterms:modified>
</cp:coreProperties>
</file>