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ederic\Documents\"/>
    </mc:Choice>
  </mc:AlternateContent>
  <xr:revisionPtr revIDLastSave="0" documentId="8_{CB6EE421-04E9-4FCE-9E06-5D617FEBD83D}" xr6:coauthVersionLast="47" xr6:coauthVersionMax="47" xr10:uidLastSave="{00000000-0000-0000-0000-000000000000}"/>
  <bookViews>
    <workbookView xWindow="-16320" yWindow="-2445" windowWidth="16440" windowHeight="28440" xr2:uid="{D4D009D0-E6CD-4F99-8833-72BCD0A321B8}"/>
  </bookViews>
  <sheets>
    <sheet name="Session Rewards" sheetId="2" r:id="rId1"/>
    <sheet name="Downtim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D21" i="2"/>
  <c r="E3" i="2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B22" i="1"/>
  <c r="B11" i="1"/>
  <c r="B10" i="1"/>
  <c r="B5" i="1"/>
  <c r="B4" i="1"/>
  <c r="L25" i="1"/>
  <c r="K25" i="1" s="1"/>
  <c r="J25" i="1" s="1"/>
  <c r="I25" i="1" s="1"/>
  <c r="H25" i="1" s="1"/>
  <c r="G25" i="1" s="1"/>
  <c r="L22" i="1"/>
  <c r="L21" i="1"/>
  <c r="L20" i="1"/>
  <c r="F1" i="1"/>
  <c r="G1" i="1" s="1"/>
  <c r="H1" i="1" s="1"/>
  <c r="I1" i="1" s="1"/>
  <c r="J1" i="1" s="1"/>
  <c r="K1" i="1" s="1"/>
  <c r="E63" i="1"/>
  <c r="E81" i="1" s="1"/>
  <c r="I65" i="1"/>
  <c r="B6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E29" i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N43" i="1"/>
  <c r="N41" i="1"/>
  <c r="N39" i="1"/>
  <c r="N38" i="1"/>
  <c r="N37" i="1"/>
  <c r="N36" i="1"/>
  <c r="M36" i="1" s="1"/>
  <c r="N34" i="1"/>
  <c r="N44" i="1"/>
  <c r="C44" i="1"/>
  <c r="N33" i="1"/>
  <c r="C33" i="1"/>
  <c r="N28" i="1"/>
  <c r="M28" i="1" s="1"/>
  <c r="N29" i="1"/>
  <c r="N30" i="1"/>
  <c r="N31" i="1"/>
  <c r="N32" i="1"/>
  <c r="M32" i="1" s="1"/>
  <c r="N35" i="1"/>
  <c r="N40" i="1"/>
  <c r="N42" i="1"/>
  <c r="C42" i="1"/>
  <c r="N45" i="1"/>
  <c r="C45" i="1"/>
  <c r="C43" i="1"/>
  <c r="C41" i="1"/>
  <c r="C40" i="1"/>
  <c r="C39" i="1"/>
  <c r="C38" i="1"/>
  <c r="C36" i="1"/>
  <c r="C37" i="1"/>
  <c r="C35" i="1"/>
  <c r="C34" i="1"/>
  <c r="C32" i="1"/>
  <c r="C31" i="1"/>
  <c r="C30" i="1"/>
  <c r="C29" i="1"/>
  <c r="C7" i="1"/>
  <c r="C9" i="1" s="1"/>
  <c r="C11" i="1" s="1"/>
  <c r="C13" i="1" s="1"/>
  <c r="C15" i="1" s="1"/>
  <c r="C17" i="1" s="1"/>
  <c r="C19" i="1" s="1"/>
  <c r="C21" i="1" s="1"/>
  <c r="B21" i="1" s="1"/>
  <c r="C6" i="1"/>
  <c r="C8" i="1" s="1"/>
  <c r="C10" i="1" s="1"/>
  <c r="C12" i="1" s="1"/>
  <c r="C14" i="1" s="1"/>
  <c r="C16" i="1" s="1"/>
  <c r="C18" i="1" s="1"/>
  <c r="C20" i="1" s="1"/>
  <c r="C22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B12" i="1" l="1"/>
  <c r="B13" i="1"/>
  <c r="B14" i="1"/>
  <c r="B15" i="1"/>
  <c r="B16" i="1"/>
  <c r="B17" i="1"/>
  <c r="B6" i="1"/>
  <c r="B18" i="1"/>
  <c r="B7" i="1"/>
  <c r="B19" i="1"/>
  <c r="M42" i="1"/>
  <c r="I42" i="1" s="1"/>
  <c r="B8" i="1"/>
  <c r="B20" i="1"/>
  <c r="M34" i="1"/>
  <c r="B9" i="1"/>
  <c r="I3" i="2"/>
  <c r="I9" i="2"/>
  <c r="I4" i="2"/>
  <c r="I5" i="2"/>
  <c r="I6" i="2"/>
  <c r="I7" i="2"/>
  <c r="I8" i="2"/>
  <c r="I10" i="2"/>
  <c r="J28" i="1"/>
  <c r="L8" i="1"/>
  <c r="M37" i="1"/>
  <c r="L36" i="1"/>
  <c r="H36" i="1"/>
  <c r="M38" i="1"/>
  <c r="G38" i="1" s="1"/>
  <c r="M41" i="1"/>
  <c r="G41" i="1" s="1"/>
  <c r="M44" i="1"/>
  <c r="K44" i="1" s="1"/>
  <c r="M35" i="1"/>
  <c r="M45" i="1"/>
  <c r="K45" i="1" s="1"/>
  <c r="M43" i="1"/>
  <c r="G43" i="1" s="1"/>
  <c r="M30" i="1"/>
  <c r="J30" i="1" s="1"/>
  <c r="M33" i="1"/>
  <c r="K33" i="1" s="1"/>
  <c r="M39" i="1"/>
  <c r="G39" i="1" s="1"/>
  <c r="M31" i="1"/>
  <c r="J31" i="1" s="1"/>
  <c r="M40" i="1"/>
  <c r="G36" i="1"/>
  <c r="M29" i="1"/>
  <c r="I29" i="1" s="1"/>
  <c r="I28" i="1"/>
  <c r="L41" i="1"/>
  <c r="L38" i="1"/>
  <c r="K34" i="1"/>
  <c r="K28" i="1"/>
  <c r="J34" i="1"/>
  <c r="I41" i="1"/>
  <c r="J36" i="1"/>
  <c r="K36" i="1"/>
  <c r="G28" i="1"/>
  <c r="I37" i="1"/>
  <c r="L37" i="1"/>
  <c r="L32" i="1"/>
  <c r="H42" i="1"/>
  <c r="I36" i="1"/>
  <c r="J41" i="1"/>
  <c r="K37" i="1"/>
  <c r="E70" i="1"/>
  <c r="E71" i="1"/>
  <c r="E72" i="1"/>
  <c r="E73" i="1"/>
  <c r="E74" i="1"/>
  <c r="E75" i="1"/>
  <c r="E64" i="1"/>
  <c r="B64" i="1" s="1"/>
  <c r="C64" i="1" s="1"/>
  <c r="E76" i="1"/>
  <c r="E65" i="1"/>
  <c r="E77" i="1"/>
  <c r="E66" i="1"/>
  <c r="E78" i="1"/>
  <c r="E67" i="1"/>
  <c r="E79" i="1"/>
  <c r="E68" i="1"/>
  <c r="E80" i="1"/>
  <c r="E69" i="1"/>
  <c r="K35" i="1"/>
  <c r="J35" i="1"/>
  <c r="G35" i="1"/>
  <c r="I35" i="1"/>
  <c r="H35" i="1"/>
  <c r="L35" i="1"/>
  <c r="L44" i="1"/>
  <c r="J44" i="1"/>
  <c r="G44" i="1"/>
  <c r="H44" i="1"/>
  <c r="L30" i="1"/>
  <c r="I40" i="1"/>
  <c r="G40" i="1"/>
  <c r="H40" i="1"/>
  <c r="L40" i="1"/>
  <c r="J40" i="1"/>
  <c r="K40" i="1"/>
  <c r="K31" i="1"/>
  <c r="L45" i="1"/>
  <c r="J45" i="1"/>
  <c r="I45" i="1"/>
  <c r="G45" i="1"/>
  <c r="J37" i="1"/>
  <c r="J38" i="1"/>
  <c r="K38" i="1"/>
  <c r="L34" i="1"/>
  <c r="G32" i="1"/>
  <c r="H38" i="1"/>
  <c r="L28" i="1"/>
  <c r="I38" i="1"/>
  <c r="J42" i="1"/>
  <c r="K42" i="1"/>
  <c r="I32" i="1"/>
  <c r="L42" i="1"/>
  <c r="G42" i="1"/>
  <c r="G37" i="1"/>
  <c r="G34" i="1"/>
  <c r="J32" i="1"/>
  <c r="H34" i="1"/>
  <c r="H32" i="1"/>
  <c r="H28" i="1"/>
  <c r="I34" i="1"/>
  <c r="K32" i="1"/>
  <c r="H37" i="1"/>
  <c r="F22" i="1"/>
  <c r="F16" i="1"/>
  <c r="F18" i="1"/>
  <c r="F15" i="1"/>
  <c r="F20" i="1"/>
  <c r="F17" i="1"/>
  <c r="F10" i="1"/>
  <c r="F8" i="1"/>
  <c r="F6" i="1"/>
  <c r="F5" i="1"/>
  <c r="F13" i="1"/>
  <c r="F14" i="1"/>
  <c r="F19" i="1"/>
  <c r="F11" i="1"/>
  <c r="F9" i="1"/>
  <c r="F12" i="1"/>
  <c r="F21" i="1"/>
  <c r="F7" i="1"/>
  <c r="F4" i="1"/>
  <c r="C63" i="1"/>
  <c r="H39" i="1" l="1"/>
  <c r="G33" i="1"/>
  <c r="H45" i="1"/>
  <c r="I33" i="1"/>
  <c r="G20" i="1"/>
  <c r="H102" i="1"/>
  <c r="G18" i="1"/>
  <c r="H100" i="1"/>
  <c r="G17" i="1"/>
  <c r="H99" i="1"/>
  <c r="G21" i="1"/>
  <c r="H103" i="1"/>
  <c r="G9" i="1"/>
  <c r="H91" i="1"/>
  <c r="G11" i="1"/>
  <c r="H93" i="1"/>
  <c r="G16" i="1"/>
  <c r="H98" i="1"/>
  <c r="G10" i="1"/>
  <c r="H92" i="1"/>
  <c r="G22" i="1"/>
  <c r="H104" i="1"/>
  <c r="G19" i="1"/>
  <c r="H101" i="1"/>
  <c r="G14" i="1"/>
  <c r="H96" i="1"/>
  <c r="G15" i="1"/>
  <c r="H97" i="1"/>
  <c r="G13" i="1"/>
  <c r="H95" i="1"/>
  <c r="G5" i="1"/>
  <c r="H87" i="1"/>
  <c r="G4" i="1"/>
  <c r="H86" i="1"/>
  <c r="G7" i="1"/>
  <c r="H89" i="1"/>
  <c r="G12" i="1"/>
  <c r="H94" i="1"/>
  <c r="G6" i="1"/>
  <c r="H88" i="1"/>
  <c r="G8" i="1"/>
  <c r="H90" i="1"/>
  <c r="I11" i="2"/>
  <c r="I43" i="1"/>
  <c r="L43" i="1"/>
  <c r="K39" i="1"/>
  <c r="I39" i="1"/>
  <c r="H33" i="1"/>
  <c r="H41" i="1"/>
  <c r="L33" i="1"/>
  <c r="K43" i="1"/>
  <c r="J33" i="1"/>
  <c r="J43" i="1"/>
  <c r="L31" i="1"/>
  <c r="H31" i="1"/>
  <c r="H30" i="1"/>
  <c r="G30" i="1"/>
  <c r="K30" i="1"/>
  <c r="I30" i="1"/>
  <c r="J39" i="1"/>
  <c r="K41" i="1"/>
  <c r="G31" i="1"/>
  <c r="H43" i="1"/>
  <c r="L39" i="1"/>
  <c r="I44" i="1"/>
  <c r="I31" i="1"/>
  <c r="K29" i="1"/>
  <c r="J29" i="1"/>
  <c r="L29" i="1"/>
  <c r="H29" i="1"/>
  <c r="G29" i="1"/>
  <c r="B65" i="1"/>
  <c r="C65" i="1" s="1"/>
  <c r="H16" i="1" l="1"/>
  <c r="I98" i="1"/>
  <c r="H17" i="1"/>
  <c r="I99" i="1"/>
  <c r="H14" i="1"/>
  <c r="I96" i="1"/>
  <c r="H10" i="1"/>
  <c r="I92" i="1"/>
  <c r="H8" i="1"/>
  <c r="I90" i="1"/>
  <c r="H7" i="1"/>
  <c r="I89" i="1"/>
  <c r="H4" i="1"/>
  <c r="I86" i="1"/>
  <c r="H11" i="1"/>
  <c r="I93" i="1"/>
  <c r="H18" i="1"/>
  <c r="I100" i="1"/>
  <c r="H19" i="1"/>
  <c r="I101" i="1"/>
  <c r="H15" i="1"/>
  <c r="I97" i="1"/>
  <c r="H5" i="1"/>
  <c r="I87" i="1"/>
  <c r="H22" i="1"/>
  <c r="I104" i="1"/>
  <c r="H9" i="1"/>
  <c r="I91" i="1"/>
  <c r="H20" i="1"/>
  <c r="I102" i="1"/>
  <c r="H21" i="1"/>
  <c r="I103" i="1"/>
  <c r="H6" i="1"/>
  <c r="I88" i="1"/>
  <c r="H12" i="1"/>
  <c r="I94" i="1"/>
  <c r="H13" i="1"/>
  <c r="I95" i="1"/>
  <c r="I12" i="2"/>
  <c r="B66" i="1"/>
  <c r="C66" i="1" s="1"/>
  <c r="I14" i="1" l="1"/>
  <c r="J96" i="1"/>
  <c r="I19" i="1"/>
  <c r="J101" i="1"/>
  <c r="I11" i="1"/>
  <c r="J93" i="1"/>
  <c r="I17" i="1"/>
  <c r="J99" i="1"/>
  <c r="I20" i="1"/>
  <c r="J102" i="1"/>
  <c r="I18" i="1"/>
  <c r="J100" i="1"/>
  <c r="I4" i="1"/>
  <c r="J86" i="1"/>
  <c r="I16" i="1"/>
  <c r="J98" i="1"/>
  <c r="I21" i="1"/>
  <c r="J103" i="1"/>
  <c r="I22" i="1"/>
  <c r="J104" i="1"/>
  <c r="I7" i="1"/>
  <c r="J89" i="1"/>
  <c r="I13" i="1"/>
  <c r="J95" i="1"/>
  <c r="I6" i="1"/>
  <c r="J88" i="1"/>
  <c r="I9" i="1"/>
  <c r="J91" i="1"/>
  <c r="I12" i="1"/>
  <c r="J94" i="1"/>
  <c r="I15" i="1"/>
  <c r="J97" i="1"/>
  <c r="I8" i="1"/>
  <c r="J90" i="1"/>
  <c r="I10" i="1"/>
  <c r="J92" i="1"/>
  <c r="I5" i="1"/>
  <c r="J87" i="1"/>
  <c r="I13" i="2"/>
  <c r="B67" i="1"/>
  <c r="C67" i="1" s="1"/>
  <c r="J20" i="1" l="1"/>
  <c r="K102" i="1"/>
  <c r="J17" i="1"/>
  <c r="K99" i="1"/>
  <c r="J13" i="1"/>
  <c r="K95" i="1"/>
  <c r="J16" i="1"/>
  <c r="K98" i="1"/>
  <c r="J11" i="1"/>
  <c r="K93" i="1"/>
  <c r="J6" i="1"/>
  <c r="K88" i="1"/>
  <c r="J5" i="1"/>
  <c r="K87" i="1"/>
  <c r="J4" i="1"/>
  <c r="K86" i="1"/>
  <c r="J7" i="1"/>
  <c r="K89" i="1"/>
  <c r="J19" i="1"/>
  <c r="K101" i="1"/>
  <c r="J21" i="1"/>
  <c r="K103" i="1"/>
  <c r="J15" i="1"/>
  <c r="K97" i="1"/>
  <c r="J10" i="1"/>
  <c r="K92" i="1"/>
  <c r="J9" i="1"/>
  <c r="K91" i="1"/>
  <c r="J18" i="1"/>
  <c r="K100" i="1"/>
  <c r="J14" i="1"/>
  <c r="K96" i="1"/>
  <c r="J8" i="1"/>
  <c r="K90" i="1"/>
  <c r="J12" i="1"/>
  <c r="K94" i="1"/>
  <c r="J22" i="1"/>
  <c r="K104" i="1"/>
  <c r="I14" i="2"/>
  <c r="B68" i="1"/>
  <c r="C68" i="1" s="1"/>
  <c r="K16" i="1" l="1"/>
  <c r="M98" i="1" s="1"/>
  <c r="L98" i="1"/>
  <c r="B98" i="1"/>
  <c r="K7" i="1"/>
  <c r="M89" i="1" s="1"/>
  <c r="L89" i="1"/>
  <c r="K13" i="1"/>
  <c r="M95" i="1" s="1"/>
  <c r="L95" i="1"/>
  <c r="K11" i="1"/>
  <c r="M93" i="1" s="1"/>
  <c r="L93" i="1"/>
  <c r="B93" i="1"/>
  <c r="K4" i="1"/>
  <c r="M86" i="1" s="1"/>
  <c r="L86" i="1"/>
  <c r="K17" i="1"/>
  <c r="M99" i="1" s="1"/>
  <c r="L99" i="1"/>
  <c r="K21" i="1"/>
  <c r="M103" i="1" s="1"/>
  <c r="L103" i="1"/>
  <c r="K18" i="1"/>
  <c r="M100" i="1" s="1"/>
  <c r="L100" i="1"/>
  <c r="B100" i="1"/>
  <c r="K22" i="1"/>
  <c r="L104" i="1"/>
  <c r="K10" i="1"/>
  <c r="M92" i="1" s="1"/>
  <c r="L92" i="1"/>
  <c r="K19" i="1"/>
  <c r="M101" i="1" s="1"/>
  <c r="L101" i="1"/>
  <c r="K5" i="1"/>
  <c r="L87" i="1"/>
  <c r="K20" i="1"/>
  <c r="L102" i="1"/>
  <c r="K9" i="1"/>
  <c r="M91" i="1" s="1"/>
  <c r="L91" i="1"/>
  <c r="K12" i="1"/>
  <c r="M94" i="1" s="1"/>
  <c r="L94" i="1"/>
  <c r="K6" i="1"/>
  <c r="L88" i="1"/>
  <c r="K14" i="1"/>
  <c r="M96" i="1" s="1"/>
  <c r="L96" i="1"/>
  <c r="K15" i="1"/>
  <c r="M97" i="1" s="1"/>
  <c r="L97" i="1"/>
  <c r="K8" i="1"/>
  <c r="L90" i="1"/>
  <c r="B89" i="1"/>
  <c r="I15" i="2"/>
  <c r="B69" i="1"/>
  <c r="C69" i="1" s="1"/>
  <c r="B96" i="1" l="1"/>
  <c r="B101" i="1"/>
  <c r="B94" i="1"/>
  <c r="D94" i="1" s="1"/>
  <c r="B92" i="1"/>
  <c r="B86" i="1"/>
  <c r="E86" i="1" s="1"/>
  <c r="D93" i="1"/>
  <c r="F93" i="1"/>
  <c r="E93" i="1"/>
  <c r="B95" i="1"/>
  <c r="M87" i="1"/>
  <c r="B87" i="1"/>
  <c r="F94" i="1"/>
  <c r="B99" i="1"/>
  <c r="M104" i="1"/>
  <c r="B104" i="1"/>
  <c r="M88" i="1"/>
  <c r="B88" i="1"/>
  <c r="F100" i="1"/>
  <c r="E100" i="1"/>
  <c r="D100" i="1"/>
  <c r="F98" i="1"/>
  <c r="E98" i="1"/>
  <c r="D98" i="1"/>
  <c r="F86" i="1"/>
  <c r="F96" i="1"/>
  <c r="E96" i="1"/>
  <c r="D96" i="1"/>
  <c r="D89" i="1"/>
  <c r="F89" i="1"/>
  <c r="E89" i="1"/>
  <c r="M90" i="1"/>
  <c r="B90" i="1"/>
  <c r="M102" i="1"/>
  <c r="B102" i="1"/>
  <c r="D101" i="1"/>
  <c r="F101" i="1"/>
  <c r="E101" i="1"/>
  <c r="F92" i="1"/>
  <c r="E92" i="1"/>
  <c r="D92" i="1"/>
  <c r="B91" i="1"/>
  <c r="B97" i="1"/>
  <c r="B103" i="1"/>
  <c r="I16" i="2"/>
  <c r="B70" i="1"/>
  <c r="C70" i="1" s="1"/>
  <c r="C92" i="1" l="1"/>
  <c r="D86" i="1"/>
  <c r="E94" i="1"/>
  <c r="C94" i="1" s="1"/>
  <c r="C86" i="1"/>
  <c r="F99" i="1"/>
  <c r="E99" i="1"/>
  <c r="D99" i="1"/>
  <c r="F102" i="1"/>
  <c r="E102" i="1"/>
  <c r="D102" i="1"/>
  <c r="F103" i="1"/>
  <c r="E103" i="1"/>
  <c r="D103" i="1"/>
  <c r="F87" i="1"/>
  <c r="E87" i="1"/>
  <c r="D87" i="1"/>
  <c r="D97" i="1"/>
  <c r="F97" i="1"/>
  <c r="E97" i="1"/>
  <c r="F95" i="1"/>
  <c r="E95" i="1"/>
  <c r="D95" i="1"/>
  <c r="F104" i="1"/>
  <c r="D104" i="1"/>
  <c r="E104" i="1"/>
  <c r="C89" i="1"/>
  <c r="F91" i="1"/>
  <c r="E91" i="1"/>
  <c r="D91" i="1"/>
  <c r="C96" i="1"/>
  <c r="F88" i="1"/>
  <c r="E88" i="1"/>
  <c r="D88" i="1"/>
  <c r="C88" i="1" s="1"/>
  <c r="F90" i="1"/>
  <c r="E90" i="1"/>
  <c r="D90" i="1"/>
  <c r="C93" i="1"/>
  <c r="I17" i="2"/>
  <c r="C98" i="1"/>
  <c r="B71" i="1"/>
  <c r="C71" i="1" s="1"/>
  <c r="C90" i="1" l="1"/>
  <c r="C95" i="1"/>
  <c r="C87" i="1"/>
  <c r="C91" i="1"/>
  <c r="C97" i="1"/>
  <c r="I18" i="2"/>
  <c r="C99" i="1"/>
  <c r="B72" i="1"/>
  <c r="C72" i="1" s="1"/>
  <c r="I19" i="2" l="1"/>
  <c r="C100" i="1"/>
  <c r="B73" i="1"/>
  <c r="C73" i="1" s="1"/>
  <c r="I20" i="2" l="1"/>
  <c r="C101" i="1"/>
  <c r="B74" i="1"/>
  <c r="C74" i="1" s="1"/>
  <c r="I21" i="2" l="1"/>
  <c r="C102" i="1"/>
  <c r="B75" i="1"/>
  <c r="C75" i="1" s="1"/>
  <c r="C104" i="1" l="1"/>
  <c r="C103" i="1"/>
  <c r="B76" i="1"/>
  <c r="C76" i="1" s="1"/>
  <c r="B77" i="1" l="1"/>
  <c r="C77" i="1" s="1"/>
  <c r="B78" i="1" l="1"/>
  <c r="C78" i="1" s="1"/>
  <c r="B79" i="1" l="1"/>
  <c r="C79" i="1" s="1"/>
  <c r="B80" i="1" l="1"/>
  <c r="C80" i="1" s="1"/>
  <c r="B81" i="1" l="1"/>
  <c r="C81" i="1" s="1"/>
</calcChain>
</file>

<file path=xl/sharedStrings.xml><?xml version="1.0" encoding="utf-8"?>
<sst xmlns="http://schemas.openxmlformats.org/spreadsheetml/2006/main" count="157" uniqueCount="113">
  <si>
    <t>Job downtime</t>
  </si>
  <si>
    <t xml:space="preserve">Base </t>
  </si>
  <si>
    <t>LEGEND</t>
  </si>
  <si>
    <t>Roll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</si>
  <si>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</si>
  <si>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</si>
  <si>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</si>
  <si>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</si>
  <si>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</si>
  <si>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</si>
  <si>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</si>
  <si>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</si>
  <si>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</si>
  <si>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</si>
  <si>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Input Space</t>
  </si>
  <si>
    <t>These numbers are designed to be changeable so you can easily adjust the proposed tables without getting into formulas</t>
  </si>
  <si>
    <t>Lose Gold</t>
  </si>
  <si>
    <t>Net 0</t>
  </si>
  <si>
    <t>Earn gold</t>
  </si>
  <si>
    <t>This denotes the column that the other columns are based on</t>
  </si>
  <si>
    <t>Extra gp per level:</t>
  </si>
  <si>
    <t>Growth per level:</t>
  </si>
  <si>
    <t>Growth indicates by how much the base extra gp changes every level.</t>
  </si>
  <si>
    <t>XP training downtime</t>
  </si>
  <si>
    <t>Level</t>
  </si>
  <si>
    <t>Total</t>
  </si>
  <si>
    <t>Needed</t>
  </si>
  <si>
    <t>Both =&gt;</t>
  </si>
  <si>
    <t>Weapon damaged</t>
  </si>
  <si>
    <t>Less Hp</t>
  </si>
  <si>
    <t>Earn XP</t>
  </si>
  <si>
    <t>Factor</t>
  </si>
  <si>
    <t>Base xp = Factor * Needed</t>
  </si>
  <si>
    <t>Starting loss (81-90)</t>
  </si>
  <si>
    <t>Azerick religous downtime</t>
  </si>
  <si>
    <t>https://discord.com/channels/1048056434702700545/1199149410282643576/1259524655706931261</t>
  </si>
  <si>
    <t>Disadvantage on your next religion check</t>
  </si>
  <si>
    <t>2-39</t>
  </si>
  <si>
    <t>No response</t>
  </si>
  <si>
    <t>40-50</t>
  </si>
  <si>
    <t>You have a fulfilling conversation with your Deity</t>
  </si>
  <si>
    <t>You have advantage on your next religion check. This takes effect if 61-70 or 71-80 were already achieved this month.</t>
  </si>
  <si>
    <t>52-60</t>
  </si>
  <si>
    <t>You &amp; your party in your next session start with a pool of 5 times proficiency temp HP (distributed by you)</t>
  </si>
  <si>
    <t>You &amp; your party in your next session will earn 10% more gold, which will be evenly distributed. (This result can only happen once per month; 51)</t>
  </si>
  <si>
    <t>You &amp; your party in your next session will earn 10% more xp, which will be evenly distributed. (This result can only happen once per month; 51)</t>
  </si>
  <si>
    <t xml:space="preserve">You may grant inspiration to a single character (not yourself) once in your next session as a reaction </t>
  </si>
  <si>
    <t>You can cast guidance/resistance at a range of 30ft a total of proficiency amount of times in your next session as a reaction</t>
  </si>
  <si>
    <t>Progress per downtime</t>
  </si>
  <si>
    <t>Downtimes till item</t>
  </si>
  <si>
    <t>Bonus progress per level</t>
  </si>
  <si>
    <t>Price</t>
  </si>
  <si>
    <t>x</t>
  </si>
  <si>
    <t>Progress needed</t>
  </si>
  <si>
    <t>(price / x)</t>
  </si>
  <si>
    <t>Starting progress</t>
  </si>
  <si>
    <t>Growth per level</t>
  </si>
  <si>
    <t>Downtime max</t>
  </si>
  <si>
    <t>&lt;= An item never takes more than this many downtimes to find</t>
  </si>
  <si>
    <t>Downtime min</t>
  </si>
  <si>
    <t>&lt;= An item can not be found in fewer than this many downtimes</t>
  </si>
  <si>
    <t>Downtime cap</t>
  </si>
  <si>
    <t>&lt;= An item can not be found if it would take more than this many downtimes (this is considered before max is applied)</t>
  </si>
  <si>
    <t>Starting gain (41-50):</t>
  </si>
  <si>
    <t>Percentage per roll group</t>
  </si>
  <si>
    <t>GP behaviour of base colum</t>
  </si>
  <si>
    <t>Progress Calculator</t>
  </si>
  <si>
    <t>This gain is cumulative:</t>
  </si>
  <si>
    <t>This loss is not cumulative, every column is base -x% as indicated above the column</t>
  </si>
  <si>
    <t>Try it out by chaning values above:</t>
  </si>
  <si>
    <t>Starting gp at level 2:</t>
  </si>
  <si>
    <t>Base 5</t>
  </si>
  <si>
    <t>In total, the value increases by 1 less every step.</t>
  </si>
  <si>
    <t>Restrictions</t>
  </si>
  <si>
    <t>Math group</t>
  </si>
  <si>
    <t>Growth per roll group:</t>
  </si>
  <si>
    <t>Extra loss per roll group</t>
  </si>
  <si>
    <t>Extra progress / lvl</t>
  </si>
  <si>
    <t>This denotes a group of three values, as explained below:</t>
  </si>
  <si>
    <t>Extra…</t>
  </si>
  <si>
    <t>Starting…</t>
  </si>
  <si>
    <t>x_0: The base value.</t>
  </si>
  <si>
    <t>y: How much is gained every iteration i. It would represent getting y more then x_i on the next step, so x_i+1 = x_i + y.</t>
  </si>
  <si>
    <t>x_i = x_i-1 + y + (z*i)</t>
  </si>
  <si>
    <t>z: How extra changes over times / iterations i. This represents how the gain accelerates, so x_i+1 = x_i + i * z</t>
  </si>
  <si>
    <t>The full formula is then</t>
  </si>
  <si>
    <t>If x_0 is 5, y is 10, and z is -1, we have:</t>
  </si>
  <si>
    <t>Step 3: 22 + 10 + (-1 * 3) = 22 + 7 = 29</t>
  </si>
  <si>
    <t>Step 1: 5 + 10 + (-1 * 1) = 5 + 9 = 14</t>
  </si>
  <si>
    <t>Step 2: 14 + 10 + (-1 * 2) = 14 + 8 = 22</t>
  </si>
  <si>
    <t>Growth…</t>
  </si>
  <si>
    <t>Growth indicates by how much the bonus progress changes every level. It is recommended to be &lt;=1 here</t>
  </si>
  <si>
    <t>Crime downtime</t>
  </si>
  <si>
    <t>Job average</t>
  </si>
  <si>
    <t>Small fine</t>
  </si>
  <si>
    <t>Mid fine</t>
  </si>
  <si>
    <t>Large fine</t>
  </si>
  <si>
    <t>Crime average</t>
  </si>
  <si>
    <t>Got away</t>
  </si>
  <si>
    <t>Successfull crime (3x job money)</t>
  </si>
  <si>
    <r>
      <rPr>
        <strike/>
        <sz val="11"/>
        <color theme="1"/>
        <rFont val="Calibri"/>
        <family val="2"/>
      </rPr>
      <t>Searching for item downtime 2.0</t>
    </r>
    <r>
      <rPr>
        <sz val="11"/>
        <color theme="1"/>
        <rFont val="Calibri"/>
        <family val="2"/>
      </rPr>
      <t xml:space="preserve"> (Too powerfull as is)</t>
    </r>
  </si>
  <si>
    <t>This scales with the job downtime to match its average output</t>
  </si>
  <si>
    <t>It therfore has no adjustable values of its own</t>
  </si>
  <si>
    <t>N/A</t>
  </si>
  <si>
    <t>Total XP</t>
  </si>
  <si>
    <t>Needed XP</t>
  </si>
  <si>
    <t>XP per Session</t>
  </si>
  <si>
    <t>#Sessions to level up</t>
  </si>
  <si>
    <t>Adjust vvv</t>
  </si>
  <si>
    <t>Gold per hour</t>
  </si>
  <si>
    <t>Gold earned</t>
  </si>
  <si>
    <t>Hours played</t>
  </si>
  <si>
    <t>Minutes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</si>
</sst>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\h\p"/>
    <numFmt numFmtId="165" formatCode="0\g\p"/>
    <numFmt numFmtId="166" formatCode="0\x\p"/>
    <numFmt numFmtId="167" formatCode="#\ ???/???"/>
    <numFmt numFmtId="168" formatCode="\+0%;\-0%;0%"/>
  </numFmts>
  <fonts count="6" x14ac:knownFonts="1">
    <font>
      <sz val="11"/>
      <color theme="1"/>
      <name val="Aptos Narrow"/>
      <family val="2"/>
      <scheme val="minor"/>
    </font>
    <font>
      <sz val="12"/>
      <color theme="0" tint="-0.1499984740745262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trike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2" borderId="27" xfId="0" applyFont="1" applyFill="1" applyBorder="1" applyAlignment="1">
      <alignment horizontal="right"/>
    </xf>
    <xf numFmtId="0" fontId="2" fillId="0" borderId="0" xfId="0" applyFont="1"/>
    <xf numFmtId="0" fontId="3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/>
    </xf>
    <xf numFmtId="0" fontId="2" fillId="6" borderId="19" xfId="0" applyFont="1" applyFill="1" applyBorder="1" applyAlignment="1">
      <alignment horizontal="center"/>
    </xf>
    <xf numFmtId="168" fontId="2" fillId="0" borderId="5" xfId="0" applyNumberFormat="1" applyFont="1" applyBorder="1"/>
    <xf numFmtId="168" fontId="2" fillId="0" borderId="6" xfId="0" applyNumberFormat="1" applyFont="1" applyBorder="1"/>
    <xf numFmtId="168" fontId="2" fillId="0" borderId="2" xfId="0" applyNumberFormat="1" applyFont="1" applyBorder="1"/>
    <xf numFmtId="0" fontId="4" fillId="0" borderId="9" xfId="0" applyFont="1" applyBorder="1"/>
    <xf numFmtId="49" fontId="3" fillId="0" borderId="9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4" fillId="2" borderId="7" xfId="0" applyFont="1" applyFill="1" applyBorder="1"/>
    <xf numFmtId="165" fontId="4" fillId="2" borderId="3" xfId="0" applyNumberFormat="1" applyFont="1" applyFill="1" applyBorder="1"/>
    <xf numFmtId="165" fontId="4" fillId="2" borderId="7" xfId="0" applyNumberFormat="1" applyFont="1" applyFill="1" applyBorder="1"/>
    <xf numFmtId="165" fontId="4" fillId="2" borderId="4" xfId="0" applyNumberFormat="1" applyFont="1" applyFill="1" applyBorder="1"/>
    <xf numFmtId="168" fontId="2" fillId="4" borderId="16" xfId="0" applyNumberFormat="1" applyFont="1" applyFill="1" applyBorder="1"/>
    <xf numFmtId="0" fontId="4" fillId="3" borderId="8" xfId="0" applyFont="1" applyFill="1" applyBorder="1"/>
    <xf numFmtId="165" fontId="4" fillId="3" borderId="11" xfId="0" applyNumberFormat="1" applyFont="1" applyFill="1" applyBorder="1"/>
    <xf numFmtId="165" fontId="4" fillId="3" borderId="8" xfId="0" applyNumberFormat="1" applyFont="1" applyFill="1" applyBorder="1"/>
    <xf numFmtId="165" fontId="4" fillId="3" borderId="0" xfId="0" applyNumberFormat="1" applyFont="1" applyFill="1"/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168" fontId="2" fillId="4" borderId="15" xfId="0" applyNumberFormat="1" applyFont="1" applyFill="1" applyBorder="1"/>
    <xf numFmtId="0" fontId="2" fillId="6" borderId="29" xfId="0" applyFont="1" applyFill="1" applyBorder="1" applyAlignment="1">
      <alignment horizontal="center"/>
    </xf>
    <xf numFmtId="0" fontId="4" fillId="2" borderId="8" xfId="0" applyFont="1" applyFill="1" applyBorder="1"/>
    <xf numFmtId="165" fontId="4" fillId="2" borderId="11" xfId="0" applyNumberFormat="1" applyFont="1" applyFill="1" applyBorder="1"/>
    <xf numFmtId="165" fontId="4" fillId="2" borderId="8" xfId="0" applyNumberFormat="1" applyFont="1" applyFill="1" applyBorder="1"/>
    <xf numFmtId="165" fontId="4" fillId="2" borderId="0" xfId="0" applyNumberFormat="1" applyFont="1" applyFill="1"/>
    <xf numFmtId="168" fontId="2" fillId="4" borderId="29" xfId="0" applyNumberFormat="1" applyFont="1" applyFill="1" applyBorder="1"/>
    <xf numFmtId="165" fontId="2" fillId="4" borderId="27" xfId="0" applyNumberFormat="1" applyFont="1" applyFill="1" applyBorder="1"/>
    <xf numFmtId="0" fontId="2" fillId="0" borderId="22" xfId="0" applyFont="1" applyBorder="1" applyAlignment="1">
      <alignment horizontal="left"/>
    </xf>
    <xf numFmtId="165" fontId="2" fillId="4" borderId="29" xfId="0" applyNumberFormat="1" applyFont="1" applyFill="1" applyBorder="1"/>
    <xf numFmtId="165" fontId="2" fillId="4" borderId="28" xfId="0" applyNumberFormat="1" applyFont="1" applyFill="1" applyBorder="1"/>
    <xf numFmtId="0" fontId="4" fillId="2" borderId="9" xfId="0" applyFont="1" applyFill="1" applyBorder="1"/>
    <xf numFmtId="165" fontId="4" fillId="2" borderId="12" xfId="0" applyNumberFormat="1" applyFont="1" applyFill="1" applyBorder="1"/>
    <xf numFmtId="165" fontId="4" fillId="2" borderId="9" xfId="0" applyNumberFormat="1" applyFont="1" applyFill="1" applyBorder="1"/>
    <xf numFmtId="165" fontId="4" fillId="2" borderId="13" xfId="0" applyNumberFormat="1" applyFont="1" applyFill="1" applyBorder="1"/>
    <xf numFmtId="168" fontId="2" fillId="0" borderId="19" xfId="0" applyNumberFormat="1" applyFont="1" applyBorder="1"/>
    <xf numFmtId="168" fontId="2" fillId="0" borderId="20" xfId="0" applyNumberFormat="1" applyFont="1" applyBorder="1"/>
    <xf numFmtId="168" fontId="2" fillId="0" borderId="21" xfId="0" applyNumberFormat="1" applyFont="1" applyBorder="1"/>
    <xf numFmtId="0" fontId="4" fillId="0" borderId="0" xfId="0" applyFont="1"/>
    <xf numFmtId="0" fontId="4" fillId="0" borderId="1" xfId="0" applyFont="1" applyBorder="1"/>
    <xf numFmtId="49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2" borderId="3" xfId="0" applyFont="1" applyFill="1" applyBorder="1"/>
    <xf numFmtId="166" fontId="4" fillId="2" borderId="7" xfId="0" applyNumberFormat="1" applyFont="1" applyFill="1" applyBorder="1"/>
    <xf numFmtId="164" fontId="4" fillId="2" borderId="4" xfId="0" applyNumberFormat="1" applyFont="1" applyFill="1" applyBorder="1"/>
    <xf numFmtId="166" fontId="4" fillId="2" borderId="3" xfId="0" applyNumberFormat="1" applyFont="1" applyFill="1" applyBorder="1"/>
    <xf numFmtId="167" fontId="4" fillId="4" borderId="16" xfId="0" quotePrefix="1" applyNumberFormat="1" applyFont="1" applyFill="1" applyBorder="1"/>
    <xf numFmtId="0" fontId="3" fillId="3" borderId="11" xfId="0" applyFont="1" applyFill="1" applyBorder="1" applyAlignment="1">
      <alignment horizontal="right" vertical="center" wrapText="1"/>
    </xf>
    <xf numFmtId="166" fontId="3" fillId="3" borderId="8" xfId="0" applyNumberFormat="1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right" vertical="center" wrapText="1"/>
    </xf>
    <xf numFmtId="165" fontId="3" fillId="3" borderId="8" xfId="0" applyNumberFormat="1" applyFont="1" applyFill="1" applyBorder="1" applyAlignment="1">
      <alignment horizontal="right" vertical="center" wrapText="1"/>
    </xf>
    <xf numFmtId="164" fontId="4" fillId="3" borderId="0" xfId="0" applyNumberFormat="1" applyFont="1" applyFill="1"/>
    <xf numFmtId="166" fontId="4" fillId="3" borderId="8" xfId="0" applyNumberFormat="1" applyFont="1" applyFill="1" applyBorder="1"/>
    <xf numFmtId="166" fontId="4" fillId="3" borderId="11" xfId="0" applyNumberFormat="1" applyFont="1" applyFill="1" applyBorder="1"/>
    <xf numFmtId="167" fontId="4" fillId="4" borderId="18" xfId="0" quotePrefix="1" applyNumberFormat="1" applyFont="1" applyFill="1" applyBorder="1"/>
    <xf numFmtId="0" fontId="4" fillId="2" borderId="11" xfId="0" applyFont="1" applyFill="1" applyBorder="1"/>
    <xf numFmtId="166" fontId="4" fillId="2" borderId="8" xfId="0" applyNumberFormat="1" applyFont="1" applyFill="1" applyBorder="1"/>
    <xf numFmtId="164" fontId="4" fillId="2" borderId="0" xfId="0" applyNumberFormat="1" applyFont="1" applyFill="1"/>
    <xf numFmtId="166" fontId="4" fillId="2" borderId="11" xfId="0" applyNumberFormat="1" applyFont="1" applyFill="1" applyBorder="1"/>
    <xf numFmtId="0" fontId="3" fillId="3" borderId="12" xfId="0" applyFont="1" applyFill="1" applyBorder="1" applyAlignment="1">
      <alignment horizontal="right" vertical="center" wrapText="1"/>
    </xf>
    <xf numFmtId="166" fontId="3" fillId="3" borderId="9" xfId="0" applyNumberFormat="1" applyFont="1" applyFill="1" applyBorder="1" applyAlignment="1">
      <alignment horizontal="right" vertical="center" wrapText="1"/>
    </xf>
    <xf numFmtId="0" fontId="3" fillId="3" borderId="9" xfId="0" applyFont="1" applyFill="1" applyBorder="1" applyAlignment="1">
      <alignment horizontal="right" vertical="center" wrapText="1"/>
    </xf>
    <xf numFmtId="165" fontId="3" fillId="3" borderId="9" xfId="0" applyNumberFormat="1" applyFont="1" applyFill="1" applyBorder="1" applyAlignment="1">
      <alignment horizontal="right" vertical="center" wrapText="1"/>
    </xf>
    <xf numFmtId="164" fontId="4" fillId="3" borderId="13" xfId="0" applyNumberFormat="1" applyFont="1" applyFill="1" applyBorder="1"/>
    <xf numFmtId="166" fontId="4" fillId="3" borderId="9" xfId="0" applyNumberFormat="1" applyFont="1" applyFill="1" applyBorder="1"/>
    <xf numFmtId="166" fontId="4" fillId="3" borderId="12" xfId="0" applyNumberFormat="1" applyFont="1" applyFill="1" applyBorder="1"/>
    <xf numFmtId="167" fontId="4" fillId="4" borderId="17" xfId="0" quotePrefix="1" applyNumberFormat="1" applyFont="1" applyFill="1" applyBorder="1"/>
    <xf numFmtId="0" fontId="2" fillId="2" borderId="22" xfId="0" applyFont="1" applyFill="1" applyBorder="1" applyAlignment="1">
      <alignment horizontal="right"/>
    </xf>
    <xf numFmtId="0" fontId="2" fillId="3" borderId="18" xfId="0" quotePrefix="1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2" fillId="3" borderId="18" xfId="0" applyFont="1" applyFill="1" applyBorder="1" applyAlignment="1">
      <alignment horizontal="right"/>
    </xf>
    <xf numFmtId="0" fontId="2" fillId="2" borderId="24" xfId="0" applyFont="1" applyFill="1" applyBorder="1" applyAlignment="1">
      <alignment horizontal="right"/>
    </xf>
    <xf numFmtId="0" fontId="2" fillId="0" borderId="1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" fontId="2" fillId="2" borderId="22" xfId="0" applyNumberFormat="1" applyFont="1" applyFill="1" applyBorder="1" applyAlignment="1">
      <alignment horizontal="right"/>
    </xf>
    <xf numFmtId="0" fontId="2" fillId="2" borderId="18" xfId="0" applyFont="1" applyFill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2" fillId="4" borderId="27" xfId="0" applyFont="1" applyFill="1" applyBorder="1"/>
    <xf numFmtId="0" fontId="4" fillId="3" borderId="11" xfId="0" applyFont="1" applyFill="1" applyBorder="1"/>
    <xf numFmtId="1" fontId="2" fillId="3" borderId="18" xfId="0" applyNumberFormat="1" applyFont="1" applyFill="1" applyBorder="1" applyAlignment="1">
      <alignment horizontal="right"/>
    </xf>
    <xf numFmtId="0" fontId="2" fillId="3" borderId="18" xfId="0" applyFont="1" applyFill="1" applyBorder="1" applyAlignment="1">
      <alignment horizontal="right" vertical="center"/>
    </xf>
    <xf numFmtId="0" fontId="4" fillId="3" borderId="27" xfId="0" applyFont="1" applyFill="1" applyBorder="1"/>
    <xf numFmtId="0" fontId="2" fillId="4" borderId="26" xfId="0" applyFont="1" applyFill="1" applyBorder="1"/>
    <xf numFmtId="0" fontId="4" fillId="2" borderId="27" xfId="0" applyFont="1" applyFill="1" applyBorder="1"/>
    <xf numFmtId="0" fontId="2" fillId="3" borderId="21" xfId="0" applyFont="1" applyFill="1" applyBorder="1"/>
    <xf numFmtId="0" fontId="2" fillId="0" borderId="0" xfId="0" applyFont="1" applyAlignment="1">
      <alignment horizontal="left"/>
    </xf>
    <xf numFmtId="1" fontId="2" fillId="4" borderId="15" xfId="0" applyNumberFormat="1" applyFont="1" applyFill="1" applyBorder="1"/>
    <xf numFmtId="0" fontId="2" fillId="0" borderId="26" xfId="0" applyFont="1" applyBorder="1" applyAlignment="1">
      <alignment horizontal="left"/>
    </xf>
    <xf numFmtId="0" fontId="2" fillId="4" borderId="29" xfId="0" applyFont="1" applyFill="1" applyBorder="1"/>
    <xf numFmtId="0" fontId="2" fillId="3" borderId="18" xfId="0" applyFont="1" applyFill="1" applyBorder="1"/>
    <xf numFmtId="0" fontId="2" fillId="2" borderId="18" xfId="0" applyFont="1" applyFill="1" applyBorder="1"/>
    <xf numFmtId="0" fontId="4" fillId="2" borderId="12" xfId="0" applyFont="1" applyFill="1" applyBorder="1"/>
    <xf numFmtId="0" fontId="2" fillId="2" borderId="24" xfId="0" applyFont="1" applyFill="1" applyBorder="1"/>
    <xf numFmtId="0" fontId="2" fillId="2" borderId="24" xfId="0" applyFont="1" applyFill="1" applyBorder="1" applyAlignment="1">
      <alignment horizontal="right" vertical="center"/>
    </xf>
    <xf numFmtId="0" fontId="4" fillId="2" borderId="28" xfId="0" applyFont="1" applyFill="1" applyBorder="1"/>
    <xf numFmtId="0" fontId="2" fillId="0" borderId="5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1" fontId="2" fillId="4" borderId="31" xfId="0" applyNumberFormat="1" applyFont="1" applyFill="1" applyBorder="1"/>
    <xf numFmtId="0" fontId="2" fillId="4" borderId="16" xfId="0" applyFont="1" applyFill="1" applyBorder="1"/>
    <xf numFmtId="0" fontId="2" fillId="4" borderId="17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7" borderId="1" xfId="0" applyFont="1" applyFill="1" applyBorder="1" applyAlignment="1">
      <alignment vertical="center"/>
    </xf>
    <xf numFmtId="165" fontId="2" fillId="0" borderId="0" xfId="0" applyNumberFormat="1" applyFont="1"/>
    <xf numFmtId="0" fontId="4" fillId="0" borderId="7" xfId="0" applyFont="1" applyBorder="1"/>
    <xf numFmtId="49" fontId="3" fillId="0" borderId="7" xfId="0" applyNumberFormat="1" applyFont="1" applyBorder="1" applyAlignment="1">
      <alignment vertical="center" wrapText="1"/>
    </xf>
    <xf numFmtId="49" fontId="3" fillId="0" borderId="10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0" fillId="2" borderId="9" xfId="0" applyFill="1" applyBorder="1" applyAlignment="1">
      <alignment horizontal="right"/>
    </xf>
    <xf numFmtId="166" fontId="3" fillId="3" borderId="11" xfId="0" applyNumberFormat="1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0" fontId="4" fillId="8" borderId="11" xfId="0" applyFont="1" applyFill="1" applyBorder="1"/>
    <xf numFmtId="0" fontId="4" fillId="9" borderId="3" xfId="0" applyFont="1" applyFill="1" applyBorder="1"/>
    <xf numFmtId="0" fontId="4" fillId="9" borderId="11" xfId="0" applyFont="1" applyFill="1" applyBorder="1"/>
    <xf numFmtId="0" fontId="0" fillId="8" borderId="1" xfId="0" applyFill="1" applyBorder="1"/>
    <xf numFmtId="0" fontId="0" fillId="8" borderId="9" xfId="0" applyFill="1" applyBorder="1"/>
    <xf numFmtId="0" fontId="2" fillId="6" borderId="1" xfId="0" applyFont="1" applyFill="1" applyBorder="1" applyAlignment="1">
      <alignment horizontal="center"/>
    </xf>
    <xf numFmtId="165" fontId="2" fillId="8" borderId="27" xfId="0" applyNumberFormat="1" applyFont="1" applyFill="1" applyBorder="1"/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0" xfId="0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0" borderId="24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24" xfId="0" quotePrefix="1" applyFont="1" applyBorder="1" applyAlignment="1">
      <alignment horizontal="center" vertical="center" wrapText="1"/>
    </xf>
    <xf numFmtId="0" fontId="2" fillId="0" borderId="28" xfId="0" quotePrefix="1" applyFont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8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2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27" xfId="0" applyFont="1" applyFill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22713</xdr:colOff>
      <xdr:row>7</xdr:row>
      <xdr:rowOff>70338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B33244-0570-446C-901F-C7048D41B415}"/>
            </a:ext>
          </a:extLst>
        </xdr:cNvPr>
        <xdr:cNvSpPr txBox="1"/>
      </xdr:nvSpPr>
      <xdr:spPr>
        <a:xfrm>
          <a:off x="8861913" y="33945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22713</xdr:colOff>
      <xdr:row>16</xdr:row>
      <xdr:rowOff>70338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705117" y="35799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22713</xdr:colOff>
      <xdr:row>17</xdr:row>
      <xdr:rowOff>70338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705117" y="35799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EDF7-D003-493B-A466-C93A8A69CC27}">
  <sheetPr codeName="Sheet1"/>
  <dimension ref="A1:M21"/>
  <sheetViews>
    <sheetView tabSelected="1" zoomScale="190" zoomScaleNormal="190" workbookViewId="0">
      <selection activeCell="L16" sqref="L16"/>
    </sheetView>
  </sheetViews>
  <sheetFormatPr defaultRowHeight="15" x14ac:dyDescent="0.25"/>
  <cols>
    <col min="2" max="2" width="11.7109375" customWidth="1"/>
    <col min="3" max="3" width="12.140625" customWidth="1"/>
    <col min="4" max="4" width="12.5703125" customWidth="1"/>
    <col min="5" max="5" width="11.140625" customWidth="1"/>
    <col min="10" max="10" width="9.42578125" customWidth="1"/>
    <col min="11" max="11" width="10.140625" customWidth="1"/>
  </cols>
  <sheetData>
    <row r="1" spans="1:13" ht="16.5" thickBot="1" x14ac:dyDescent="0.3">
      <c r="A1" s="47"/>
      <c r="D1" t="s">
        <v>108</v>
      </c>
      <c r="H1" s="136" t="s">
        <v>1</v>
      </c>
    </row>
    <row r="2" spans="1:13" ht="32.25" thickBot="1" x14ac:dyDescent="0.3">
      <c r="A2" s="52" t="s">
        <v>24</v>
      </c>
      <c r="B2" s="128" t="s">
        <v>104</v>
      </c>
      <c r="C2" s="4" t="s">
        <v>105</v>
      </c>
      <c r="D2" s="52" t="s">
        <v>107</v>
      </c>
      <c r="E2" s="52" t="s">
        <v>106</v>
      </c>
      <c r="G2" s="52" t="s">
        <v>24</v>
      </c>
      <c r="H2" s="52" t="s">
        <v>109</v>
      </c>
      <c r="I2" s="52" t="s">
        <v>110</v>
      </c>
      <c r="K2" s="52" t="s">
        <v>111</v>
      </c>
      <c r="L2" s="52" t="s">
        <v>112</v>
      </c>
    </row>
    <row r="3" spans="1:13" ht="16.5" thickBot="1" x14ac:dyDescent="0.3">
      <c r="A3" s="55">
        <v>2</v>
      </c>
      <c r="B3" s="58">
        <v>900</v>
      </c>
      <c r="C3" s="56">
        <v>600</v>
      </c>
      <c r="D3" s="132">
        <v>1</v>
      </c>
      <c r="E3" s="56">
        <f t="shared" ref="E3:E7" si="0">_xlfn.CEILING.MATH(C3/D3)</f>
        <v>600</v>
      </c>
      <c r="G3" s="18">
        <v>2</v>
      </c>
      <c r="H3" s="20">
        <f>M6</f>
        <v>100</v>
      </c>
      <c r="I3" s="20">
        <f t="shared" ref="I3:I21" si="1">_xlfn.CEILING.MATH(H3*($K$3+$L$3/60))</f>
        <v>400</v>
      </c>
      <c r="K3" s="134">
        <v>4</v>
      </c>
      <c r="L3" s="135">
        <v>0</v>
      </c>
    </row>
    <row r="4" spans="1:13" ht="16.5" thickBot="1" x14ac:dyDescent="0.3">
      <c r="A4" s="92">
        <f>A3+1</f>
        <v>3</v>
      </c>
      <c r="B4" s="127">
        <v>2700</v>
      </c>
      <c r="C4" s="61">
        <f t="shared" ref="C4:C20" si="2">B4-B3</f>
        <v>1800</v>
      </c>
      <c r="D4" s="131">
        <v>2</v>
      </c>
      <c r="E4" s="61">
        <f t="shared" si="0"/>
        <v>900</v>
      </c>
      <c r="G4" s="23">
        <f>G3+1</f>
        <v>3</v>
      </c>
      <c r="H4" s="25">
        <f t="shared" ref="H4:H21" si="3">H3+M$7+M$8*(ROW()-3)</f>
        <v>150</v>
      </c>
      <c r="I4" s="25">
        <f t="shared" si="1"/>
        <v>600</v>
      </c>
    </row>
    <row r="5" spans="1:13" ht="16.5" thickBot="1" x14ac:dyDescent="0.3">
      <c r="A5" s="68">
        <f t="shared" ref="A5:A20" si="4">A4+1</f>
        <v>4</v>
      </c>
      <c r="B5" s="71">
        <v>6500</v>
      </c>
      <c r="C5" s="69">
        <f t="shared" si="2"/>
        <v>3800</v>
      </c>
      <c r="D5" s="133">
        <v>4</v>
      </c>
      <c r="E5" s="69">
        <f t="shared" si="0"/>
        <v>950</v>
      </c>
      <c r="G5" s="31">
        <f t="shared" ref="G5:G20" si="5">G4+1</f>
        <v>4</v>
      </c>
      <c r="H5" s="33">
        <f t="shared" si="3"/>
        <v>200</v>
      </c>
      <c r="I5" s="33">
        <f t="shared" si="1"/>
        <v>800</v>
      </c>
      <c r="K5" s="138" t="s">
        <v>65</v>
      </c>
      <c r="L5" s="139"/>
      <c r="M5" s="140"/>
    </row>
    <row r="6" spans="1:13" ht="16.5" thickBot="1" x14ac:dyDescent="0.3">
      <c r="A6" s="92">
        <f t="shared" si="4"/>
        <v>5</v>
      </c>
      <c r="B6" s="127">
        <v>14000</v>
      </c>
      <c r="C6" s="61">
        <f t="shared" si="2"/>
        <v>7500</v>
      </c>
      <c r="D6" s="131">
        <v>6</v>
      </c>
      <c r="E6" s="61">
        <f t="shared" si="0"/>
        <v>1250</v>
      </c>
      <c r="G6" s="23">
        <f t="shared" si="5"/>
        <v>5</v>
      </c>
      <c r="H6" s="25">
        <f t="shared" si="3"/>
        <v>250</v>
      </c>
      <c r="I6" s="25">
        <f t="shared" si="1"/>
        <v>1000</v>
      </c>
      <c r="K6" s="141" t="s">
        <v>70</v>
      </c>
      <c r="L6" s="142"/>
      <c r="M6" s="137">
        <v>100</v>
      </c>
    </row>
    <row r="7" spans="1:13" ht="16.5" thickBot="1" x14ac:dyDescent="0.3">
      <c r="A7" s="68">
        <f t="shared" si="4"/>
        <v>6</v>
      </c>
      <c r="B7" s="71">
        <v>23000</v>
      </c>
      <c r="C7" s="69">
        <f t="shared" si="2"/>
        <v>9000</v>
      </c>
      <c r="D7" s="133">
        <v>6</v>
      </c>
      <c r="E7" s="69">
        <f t="shared" si="0"/>
        <v>1500</v>
      </c>
      <c r="G7" s="31">
        <f t="shared" si="5"/>
        <v>6</v>
      </c>
      <c r="H7" s="33">
        <f t="shared" si="3"/>
        <v>300</v>
      </c>
      <c r="I7" s="33">
        <f t="shared" si="1"/>
        <v>1200</v>
      </c>
      <c r="K7" s="143" t="s">
        <v>20</v>
      </c>
      <c r="L7" s="144"/>
      <c r="M7" s="38">
        <v>50</v>
      </c>
    </row>
    <row r="8" spans="1:13" ht="16.5" thickBot="1" x14ac:dyDescent="0.3">
      <c r="A8" s="92">
        <f t="shared" si="4"/>
        <v>7</v>
      </c>
      <c r="B8" s="127">
        <v>34000</v>
      </c>
      <c r="C8" s="61">
        <f t="shared" si="2"/>
        <v>11000</v>
      </c>
      <c r="D8" s="131">
        <v>7</v>
      </c>
      <c r="E8" s="61">
        <f>_xlfn.CEILING.MATH(C8/D8)</f>
        <v>1572</v>
      </c>
      <c r="G8" s="23">
        <f t="shared" si="5"/>
        <v>7</v>
      </c>
      <c r="H8" s="25">
        <f t="shared" si="3"/>
        <v>350</v>
      </c>
      <c r="I8" s="25">
        <f t="shared" si="1"/>
        <v>1400</v>
      </c>
      <c r="K8" s="145" t="s">
        <v>21</v>
      </c>
      <c r="L8" s="146"/>
      <c r="M8" s="39">
        <v>0</v>
      </c>
    </row>
    <row r="9" spans="1:13" ht="15.75" x14ac:dyDescent="0.25">
      <c r="A9" s="68">
        <f t="shared" si="4"/>
        <v>8</v>
      </c>
      <c r="B9" s="71">
        <v>48000</v>
      </c>
      <c r="C9" s="69">
        <f t="shared" si="2"/>
        <v>14000</v>
      </c>
      <c r="D9" s="133">
        <v>8</v>
      </c>
      <c r="E9" s="69">
        <f t="shared" ref="E9:E20" si="6">_xlfn.CEILING.MATH(C9/D9)</f>
        <v>1750</v>
      </c>
      <c r="G9" s="31">
        <f t="shared" si="5"/>
        <v>8</v>
      </c>
      <c r="H9" s="33">
        <f t="shared" si="3"/>
        <v>400</v>
      </c>
      <c r="I9" s="33">
        <f t="shared" si="1"/>
        <v>1600</v>
      </c>
    </row>
    <row r="10" spans="1:13" ht="15.75" x14ac:dyDescent="0.25">
      <c r="A10" s="92">
        <f t="shared" si="4"/>
        <v>9</v>
      </c>
      <c r="B10" s="127">
        <v>64000</v>
      </c>
      <c r="C10" s="61">
        <f t="shared" si="2"/>
        <v>16000</v>
      </c>
      <c r="D10" s="131">
        <v>9</v>
      </c>
      <c r="E10" s="61">
        <f t="shared" si="6"/>
        <v>1778</v>
      </c>
      <c r="G10" s="23">
        <f t="shared" si="5"/>
        <v>9</v>
      </c>
      <c r="H10" s="25">
        <f t="shared" si="3"/>
        <v>450</v>
      </c>
      <c r="I10" s="25">
        <f t="shared" si="1"/>
        <v>1800</v>
      </c>
    </row>
    <row r="11" spans="1:13" ht="15.75" x14ac:dyDescent="0.25">
      <c r="A11" s="68">
        <f t="shared" si="4"/>
        <v>10</v>
      </c>
      <c r="B11" s="71">
        <v>85000</v>
      </c>
      <c r="C11" s="69">
        <f t="shared" si="2"/>
        <v>21000</v>
      </c>
      <c r="D11" s="133">
        <v>12</v>
      </c>
      <c r="E11" s="69">
        <f t="shared" si="6"/>
        <v>1750</v>
      </c>
      <c r="G11" s="31">
        <f t="shared" si="5"/>
        <v>10</v>
      </c>
      <c r="H11" s="33">
        <f t="shared" si="3"/>
        <v>500</v>
      </c>
      <c r="I11" s="33">
        <f t="shared" si="1"/>
        <v>2000</v>
      </c>
    </row>
    <row r="12" spans="1:13" ht="15.75" x14ac:dyDescent="0.25">
      <c r="A12" s="92">
        <f t="shared" si="4"/>
        <v>11</v>
      </c>
      <c r="B12" s="127">
        <v>100000</v>
      </c>
      <c r="C12" s="61">
        <f t="shared" si="2"/>
        <v>15000</v>
      </c>
      <c r="D12" s="131">
        <v>8</v>
      </c>
      <c r="E12" s="61">
        <f t="shared" si="6"/>
        <v>1875</v>
      </c>
      <c r="G12" s="23">
        <f t="shared" si="5"/>
        <v>11</v>
      </c>
      <c r="H12" s="25">
        <f t="shared" si="3"/>
        <v>550</v>
      </c>
      <c r="I12" s="25">
        <f t="shared" si="1"/>
        <v>2200</v>
      </c>
    </row>
    <row r="13" spans="1:13" ht="15.75" x14ac:dyDescent="0.25">
      <c r="A13" s="68">
        <f t="shared" si="4"/>
        <v>12</v>
      </c>
      <c r="B13" s="71">
        <v>120000</v>
      </c>
      <c r="C13" s="69">
        <f t="shared" si="2"/>
        <v>20000</v>
      </c>
      <c r="D13" s="133">
        <v>10</v>
      </c>
      <c r="E13" s="69">
        <f t="shared" si="6"/>
        <v>2000</v>
      </c>
      <c r="G13" s="31">
        <f t="shared" si="5"/>
        <v>12</v>
      </c>
      <c r="H13" s="33">
        <f t="shared" si="3"/>
        <v>600</v>
      </c>
      <c r="I13" s="33">
        <f t="shared" si="1"/>
        <v>2400</v>
      </c>
    </row>
    <row r="14" spans="1:13" ht="15.75" x14ac:dyDescent="0.25">
      <c r="A14" s="92">
        <f t="shared" si="4"/>
        <v>13</v>
      </c>
      <c r="B14" s="127">
        <v>140000</v>
      </c>
      <c r="C14" s="61">
        <f t="shared" si="2"/>
        <v>20000</v>
      </c>
      <c r="D14" s="131">
        <v>9</v>
      </c>
      <c r="E14" s="61">
        <f t="shared" si="6"/>
        <v>2223</v>
      </c>
      <c r="G14" s="23">
        <f t="shared" si="5"/>
        <v>13</v>
      </c>
      <c r="H14" s="25">
        <f t="shared" si="3"/>
        <v>650</v>
      </c>
      <c r="I14" s="25">
        <f t="shared" si="1"/>
        <v>2600</v>
      </c>
    </row>
    <row r="15" spans="1:13" ht="15.75" x14ac:dyDescent="0.25">
      <c r="A15" s="68">
        <f t="shared" si="4"/>
        <v>14</v>
      </c>
      <c r="B15" s="71">
        <v>165000</v>
      </c>
      <c r="C15" s="69">
        <f t="shared" si="2"/>
        <v>25000</v>
      </c>
      <c r="D15" s="133">
        <v>10</v>
      </c>
      <c r="E15" s="69">
        <f t="shared" si="6"/>
        <v>2500</v>
      </c>
      <c r="G15" s="31">
        <f t="shared" si="5"/>
        <v>14</v>
      </c>
      <c r="H15" s="33">
        <f t="shared" si="3"/>
        <v>700</v>
      </c>
      <c r="I15" s="33">
        <f t="shared" si="1"/>
        <v>2800</v>
      </c>
    </row>
    <row r="16" spans="1:13" ht="15.75" x14ac:dyDescent="0.25">
      <c r="A16" s="92">
        <f t="shared" si="4"/>
        <v>15</v>
      </c>
      <c r="B16" s="127">
        <v>195000</v>
      </c>
      <c r="C16" s="61">
        <f t="shared" si="2"/>
        <v>30000</v>
      </c>
      <c r="D16" s="131">
        <v>12</v>
      </c>
      <c r="E16" s="61">
        <f t="shared" si="6"/>
        <v>2500</v>
      </c>
      <c r="G16" s="23">
        <f t="shared" si="5"/>
        <v>15</v>
      </c>
      <c r="H16" s="25">
        <f t="shared" si="3"/>
        <v>750</v>
      </c>
      <c r="I16" s="25">
        <f t="shared" si="1"/>
        <v>3000</v>
      </c>
    </row>
    <row r="17" spans="1:9" ht="15.75" x14ac:dyDescent="0.25">
      <c r="A17" s="68">
        <f t="shared" si="4"/>
        <v>16</v>
      </c>
      <c r="B17" s="71">
        <v>225000</v>
      </c>
      <c r="C17" s="69">
        <f t="shared" si="2"/>
        <v>30000</v>
      </c>
      <c r="D17" s="133">
        <v>11</v>
      </c>
      <c r="E17" s="69">
        <f t="shared" si="6"/>
        <v>2728</v>
      </c>
      <c r="G17" s="31">
        <f t="shared" si="5"/>
        <v>16</v>
      </c>
      <c r="H17" s="33">
        <f t="shared" si="3"/>
        <v>800</v>
      </c>
      <c r="I17" s="33">
        <f t="shared" si="1"/>
        <v>3200</v>
      </c>
    </row>
    <row r="18" spans="1:9" ht="15.75" x14ac:dyDescent="0.25">
      <c r="A18" s="92">
        <f t="shared" si="4"/>
        <v>17</v>
      </c>
      <c r="B18" s="127">
        <v>265000</v>
      </c>
      <c r="C18" s="61">
        <f t="shared" si="2"/>
        <v>40000</v>
      </c>
      <c r="D18" s="131">
        <v>12</v>
      </c>
      <c r="E18" s="61">
        <f t="shared" si="6"/>
        <v>3334</v>
      </c>
      <c r="G18" s="23">
        <f t="shared" si="5"/>
        <v>17</v>
      </c>
      <c r="H18" s="25">
        <f t="shared" si="3"/>
        <v>850</v>
      </c>
      <c r="I18" s="25">
        <f t="shared" si="1"/>
        <v>3400</v>
      </c>
    </row>
    <row r="19" spans="1:9" ht="15.75" x14ac:dyDescent="0.25">
      <c r="A19" s="68">
        <f t="shared" si="4"/>
        <v>18</v>
      </c>
      <c r="B19" s="71">
        <v>305000</v>
      </c>
      <c r="C19" s="69">
        <f t="shared" si="2"/>
        <v>40000</v>
      </c>
      <c r="D19" s="133">
        <v>11</v>
      </c>
      <c r="E19" s="69">
        <f t="shared" si="6"/>
        <v>3637</v>
      </c>
      <c r="G19" s="31">
        <f t="shared" si="5"/>
        <v>18</v>
      </c>
      <c r="H19" s="33">
        <f t="shared" si="3"/>
        <v>900</v>
      </c>
      <c r="I19" s="33">
        <f t="shared" si="1"/>
        <v>3600</v>
      </c>
    </row>
    <row r="20" spans="1:9" ht="15.75" x14ac:dyDescent="0.25">
      <c r="A20" s="92">
        <f t="shared" si="4"/>
        <v>19</v>
      </c>
      <c r="B20" s="127">
        <v>355000</v>
      </c>
      <c r="C20" s="61">
        <f t="shared" si="2"/>
        <v>50000</v>
      </c>
      <c r="D20" s="131">
        <v>11</v>
      </c>
      <c r="E20" s="61">
        <f t="shared" si="6"/>
        <v>4546</v>
      </c>
      <c r="G20" s="23">
        <f t="shared" si="5"/>
        <v>19</v>
      </c>
      <c r="H20" s="25">
        <f t="shared" si="3"/>
        <v>950</v>
      </c>
      <c r="I20" s="25">
        <f t="shared" si="1"/>
        <v>3800</v>
      </c>
    </row>
    <row r="21" spans="1:9" ht="16.5" thickBot="1" x14ac:dyDescent="0.3">
      <c r="A21" s="105">
        <f>A20+1</f>
        <v>20</v>
      </c>
      <c r="B21" s="129" t="s">
        <v>103</v>
      </c>
      <c r="C21" s="126" t="s">
        <v>103</v>
      </c>
      <c r="D21" s="130" t="str">
        <f>"Total = "&amp;SUM(D3:D20)</f>
        <v>Total = 149</v>
      </c>
      <c r="E21" s="126"/>
      <c r="G21" s="40">
        <f>G20+1</f>
        <v>20</v>
      </c>
      <c r="H21" s="42">
        <f t="shared" si="3"/>
        <v>1000</v>
      </c>
      <c r="I21" s="42">
        <f t="shared" si="1"/>
        <v>4000</v>
      </c>
    </row>
  </sheetData>
  <mergeCells count="4">
    <mergeCell ref="K5:M5"/>
    <mergeCell ref="K6:L6"/>
    <mergeCell ref="K7:L7"/>
    <mergeCell ref="K8:L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BC77-EA3F-4250-B65F-AF333CED2AC2}">
  <sheetPr codeName="Sheet2"/>
  <dimension ref="A1:AF117"/>
  <sheetViews>
    <sheetView zoomScale="130" zoomScaleNormal="130" workbookViewId="0">
      <selection activeCell="E13" sqref="E13"/>
    </sheetView>
  </sheetViews>
  <sheetFormatPr defaultRowHeight="15" x14ac:dyDescent="0.25"/>
  <cols>
    <col min="1" max="1" width="9.140625" bestFit="1" customWidth="1"/>
    <col min="2" max="2" width="12.140625" customWidth="1"/>
    <col min="3" max="3" width="13.28515625" customWidth="1"/>
    <col min="4" max="4" width="9.140625" bestFit="1" customWidth="1"/>
    <col min="5" max="5" width="11.85546875" customWidth="1"/>
    <col min="6" max="12" width="9.140625" bestFit="1" customWidth="1"/>
    <col min="13" max="13" width="13" customWidth="1"/>
    <col min="14" max="14" width="10.7109375" customWidth="1"/>
    <col min="15" max="15" width="11.42578125" bestFit="1" customWidth="1"/>
    <col min="16" max="16" width="11.7109375" customWidth="1"/>
    <col min="17" max="17" width="11.42578125" bestFit="1" customWidth="1"/>
    <col min="18" max="18" width="11.28515625" customWidth="1"/>
    <col min="20" max="20" width="11.42578125" customWidth="1"/>
    <col min="27" max="27" width="10.7109375" bestFit="1" customWidth="1"/>
  </cols>
  <sheetData>
    <row r="1" spans="1:32" ht="15.75" thickBot="1" x14ac:dyDescent="0.3">
      <c r="A1" s="154" t="s">
        <v>0</v>
      </c>
      <c r="B1" s="156"/>
      <c r="C1" s="2"/>
      <c r="D1" s="2"/>
      <c r="E1" s="6" t="s">
        <v>1</v>
      </c>
      <c r="F1" s="7">
        <f>N4</f>
        <v>0.1</v>
      </c>
      <c r="G1" s="8">
        <f>F1+$N5+$N6*(COLUMN()-6)</f>
        <v>0.2</v>
      </c>
      <c r="H1" s="8">
        <f>G1+$N5+$N6*(COLUMN()-6)</f>
        <v>0.30000000000000004</v>
      </c>
      <c r="I1" s="8">
        <f>H1+$N5+$N6*(COLUMN()-6)</f>
        <v>0.4</v>
      </c>
      <c r="J1" s="8">
        <f>I1+$N5+$N6*(COLUMN()-6)</f>
        <v>0.5</v>
      </c>
      <c r="K1" s="9">
        <f>J1+$N5+$N6*(COLUMN()-6)</f>
        <v>0.6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6.5" thickBot="1" x14ac:dyDescent="0.3">
      <c r="A2" s="10" t="s">
        <v>3</v>
      </c>
      <c r="B2" s="11" t="s">
        <v>4</v>
      </c>
      <c r="C2" s="12" t="s">
        <v>5</v>
      </c>
      <c r="D2" s="13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6.5" thickBot="1" x14ac:dyDescent="0.3">
      <c r="A3" s="4" t="s">
        <v>24</v>
      </c>
      <c r="B3" s="171" t="s">
        <v>16</v>
      </c>
      <c r="C3" s="173"/>
      <c r="D3" s="16" t="s">
        <v>17</v>
      </c>
      <c r="E3" s="171" t="s">
        <v>18</v>
      </c>
      <c r="F3" s="172"/>
      <c r="G3" s="172"/>
      <c r="H3" s="172"/>
      <c r="I3" s="172"/>
      <c r="J3" s="172"/>
      <c r="K3" s="173"/>
      <c r="L3" s="138" t="s">
        <v>64</v>
      </c>
      <c r="M3" s="139"/>
      <c r="N3" s="140"/>
      <c r="O3" s="2"/>
      <c r="P3" s="17" t="s">
        <v>2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6.5" thickBot="1" x14ac:dyDescent="0.3">
      <c r="A4" s="18">
        <v>2</v>
      </c>
      <c r="B4" s="19">
        <f>C4*2</f>
        <v>-10</v>
      </c>
      <c r="C4" s="20">
        <v>-5</v>
      </c>
      <c r="D4" s="21">
        <v>0</v>
      </c>
      <c r="E4" s="20">
        <f>N15</f>
        <v>20</v>
      </c>
      <c r="F4" s="21">
        <f t="shared" ref="F4:K13" si="0">E4+_xlfn.CEILING.MATH(F$1*E4)</f>
        <v>22</v>
      </c>
      <c r="G4" s="20">
        <f t="shared" si="0"/>
        <v>27</v>
      </c>
      <c r="H4" s="21">
        <f t="shared" si="0"/>
        <v>36</v>
      </c>
      <c r="I4" s="20">
        <f t="shared" si="0"/>
        <v>51</v>
      </c>
      <c r="J4" s="21">
        <f t="shared" si="0"/>
        <v>77</v>
      </c>
      <c r="K4" s="19">
        <f t="shared" si="0"/>
        <v>124</v>
      </c>
      <c r="L4" s="157" t="s">
        <v>63</v>
      </c>
      <c r="M4" s="158"/>
      <c r="N4" s="22">
        <v>0.1</v>
      </c>
      <c r="O4" s="2"/>
      <c r="P4" s="113" t="s">
        <v>14</v>
      </c>
      <c r="Q4" s="2" t="s">
        <v>15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6.5" thickBot="1" x14ac:dyDescent="0.3">
      <c r="A5" s="23">
        <f>A4+1</f>
        <v>3</v>
      </c>
      <c r="B5" s="24">
        <f t="shared" ref="B5:B22" si="1">C5*2</f>
        <v>-10</v>
      </c>
      <c r="C5" s="25">
        <v>-5</v>
      </c>
      <c r="D5" s="26">
        <v>0</v>
      </c>
      <c r="E5" s="25">
        <f t="shared" ref="E5:E22" si="2">E4+$N$16+$N$17*(ROW()-4)</f>
        <v>30</v>
      </c>
      <c r="F5" s="26">
        <f t="shared" si="0"/>
        <v>33</v>
      </c>
      <c r="G5" s="25">
        <f t="shared" si="0"/>
        <v>40</v>
      </c>
      <c r="H5" s="26">
        <f t="shared" si="0"/>
        <v>52</v>
      </c>
      <c r="I5" s="25">
        <f t="shared" si="0"/>
        <v>73</v>
      </c>
      <c r="J5" s="26">
        <f t="shared" si="0"/>
        <v>110</v>
      </c>
      <c r="K5" s="24">
        <f t="shared" si="0"/>
        <v>176</v>
      </c>
      <c r="L5" s="145" t="s">
        <v>20</v>
      </c>
      <c r="M5" s="146"/>
      <c r="N5" s="29">
        <v>0.1</v>
      </c>
      <c r="O5" s="2"/>
      <c r="P5" s="114" t="s">
        <v>1</v>
      </c>
      <c r="Q5" s="2" t="s">
        <v>19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6.5" thickBot="1" x14ac:dyDescent="0.3">
      <c r="A6" s="31">
        <f t="shared" ref="A6:A21" si="3">A5+1</f>
        <v>4</v>
      </c>
      <c r="B6" s="32">
        <f t="shared" si="1"/>
        <v>-20</v>
      </c>
      <c r="C6" s="33">
        <f>C4-5</f>
        <v>-10</v>
      </c>
      <c r="D6" s="34">
        <v>0</v>
      </c>
      <c r="E6" s="33">
        <f t="shared" si="2"/>
        <v>40</v>
      </c>
      <c r="F6" s="34">
        <f t="shared" si="0"/>
        <v>44</v>
      </c>
      <c r="G6" s="33">
        <f t="shared" si="0"/>
        <v>53</v>
      </c>
      <c r="H6" s="34">
        <f t="shared" si="0"/>
        <v>69</v>
      </c>
      <c r="I6" s="33">
        <f t="shared" si="0"/>
        <v>97</v>
      </c>
      <c r="J6" s="34">
        <f t="shared" si="0"/>
        <v>146</v>
      </c>
      <c r="K6" s="32">
        <f t="shared" si="0"/>
        <v>234</v>
      </c>
      <c r="L6" s="145" t="s">
        <v>75</v>
      </c>
      <c r="M6" s="146"/>
      <c r="N6" s="35">
        <v>0</v>
      </c>
      <c r="O6" s="2"/>
      <c r="P6" s="115" t="s">
        <v>74</v>
      </c>
      <c r="Q6" s="2" t="s">
        <v>78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6.5" thickBot="1" x14ac:dyDescent="0.3">
      <c r="A7" s="23">
        <f t="shared" si="3"/>
        <v>5</v>
      </c>
      <c r="B7" s="24">
        <f t="shared" si="1"/>
        <v>-20</v>
      </c>
      <c r="C7" s="25">
        <f>C5-5</f>
        <v>-10</v>
      </c>
      <c r="D7" s="26">
        <v>0</v>
      </c>
      <c r="E7" s="25">
        <f t="shared" si="2"/>
        <v>50</v>
      </c>
      <c r="F7" s="26">
        <f t="shared" si="0"/>
        <v>55</v>
      </c>
      <c r="G7" s="25">
        <f t="shared" si="0"/>
        <v>66</v>
      </c>
      <c r="H7" s="26">
        <f t="shared" si="0"/>
        <v>86</v>
      </c>
      <c r="I7" s="25">
        <f t="shared" si="0"/>
        <v>121</v>
      </c>
      <c r="J7" s="26">
        <f t="shared" si="0"/>
        <v>182</v>
      </c>
      <c r="K7" s="25">
        <f t="shared" si="0"/>
        <v>292</v>
      </c>
      <c r="L7" s="2" t="s">
        <v>67</v>
      </c>
      <c r="M7" s="2"/>
      <c r="N7" s="2"/>
      <c r="O7" s="2"/>
      <c r="P7" s="2"/>
      <c r="Q7" s="2"/>
      <c r="R7" s="117" t="s">
        <v>74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6.5" thickBot="1" x14ac:dyDescent="0.3">
      <c r="A8" s="31">
        <f t="shared" si="3"/>
        <v>6</v>
      </c>
      <c r="B8" s="32">
        <f t="shared" si="1"/>
        <v>-30</v>
      </c>
      <c r="C8" s="33">
        <f t="shared" ref="C8:C22" si="4">C6-5</f>
        <v>-15</v>
      </c>
      <c r="D8" s="34">
        <v>0</v>
      </c>
      <c r="E8" s="33">
        <f t="shared" si="2"/>
        <v>60</v>
      </c>
      <c r="F8" s="34">
        <f t="shared" si="0"/>
        <v>66</v>
      </c>
      <c r="G8" s="33">
        <f t="shared" si="0"/>
        <v>80</v>
      </c>
      <c r="H8" s="34">
        <f t="shared" si="0"/>
        <v>104</v>
      </c>
      <c r="I8" s="33">
        <f t="shared" si="0"/>
        <v>146</v>
      </c>
      <c r="J8" s="34">
        <f t="shared" si="0"/>
        <v>219</v>
      </c>
      <c r="K8" s="33">
        <f t="shared" si="0"/>
        <v>351</v>
      </c>
      <c r="L8" s="2" t="str">
        <f>"61-70 = (((Base"&amp;TEXT(F1,"+0%;-0%")&amp;")"&amp;TEXT(G1,"+0%;-0%")&amp;")"&amp;TEXT(H1,"+0%;-0%")&amp;")"</f>
        <v>61-70 = (((Base+10%)+20%)+30%)</v>
      </c>
      <c r="M8" s="2"/>
      <c r="N8" s="2"/>
      <c r="O8" s="2"/>
      <c r="P8" s="2"/>
      <c r="Q8" s="2"/>
      <c r="R8" s="116" t="s">
        <v>80</v>
      </c>
      <c r="S8" s="2" t="s">
        <v>81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6.5" thickBot="1" x14ac:dyDescent="0.3">
      <c r="A9" s="23">
        <f t="shared" si="3"/>
        <v>7</v>
      </c>
      <c r="B9" s="24">
        <f t="shared" si="1"/>
        <v>-30</v>
      </c>
      <c r="C9" s="25">
        <f t="shared" si="4"/>
        <v>-15</v>
      </c>
      <c r="D9" s="26">
        <v>0</v>
      </c>
      <c r="E9" s="25">
        <f t="shared" si="2"/>
        <v>70</v>
      </c>
      <c r="F9" s="26">
        <f t="shared" si="0"/>
        <v>77</v>
      </c>
      <c r="G9" s="25">
        <f t="shared" si="0"/>
        <v>93</v>
      </c>
      <c r="H9" s="26">
        <f t="shared" si="0"/>
        <v>121</v>
      </c>
      <c r="I9" s="25">
        <f t="shared" si="0"/>
        <v>170</v>
      </c>
      <c r="J9" s="26">
        <f t="shared" si="0"/>
        <v>255</v>
      </c>
      <c r="K9" s="25">
        <f t="shared" si="0"/>
        <v>408</v>
      </c>
      <c r="L9" s="2"/>
      <c r="M9" s="2"/>
      <c r="N9" s="2"/>
      <c r="O9" s="2"/>
      <c r="P9" s="2"/>
      <c r="Q9" s="2"/>
      <c r="R9" s="116" t="s">
        <v>79</v>
      </c>
      <c r="S9" s="2" t="s">
        <v>82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6.5" thickBot="1" x14ac:dyDescent="0.3">
      <c r="A10" s="31">
        <f t="shared" si="3"/>
        <v>8</v>
      </c>
      <c r="B10" s="32">
        <f t="shared" si="1"/>
        <v>-40</v>
      </c>
      <c r="C10" s="33">
        <f t="shared" si="4"/>
        <v>-20</v>
      </c>
      <c r="D10" s="34">
        <v>0</v>
      </c>
      <c r="E10" s="33">
        <f t="shared" si="2"/>
        <v>80</v>
      </c>
      <c r="F10" s="34">
        <f t="shared" si="0"/>
        <v>88</v>
      </c>
      <c r="G10" s="33">
        <f t="shared" si="0"/>
        <v>106</v>
      </c>
      <c r="H10" s="34">
        <f t="shared" si="0"/>
        <v>138</v>
      </c>
      <c r="I10" s="33">
        <f t="shared" si="0"/>
        <v>194</v>
      </c>
      <c r="J10" s="34">
        <f t="shared" si="0"/>
        <v>291</v>
      </c>
      <c r="K10" s="33">
        <f t="shared" si="0"/>
        <v>466</v>
      </c>
      <c r="L10" s="2"/>
      <c r="M10" s="2"/>
      <c r="N10" s="2"/>
      <c r="O10" s="2"/>
      <c r="P10" s="2"/>
      <c r="Q10" s="2"/>
      <c r="R10" s="116" t="s">
        <v>90</v>
      </c>
      <c r="S10" s="2" t="s">
        <v>84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5.75" x14ac:dyDescent="0.25">
      <c r="A11" s="23">
        <f t="shared" si="3"/>
        <v>9</v>
      </c>
      <c r="B11" s="24">
        <f t="shared" si="1"/>
        <v>-40</v>
      </c>
      <c r="C11" s="25">
        <f t="shared" si="4"/>
        <v>-20</v>
      </c>
      <c r="D11" s="26">
        <v>0</v>
      </c>
      <c r="E11" s="25">
        <f t="shared" si="2"/>
        <v>90</v>
      </c>
      <c r="F11" s="26">
        <f t="shared" si="0"/>
        <v>99</v>
      </c>
      <c r="G11" s="25">
        <f t="shared" si="0"/>
        <v>119</v>
      </c>
      <c r="H11" s="26">
        <f t="shared" si="0"/>
        <v>155</v>
      </c>
      <c r="I11" s="25">
        <f t="shared" si="0"/>
        <v>217</v>
      </c>
      <c r="J11" s="26">
        <f t="shared" si="0"/>
        <v>326</v>
      </c>
      <c r="K11" s="25">
        <f t="shared" si="0"/>
        <v>522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5.75" x14ac:dyDescent="0.25">
      <c r="A12" s="31">
        <f t="shared" si="3"/>
        <v>10</v>
      </c>
      <c r="B12" s="32">
        <f t="shared" si="1"/>
        <v>-50</v>
      </c>
      <c r="C12" s="33">
        <f t="shared" si="4"/>
        <v>-25</v>
      </c>
      <c r="D12" s="34">
        <v>0</v>
      </c>
      <c r="E12" s="33">
        <f t="shared" si="2"/>
        <v>100</v>
      </c>
      <c r="F12" s="34">
        <f t="shared" si="0"/>
        <v>110</v>
      </c>
      <c r="G12" s="33">
        <f t="shared" si="0"/>
        <v>132</v>
      </c>
      <c r="H12" s="34">
        <f t="shared" si="0"/>
        <v>172</v>
      </c>
      <c r="I12" s="33">
        <f t="shared" si="0"/>
        <v>241</v>
      </c>
      <c r="J12" s="34">
        <f t="shared" si="0"/>
        <v>362</v>
      </c>
      <c r="K12" s="33">
        <f t="shared" si="0"/>
        <v>580</v>
      </c>
      <c r="L12" s="2"/>
      <c r="M12" s="2"/>
      <c r="N12" s="2"/>
      <c r="O12" s="2"/>
      <c r="P12" s="2"/>
      <c r="Q12" s="2"/>
      <c r="R12" s="2"/>
      <c r="S12" s="2" t="s">
        <v>85</v>
      </c>
      <c r="T12" s="2"/>
      <c r="U12" s="2" t="s">
        <v>83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6.5" thickBot="1" x14ac:dyDescent="0.3">
      <c r="A13" s="23">
        <f t="shared" si="3"/>
        <v>11</v>
      </c>
      <c r="B13" s="24">
        <f t="shared" si="1"/>
        <v>-50</v>
      </c>
      <c r="C13" s="25">
        <f t="shared" si="4"/>
        <v>-25</v>
      </c>
      <c r="D13" s="26">
        <v>0</v>
      </c>
      <c r="E13" s="25">
        <f t="shared" si="2"/>
        <v>110</v>
      </c>
      <c r="F13" s="26">
        <f t="shared" si="0"/>
        <v>121</v>
      </c>
      <c r="G13" s="25">
        <f t="shared" si="0"/>
        <v>146</v>
      </c>
      <c r="H13" s="26">
        <f t="shared" si="0"/>
        <v>190</v>
      </c>
      <c r="I13" s="25">
        <f t="shared" si="0"/>
        <v>266</v>
      </c>
      <c r="J13" s="26">
        <f t="shared" si="0"/>
        <v>399</v>
      </c>
      <c r="K13" s="25">
        <f t="shared" si="0"/>
        <v>639</v>
      </c>
      <c r="L13" s="2"/>
      <c r="M13" s="2"/>
      <c r="N13" s="2"/>
      <c r="O13" s="2"/>
      <c r="P13" s="2"/>
      <c r="Q13" s="2"/>
      <c r="R13" s="2"/>
      <c r="S13" s="2" t="s">
        <v>86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6.5" thickBot="1" x14ac:dyDescent="0.3">
      <c r="A14" s="31">
        <f t="shared" si="3"/>
        <v>12</v>
      </c>
      <c r="B14" s="32">
        <f t="shared" si="1"/>
        <v>-60</v>
      </c>
      <c r="C14" s="33">
        <f t="shared" si="4"/>
        <v>-30</v>
      </c>
      <c r="D14" s="34">
        <v>0</v>
      </c>
      <c r="E14" s="33">
        <f t="shared" si="2"/>
        <v>120</v>
      </c>
      <c r="F14" s="34">
        <f t="shared" ref="F14:K22" si="5">E14+_xlfn.CEILING.MATH(F$1*E14)</f>
        <v>132</v>
      </c>
      <c r="G14" s="33">
        <f t="shared" si="5"/>
        <v>159</v>
      </c>
      <c r="H14" s="34">
        <f t="shared" si="5"/>
        <v>207</v>
      </c>
      <c r="I14" s="33">
        <f t="shared" si="5"/>
        <v>290</v>
      </c>
      <c r="J14" s="34">
        <f t="shared" si="5"/>
        <v>435</v>
      </c>
      <c r="K14" s="33">
        <f t="shared" si="5"/>
        <v>696</v>
      </c>
      <c r="L14" s="138" t="s">
        <v>65</v>
      </c>
      <c r="M14" s="139"/>
      <c r="N14" s="140"/>
      <c r="O14" s="2"/>
      <c r="P14" s="2"/>
      <c r="Q14" s="2"/>
      <c r="R14" s="2"/>
      <c r="S14" s="2" t="s">
        <v>71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6.5" thickBot="1" x14ac:dyDescent="0.3">
      <c r="A15" s="23">
        <f t="shared" si="3"/>
        <v>13</v>
      </c>
      <c r="B15" s="24">
        <f t="shared" si="1"/>
        <v>-60</v>
      </c>
      <c r="C15" s="25">
        <f t="shared" si="4"/>
        <v>-30</v>
      </c>
      <c r="D15" s="26">
        <v>0</v>
      </c>
      <c r="E15" s="25">
        <f t="shared" si="2"/>
        <v>130</v>
      </c>
      <c r="F15" s="26">
        <f t="shared" si="5"/>
        <v>143</v>
      </c>
      <c r="G15" s="25">
        <f t="shared" si="5"/>
        <v>172</v>
      </c>
      <c r="H15" s="26">
        <f t="shared" si="5"/>
        <v>224</v>
      </c>
      <c r="I15" s="25">
        <f t="shared" si="5"/>
        <v>314</v>
      </c>
      <c r="J15" s="26">
        <f t="shared" si="5"/>
        <v>471</v>
      </c>
      <c r="K15" s="25">
        <f t="shared" si="5"/>
        <v>754</v>
      </c>
      <c r="L15" s="141" t="s">
        <v>70</v>
      </c>
      <c r="M15" s="142"/>
      <c r="N15" s="36">
        <v>20</v>
      </c>
      <c r="O15" s="2"/>
      <c r="P15" s="2"/>
      <c r="Q15" s="2"/>
      <c r="R15" s="2"/>
      <c r="S15" s="2" t="s">
        <v>88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6.5" thickBot="1" x14ac:dyDescent="0.3">
      <c r="A16" s="31">
        <f t="shared" si="3"/>
        <v>14</v>
      </c>
      <c r="B16" s="32">
        <f t="shared" si="1"/>
        <v>-70</v>
      </c>
      <c r="C16" s="33">
        <f t="shared" si="4"/>
        <v>-35</v>
      </c>
      <c r="D16" s="34">
        <v>0</v>
      </c>
      <c r="E16" s="33">
        <f t="shared" si="2"/>
        <v>140</v>
      </c>
      <c r="F16" s="34">
        <f t="shared" si="5"/>
        <v>154</v>
      </c>
      <c r="G16" s="33">
        <f t="shared" si="5"/>
        <v>185</v>
      </c>
      <c r="H16" s="34">
        <f t="shared" si="5"/>
        <v>241</v>
      </c>
      <c r="I16" s="33">
        <f t="shared" si="5"/>
        <v>338</v>
      </c>
      <c r="J16" s="34">
        <f t="shared" si="5"/>
        <v>507</v>
      </c>
      <c r="K16" s="33">
        <f t="shared" si="5"/>
        <v>812</v>
      </c>
      <c r="L16" s="143" t="s">
        <v>20</v>
      </c>
      <c r="M16" s="144"/>
      <c r="N16" s="38">
        <v>10</v>
      </c>
      <c r="O16" s="2"/>
      <c r="P16" s="2"/>
      <c r="Q16" s="2"/>
      <c r="R16" s="2"/>
      <c r="S16" s="2" t="s">
        <v>89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6.5" thickBot="1" x14ac:dyDescent="0.3">
      <c r="A17" s="23">
        <f t="shared" si="3"/>
        <v>15</v>
      </c>
      <c r="B17" s="24">
        <f t="shared" si="1"/>
        <v>-70</v>
      </c>
      <c r="C17" s="25">
        <f t="shared" si="4"/>
        <v>-35</v>
      </c>
      <c r="D17" s="26">
        <v>0</v>
      </c>
      <c r="E17" s="25">
        <f t="shared" si="2"/>
        <v>150</v>
      </c>
      <c r="F17" s="26">
        <f t="shared" si="5"/>
        <v>165</v>
      </c>
      <c r="G17" s="25">
        <f t="shared" si="5"/>
        <v>198</v>
      </c>
      <c r="H17" s="26">
        <f t="shared" si="5"/>
        <v>258</v>
      </c>
      <c r="I17" s="25">
        <f t="shared" si="5"/>
        <v>362</v>
      </c>
      <c r="J17" s="26">
        <f t="shared" si="5"/>
        <v>543</v>
      </c>
      <c r="K17" s="25">
        <f t="shared" si="5"/>
        <v>869</v>
      </c>
      <c r="L17" s="145" t="s">
        <v>21</v>
      </c>
      <c r="M17" s="146"/>
      <c r="N17" s="39">
        <v>0</v>
      </c>
      <c r="O17" s="2"/>
      <c r="P17" s="2"/>
      <c r="Q17" s="2"/>
      <c r="R17" s="2"/>
      <c r="S17" s="2" t="s">
        <v>87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5.75" x14ac:dyDescent="0.25">
      <c r="A18" s="31">
        <f t="shared" si="3"/>
        <v>16</v>
      </c>
      <c r="B18" s="32">
        <f t="shared" si="1"/>
        <v>-80</v>
      </c>
      <c r="C18" s="33">
        <f t="shared" si="4"/>
        <v>-40</v>
      </c>
      <c r="D18" s="34">
        <v>0</v>
      </c>
      <c r="E18" s="33">
        <f t="shared" si="2"/>
        <v>160</v>
      </c>
      <c r="F18" s="34">
        <f t="shared" si="5"/>
        <v>176</v>
      </c>
      <c r="G18" s="33">
        <f t="shared" si="5"/>
        <v>212</v>
      </c>
      <c r="H18" s="34">
        <f t="shared" si="5"/>
        <v>276</v>
      </c>
      <c r="I18" s="33">
        <f t="shared" si="5"/>
        <v>387</v>
      </c>
      <c r="J18" s="34">
        <f t="shared" si="5"/>
        <v>581</v>
      </c>
      <c r="K18" s="33">
        <f t="shared" si="5"/>
        <v>930</v>
      </c>
      <c r="L18" s="2" t="s">
        <v>22</v>
      </c>
      <c r="M18" s="2"/>
      <c r="N18" s="2"/>
      <c r="O18" s="2"/>
      <c r="P18" s="2"/>
      <c r="Q18" s="2"/>
      <c r="R18" s="2"/>
      <c r="S18" s="2" t="s">
        <v>72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.75" x14ac:dyDescent="0.25">
      <c r="A19" s="23">
        <f t="shared" si="3"/>
        <v>17</v>
      </c>
      <c r="B19" s="24">
        <f t="shared" si="1"/>
        <v>-80</v>
      </c>
      <c r="C19" s="25">
        <f t="shared" si="4"/>
        <v>-40</v>
      </c>
      <c r="D19" s="26">
        <v>0</v>
      </c>
      <c r="E19" s="25">
        <f t="shared" si="2"/>
        <v>170</v>
      </c>
      <c r="F19" s="26">
        <f t="shared" si="5"/>
        <v>187</v>
      </c>
      <c r="G19" s="25">
        <f t="shared" si="5"/>
        <v>225</v>
      </c>
      <c r="H19" s="26">
        <f t="shared" si="5"/>
        <v>293</v>
      </c>
      <c r="I19" s="25">
        <f t="shared" si="5"/>
        <v>411</v>
      </c>
      <c r="J19" s="26">
        <f t="shared" si="5"/>
        <v>617</v>
      </c>
      <c r="K19" s="25">
        <f t="shared" si="5"/>
        <v>988</v>
      </c>
      <c r="L19" s="2" t="s">
        <v>69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.75" x14ac:dyDescent="0.25">
      <c r="A20" s="31">
        <f t="shared" si="3"/>
        <v>18</v>
      </c>
      <c r="B20" s="32">
        <f t="shared" si="1"/>
        <v>-90</v>
      </c>
      <c r="C20" s="33">
        <f t="shared" si="4"/>
        <v>-45</v>
      </c>
      <c r="D20" s="34">
        <v>0</v>
      </c>
      <c r="E20" s="33">
        <f t="shared" si="2"/>
        <v>180</v>
      </c>
      <c r="F20" s="34">
        <f t="shared" si="5"/>
        <v>198</v>
      </c>
      <c r="G20" s="33">
        <f t="shared" si="5"/>
        <v>238</v>
      </c>
      <c r="H20" s="34">
        <f t="shared" si="5"/>
        <v>310</v>
      </c>
      <c r="I20" s="33">
        <f t="shared" si="5"/>
        <v>434</v>
      </c>
      <c r="J20" s="34">
        <f t="shared" si="5"/>
        <v>651</v>
      </c>
      <c r="K20" s="33">
        <f t="shared" si="5"/>
        <v>1042</v>
      </c>
      <c r="L20" s="2" t="str">
        <f>"Level 3: +"&amp;TEXT(N16+N17,"0\gp")</f>
        <v>Level 3: +10gp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.75" x14ac:dyDescent="0.25">
      <c r="A21" s="23">
        <f t="shared" si="3"/>
        <v>19</v>
      </c>
      <c r="B21" s="24">
        <f t="shared" si="1"/>
        <v>-90</v>
      </c>
      <c r="C21" s="25">
        <f t="shared" si="4"/>
        <v>-45</v>
      </c>
      <c r="D21" s="26">
        <v>0</v>
      </c>
      <c r="E21" s="25">
        <f t="shared" si="2"/>
        <v>190</v>
      </c>
      <c r="F21" s="26">
        <f t="shared" si="5"/>
        <v>209</v>
      </c>
      <c r="G21" s="25">
        <f t="shared" si="5"/>
        <v>251</v>
      </c>
      <c r="H21" s="26">
        <f t="shared" si="5"/>
        <v>327</v>
      </c>
      <c r="I21" s="25">
        <f t="shared" si="5"/>
        <v>458</v>
      </c>
      <c r="J21" s="26">
        <f t="shared" si="5"/>
        <v>687</v>
      </c>
      <c r="K21" s="25">
        <f t="shared" si="5"/>
        <v>1100</v>
      </c>
      <c r="L21" s="2" t="str">
        <f>"Level 4: +"&amp;TEXT(N16+N17*2,"0\gp")</f>
        <v>Level 4: +10gp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6.5" thickBot="1" x14ac:dyDescent="0.3">
      <c r="A22" s="40">
        <f>A21+1</f>
        <v>20</v>
      </c>
      <c r="B22" s="41">
        <f t="shared" si="1"/>
        <v>-100</v>
      </c>
      <c r="C22" s="42">
        <f t="shared" si="4"/>
        <v>-50</v>
      </c>
      <c r="D22" s="43">
        <v>0</v>
      </c>
      <c r="E22" s="42">
        <f t="shared" si="2"/>
        <v>200</v>
      </c>
      <c r="F22" s="43">
        <f t="shared" si="5"/>
        <v>220</v>
      </c>
      <c r="G22" s="42">
        <f t="shared" si="5"/>
        <v>264</v>
      </c>
      <c r="H22" s="43">
        <f t="shared" si="5"/>
        <v>344</v>
      </c>
      <c r="I22" s="42">
        <f t="shared" si="5"/>
        <v>482</v>
      </c>
      <c r="J22" s="43">
        <f t="shared" si="5"/>
        <v>723</v>
      </c>
      <c r="K22" s="42">
        <f t="shared" si="5"/>
        <v>1157</v>
      </c>
      <c r="L22" s="2" t="str">
        <f>"Level 5: +"&amp;TEXT(N16+N17*3,"0\gp")</f>
        <v>Level 5: +10gp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5.75" thickBo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.75" thickBot="1" x14ac:dyDescent="0.3">
      <c r="A25" s="154" t="s">
        <v>23</v>
      </c>
      <c r="B25" s="156"/>
      <c r="C25" s="2"/>
      <c r="D25" s="2"/>
      <c r="E25" s="2"/>
      <c r="F25" s="2"/>
      <c r="G25" s="44">
        <f t="shared" ref="G25:J25" si="6">H25+$Q30+$Q31*(12-COLUMN())</f>
        <v>-0.7</v>
      </c>
      <c r="H25" s="45">
        <f t="shared" si="6"/>
        <v>-0.6</v>
      </c>
      <c r="I25" s="45">
        <f t="shared" si="6"/>
        <v>-0.5</v>
      </c>
      <c r="J25" s="45">
        <f t="shared" si="6"/>
        <v>-0.4</v>
      </c>
      <c r="K25" s="45">
        <f>L25+$Q30+$Q31*(12-COLUMN())</f>
        <v>-0.30000000000000004</v>
      </c>
      <c r="L25" s="46">
        <f>Q29</f>
        <v>-0.2</v>
      </c>
      <c r="M25" s="30" t="s">
        <v>1</v>
      </c>
      <c r="N25" s="2" t="s">
        <v>32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6.5" thickBot="1" x14ac:dyDescent="0.3">
      <c r="A26" s="47"/>
      <c r="B26" s="47"/>
      <c r="C26" s="48" t="s">
        <v>3</v>
      </c>
      <c r="D26" s="49" t="s">
        <v>4</v>
      </c>
      <c r="E26" s="12" t="s">
        <v>5</v>
      </c>
      <c r="F26" s="13" t="s">
        <v>6</v>
      </c>
      <c r="G26" s="14" t="s">
        <v>7</v>
      </c>
      <c r="H26" s="14" t="s">
        <v>8</v>
      </c>
      <c r="I26" s="14" t="s">
        <v>9</v>
      </c>
      <c r="J26" s="14" t="s">
        <v>10</v>
      </c>
      <c r="K26" s="14" t="s">
        <v>11</v>
      </c>
      <c r="L26" s="14" t="s">
        <v>12</v>
      </c>
      <c r="M26" s="50" t="s">
        <v>13</v>
      </c>
      <c r="N26" s="4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32.25" thickBot="1" x14ac:dyDescent="0.3">
      <c r="A27" s="4" t="s">
        <v>24</v>
      </c>
      <c r="B27" s="51" t="s">
        <v>25</v>
      </c>
      <c r="C27" s="51" t="s">
        <v>26</v>
      </c>
      <c r="D27" s="15" t="s">
        <v>27</v>
      </c>
      <c r="E27" s="52" t="s">
        <v>28</v>
      </c>
      <c r="F27" s="16" t="s">
        <v>29</v>
      </c>
      <c r="G27" s="171" t="s">
        <v>30</v>
      </c>
      <c r="H27" s="172"/>
      <c r="I27" s="172"/>
      <c r="J27" s="172"/>
      <c r="K27" s="172"/>
      <c r="L27" s="172"/>
      <c r="M27" s="172"/>
      <c r="N27" s="53" t="s">
        <v>31</v>
      </c>
      <c r="O27" s="54"/>
      <c r="P27" s="54"/>
      <c r="Q27" s="54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6.5" thickBot="1" x14ac:dyDescent="0.3">
      <c r="A28" s="55">
        <v>2</v>
      </c>
      <c r="B28" s="56">
        <v>900</v>
      </c>
      <c r="C28" s="56">
        <v>600</v>
      </c>
      <c r="D28" s="18"/>
      <c r="E28" s="20">
        <v>-5</v>
      </c>
      <c r="F28" s="57">
        <v>-3</v>
      </c>
      <c r="G28" s="56">
        <f t="shared" ref="G28:K37" si="7">_xlfn.CEILING.MATH($M28+G$25*$M28)</f>
        <v>30</v>
      </c>
      <c r="H28" s="56">
        <f t="shared" si="7"/>
        <v>40</v>
      </c>
      <c r="I28" s="56">
        <f t="shared" si="7"/>
        <v>50</v>
      </c>
      <c r="J28" s="56">
        <f t="shared" si="7"/>
        <v>60</v>
      </c>
      <c r="K28" s="56">
        <f t="shared" si="7"/>
        <v>70</v>
      </c>
      <c r="L28" s="56">
        <f t="shared" ref="L28:L45" si="8">_xlfn.CEILING.MATH($M28+L$25*$M28)</f>
        <v>80</v>
      </c>
      <c r="M28" s="58">
        <f t="shared" ref="M28:M45" si="9">_xlfn.CEILING.MATH(N28*C28)</f>
        <v>100</v>
      </c>
      <c r="N28" s="59">
        <f>1/6</f>
        <v>0.16666666666666666</v>
      </c>
      <c r="O28" s="138" t="s">
        <v>64</v>
      </c>
      <c r="P28" s="139"/>
      <c r="Q28" s="140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6.5" thickBot="1" x14ac:dyDescent="0.3">
      <c r="A29" s="60">
        <v>3</v>
      </c>
      <c r="B29" s="61">
        <v>2700</v>
      </c>
      <c r="C29" s="61">
        <f t="shared" ref="C29:C45" si="10">B29-B28</f>
        <v>1800</v>
      </c>
      <c r="D29" s="62"/>
      <c r="E29" s="63">
        <f>E28-10</f>
        <v>-15</v>
      </c>
      <c r="F29" s="64">
        <v>-5</v>
      </c>
      <c r="G29" s="65">
        <f t="shared" si="7"/>
        <v>68</v>
      </c>
      <c r="H29" s="65">
        <f t="shared" si="7"/>
        <v>90</v>
      </c>
      <c r="I29" s="65">
        <f t="shared" si="7"/>
        <v>113</v>
      </c>
      <c r="J29" s="65">
        <f t="shared" si="7"/>
        <v>135</v>
      </c>
      <c r="K29" s="65">
        <f t="shared" si="7"/>
        <v>158</v>
      </c>
      <c r="L29" s="65">
        <f t="shared" si="8"/>
        <v>180</v>
      </c>
      <c r="M29" s="66">
        <f t="shared" si="9"/>
        <v>225</v>
      </c>
      <c r="N29" s="67">
        <f>1/8</f>
        <v>0.125</v>
      </c>
      <c r="O29" s="145" t="s">
        <v>33</v>
      </c>
      <c r="P29" s="146"/>
      <c r="Q29" s="29">
        <v>-0.2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.75" x14ac:dyDescent="0.25">
      <c r="A30" s="68">
        <v>4</v>
      </c>
      <c r="B30" s="69">
        <v>6500</v>
      </c>
      <c r="C30" s="69">
        <f t="shared" si="10"/>
        <v>3800</v>
      </c>
      <c r="D30" s="31"/>
      <c r="E30" s="33">
        <f t="shared" ref="E30:E45" si="11">E29-10</f>
        <v>-25</v>
      </c>
      <c r="F30" s="70">
        <v>-7</v>
      </c>
      <c r="G30" s="69">
        <f t="shared" si="7"/>
        <v>143</v>
      </c>
      <c r="H30" s="69">
        <f t="shared" si="7"/>
        <v>190</v>
      </c>
      <c r="I30" s="69">
        <f t="shared" si="7"/>
        <v>238</v>
      </c>
      <c r="J30" s="69">
        <f t="shared" si="7"/>
        <v>285</v>
      </c>
      <c r="K30" s="69">
        <f t="shared" si="7"/>
        <v>333</v>
      </c>
      <c r="L30" s="69">
        <f t="shared" si="8"/>
        <v>380</v>
      </c>
      <c r="M30" s="71">
        <f t="shared" si="9"/>
        <v>475</v>
      </c>
      <c r="N30" s="67">
        <f>1/8</f>
        <v>0.125</v>
      </c>
      <c r="O30" s="145" t="s">
        <v>76</v>
      </c>
      <c r="P30" s="146"/>
      <c r="Q30" s="29">
        <v>-0.1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6.5" thickBot="1" x14ac:dyDescent="0.3">
      <c r="A31" s="60">
        <v>5</v>
      </c>
      <c r="B31" s="61">
        <v>14000</v>
      </c>
      <c r="C31" s="61">
        <f t="shared" si="10"/>
        <v>7500</v>
      </c>
      <c r="D31" s="62"/>
      <c r="E31" s="63">
        <f t="shared" si="11"/>
        <v>-35</v>
      </c>
      <c r="F31" s="64">
        <v>-9</v>
      </c>
      <c r="G31" s="65">
        <f t="shared" si="7"/>
        <v>188</v>
      </c>
      <c r="H31" s="65">
        <f t="shared" si="7"/>
        <v>250</v>
      </c>
      <c r="I31" s="65">
        <f t="shared" si="7"/>
        <v>313</v>
      </c>
      <c r="J31" s="65">
        <f t="shared" si="7"/>
        <v>375</v>
      </c>
      <c r="K31" s="65">
        <f t="shared" si="7"/>
        <v>438</v>
      </c>
      <c r="L31" s="65">
        <f t="shared" si="8"/>
        <v>500</v>
      </c>
      <c r="M31" s="66">
        <f t="shared" si="9"/>
        <v>625</v>
      </c>
      <c r="N31" s="67">
        <f>1/12</f>
        <v>8.3333333333333329E-2</v>
      </c>
      <c r="O31" s="145" t="s">
        <v>75</v>
      </c>
      <c r="P31" s="146"/>
      <c r="Q31" s="35">
        <v>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5.75" x14ac:dyDescent="0.25">
      <c r="A32" s="68">
        <v>6</v>
      </c>
      <c r="B32" s="69">
        <v>23000</v>
      </c>
      <c r="C32" s="69">
        <f t="shared" si="10"/>
        <v>9000</v>
      </c>
      <c r="D32" s="31"/>
      <c r="E32" s="33">
        <f t="shared" si="11"/>
        <v>-45</v>
      </c>
      <c r="F32" s="70">
        <v>-11</v>
      </c>
      <c r="G32" s="69">
        <f t="shared" si="7"/>
        <v>225</v>
      </c>
      <c r="H32" s="69">
        <f t="shared" si="7"/>
        <v>300</v>
      </c>
      <c r="I32" s="69">
        <f t="shared" si="7"/>
        <v>375</v>
      </c>
      <c r="J32" s="69">
        <f t="shared" si="7"/>
        <v>450</v>
      </c>
      <c r="K32" s="69">
        <f t="shared" si="7"/>
        <v>525</v>
      </c>
      <c r="L32" s="69">
        <f t="shared" si="8"/>
        <v>600</v>
      </c>
      <c r="M32" s="71">
        <f t="shared" si="9"/>
        <v>750</v>
      </c>
      <c r="N32" s="59">
        <f t="shared" ref="N32" si="12">1/12</f>
        <v>8.3333333333333329E-2</v>
      </c>
      <c r="O32" s="2" t="s">
        <v>68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.75" x14ac:dyDescent="0.25">
      <c r="A33" s="60">
        <v>7</v>
      </c>
      <c r="B33" s="61">
        <v>34000</v>
      </c>
      <c r="C33" s="61">
        <f t="shared" si="10"/>
        <v>11000</v>
      </c>
      <c r="D33" s="62"/>
      <c r="E33" s="63">
        <f t="shared" si="11"/>
        <v>-55</v>
      </c>
      <c r="F33" s="64">
        <v>-13</v>
      </c>
      <c r="G33" s="65">
        <f t="shared" si="7"/>
        <v>255</v>
      </c>
      <c r="H33" s="65">
        <f t="shared" si="7"/>
        <v>339</v>
      </c>
      <c r="I33" s="65">
        <f t="shared" si="7"/>
        <v>424</v>
      </c>
      <c r="J33" s="65">
        <f t="shared" si="7"/>
        <v>509</v>
      </c>
      <c r="K33" s="65">
        <f t="shared" si="7"/>
        <v>593</v>
      </c>
      <c r="L33" s="65">
        <f t="shared" si="8"/>
        <v>678</v>
      </c>
      <c r="M33" s="66">
        <f t="shared" si="9"/>
        <v>847</v>
      </c>
      <c r="N33" s="59">
        <f>1/13</f>
        <v>7.6923076923076927E-2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.75" x14ac:dyDescent="0.25">
      <c r="A34" s="68">
        <v>8</v>
      </c>
      <c r="B34" s="69">
        <v>48000</v>
      </c>
      <c r="C34" s="69">
        <f t="shared" si="10"/>
        <v>14000</v>
      </c>
      <c r="D34" s="31"/>
      <c r="E34" s="33">
        <f t="shared" si="11"/>
        <v>-65</v>
      </c>
      <c r="F34" s="70">
        <v>-15</v>
      </c>
      <c r="G34" s="69">
        <f t="shared" si="7"/>
        <v>281</v>
      </c>
      <c r="H34" s="69">
        <f t="shared" si="7"/>
        <v>374</v>
      </c>
      <c r="I34" s="69">
        <f t="shared" si="7"/>
        <v>467</v>
      </c>
      <c r="J34" s="69">
        <f t="shared" si="7"/>
        <v>561</v>
      </c>
      <c r="K34" s="69">
        <f t="shared" si="7"/>
        <v>654</v>
      </c>
      <c r="L34" s="69">
        <f t="shared" si="8"/>
        <v>748</v>
      </c>
      <c r="M34" s="71">
        <f t="shared" si="9"/>
        <v>934</v>
      </c>
      <c r="N34" s="59">
        <f>1/15</f>
        <v>6.6666666666666666E-2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5.75" x14ac:dyDescent="0.25">
      <c r="A35" s="60">
        <v>9</v>
      </c>
      <c r="B35" s="61">
        <v>64000</v>
      </c>
      <c r="C35" s="61">
        <f t="shared" si="10"/>
        <v>16000</v>
      </c>
      <c r="D35" s="62"/>
      <c r="E35" s="63">
        <f t="shared" si="11"/>
        <v>-75</v>
      </c>
      <c r="F35" s="64">
        <v>-15</v>
      </c>
      <c r="G35" s="65">
        <f t="shared" si="7"/>
        <v>300</v>
      </c>
      <c r="H35" s="65">
        <f t="shared" si="7"/>
        <v>400</v>
      </c>
      <c r="I35" s="65">
        <f t="shared" si="7"/>
        <v>500</v>
      </c>
      <c r="J35" s="65">
        <f t="shared" si="7"/>
        <v>600</v>
      </c>
      <c r="K35" s="65">
        <f t="shared" si="7"/>
        <v>700</v>
      </c>
      <c r="L35" s="65">
        <f t="shared" si="8"/>
        <v>800</v>
      </c>
      <c r="M35" s="66">
        <f t="shared" si="9"/>
        <v>1000</v>
      </c>
      <c r="N35" s="59">
        <f>1/16</f>
        <v>6.25E-2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.75" x14ac:dyDescent="0.25">
      <c r="A36" s="68">
        <v>10</v>
      </c>
      <c r="B36" s="69">
        <v>85000</v>
      </c>
      <c r="C36" s="69">
        <f t="shared" si="10"/>
        <v>21000</v>
      </c>
      <c r="D36" s="31"/>
      <c r="E36" s="33">
        <f t="shared" si="11"/>
        <v>-85</v>
      </c>
      <c r="F36" s="70">
        <v>-15</v>
      </c>
      <c r="G36" s="69">
        <f t="shared" si="7"/>
        <v>351</v>
      </c>
      <c r="H36" s="69">
        <f t="shared" si="7"/>
        <v>467</v>
      </c>
      <c r="I36" s="69">
        <f t="shared" si="7"/>
        <v>584</v>
      </c>
      <c r="J36" s="69">
        <f t="shared" si="7"/>
        <v>701</v>
      </c>
      <c r="K36" s="69">
        <f t="shared" si="7"/>
        <v>817</v>
      </c>
      <c r="L36" s="69">
        <f t="shared" si="8"/>
        <v>934</v>
      </c>
      <c r="M36" s="71">
        <f t="shared" si="9"/>
        <v>1167</v>
      </c>
      <c r="N36" s="59">
        <f>1/18</f>
        <v>5.5555555555555552E-2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.75" x14ac:dyDescent="0.25">
      <c r="A37" s="60">
        <v>11</v>
      </c>
      <c r="B37" s="61">
        <v>100000</v>
      </c>
      <c r="C37" s="61">
        <f t="shared" si="10"/>
        <v>15000</v>
      </c>
      <c r="D37" s="62"/>
      <c r="E37" s="63">
        <f t="shared" si="11"/>
        <v>-95</v>
      </c>
      <c r="F37" s="64">
        <v>-15</v>
      </c>
      <c r="G37" s="65">
        <f t="shared" si="7"/>
        <v>375</v>
      </c>
      <c r="H37" s="65">
        <f t="shared" si="7"/>
        <v>500</v>
      </c>
      <c r="I37" s="65">
        <f t="shared" si="7"/>
        <v>625</v>
      </c>
      <c r="J37" s="65">
        <f t="shared" si="7"/>
        <v>750</v>
      </c>
      <c r="K37" s="65">
        <f t="shared" si="7"/>
        <v>875</v>
      </c>
      <c r="L37" s="65">
        <f t="shared" si="8"/>
        <v>1000</v>
      </c>
      <c r="M37" s="66">
        <f t="shared" si="9"/>
        <v>1250</v>
      </c>
      <c r="N37" s="59">
        <f>1/12</f>
        <v>8.3333333333333329E-2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.75" x14ac:dyDescent="0.25">
      <c r="A38" s="68">
        <v>12</v>
      </c>
      <c r="B38" s="69">
        <v>120000</v>
      </c>
      <c r="C38" s="69">
        <f t="shared" si="10"/>
        <v>20000</v>
      </c>
      <c r="D38" s="31"/>
      <c r="E38" s="33">
        <f t="shared" si="11"/>
        <v>-105</v>
      </c>
      <c r="F38" s="70">
        <v>-15</v>
      </c>
      <c r="G38" s="69">
        <f t="shared" ref="G38:K45" si="13">_xlfn.CEILING.MATH($M38+G$25*$M38)</f>
        <v>401</v>
      </c>
      <c r="H38" s="69">
        <f t="shared" si="13"/>
        <v>534</v>
      </c>
      <c r="I38" s="69">
        <f t="shared" si="13"/>
        <v>667</v>
      </c>
      <c r="J38" s="69">
        <f t="shared" si="13"/>
        <v>801</v>
      </c>
      <c r="K38" s="69">
        <f t="shared" si="13"/>
        <v>934</v>
      </c>
      <c r="L38" s="69">
        <f t="shared" si="8"/>
        <v>1068</v>
      </c>
      <c r="M38" s="71">
        <f t="shared" si="9"/>
        <v>1334</v>
      </c>
      <c r="N38" s="59">
        <f>1/15</f>
        <v>6.6666666666666666E-2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5.75" x14ac:dyDescent="0.25">
      <c r="A39" s="60">
        <v>13</v>
      </c>
      <c r="B39" s="61">
        <v>140000</v>
      </c>
      <c r="C39" s="61">
        <f t="shared" si="10"/>
        <v>20000</v>
      </c>
      <c r="D39" s="62"/>
      <c r="E39" s="63">
        <f t="shared" si="11"/>
        <v>-115</v>
      </c>
      <c r="F39" s="64">
        <v>-15</v>
      </c>
      <c r="G39" s="65">
        <f t="shared" si="13"/>
        <v>429</v>
      </c>
      <c r="H39" s="65">
        <f t="shared" si="13"/>
        <v>572</v>
      </c>
      <c r="I39" s="65">
        <f t="shared" si="13"/>
        <v>715</v>
      </c>
      <c r="J39" s="65">
        <f t="shared" si="13"/>
        <v>858</v>
      </c>
      <c r="K39" s="65">
        <f t="shared" si="13"/>
        <v>1001</v>
      </c>
      <c r="L39" s="65">
        <f t="shared" si="8"/>
        <v>1144</v>
      </c>
      <c r="M39" s="66">
        <f t="shared" si="9"/>
        <v>1429</v>
      </c>
      <c r="N39" s="59">
        <f>1/14</f>
        <v>7.1428571428571425E-2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.75" x14ac:dyDescent="0.25">
      <c r="A40" s="68">
        <v>14</v>
      </c>
      <c r="B40" s="69">
        <v>165000</v>
      </c>
      <c r="C40" s="69">
        <f t="shared" si="10"/>
        <v>25000</v>
      </c>
      <c r="D40" s="31"/>
      <c r="E40" s="33">
        <f t="shared" si="11"/>
        <v>-125</v>
      </c>
      <c r="F40" s="70">
        <v>-15</v>
      </c>
      <c r="G40" s="69">
        <f t="shared" si="13"/>
        <v>469</v>
      </c>
      <c r="H40" s="69">
        <f t="shared" si="13"/>
        <v>626</v>
      </c>
      <c r="I40" s="69">
        <f t="shared" si="13"/>
        <v>782</v>
      </c>
      <c r="J40" s="69">
        <f t="shared" si="13"/>
        <v>938</v>
      </c>
      <c r="K40" s="69">
        <f t="shared" si="13"/>
        <v>1095</v>
      </c>
      <c r="L40" s="69">
        <f t="shared" si="8"/>
        <v>1251</v>
      </c>
      <c r="M40" s="71">
        <f t="shared" si="9"/>
        <v>1563</v>
      </c>
      <c r="N40" s="59">
        <f t="shared" ref="N40:N45" si="14">1/16</f>
        <v>6.25E-2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.75" x14ac:dyDescent="0.25">
      <c r="A41" s="60">
        <v>15</v>
      </c>
      <c r="B41" s="61">
        <v>195000</v>
      </c>
      <c r="C41" s="61">
        <f t="shared" si="10"/>
        <v>30000</v>
      </c>
      <c r="D41" s="62"/>
      <c r="E41" s="63">
        <f t="shared" si="11"/>
        <v>-135</v>
      </c>
      <c r="F41" s="64">
        <v>-15</v>
      </c>
      <c r="G41" s="65">
        <f t="shared" si="13"/>
        <v>530</v>
      </c>
      <c r="H41" s="65">
        <f t="shared" si="13"/>
        <v>706</v>
      </c>
      <c r="I41" s="65">
        <f t="shared" si="13"/>
        <v>883</v>
      </c>
      <c r="J41" s="65">
        <f t="shared" si="13"/>
        <v>1059</v>
      </c>
      <c r="K41" s="65">
        <f t="shared" si="13"/>
        <v>1236</v>
      </c>
      <c r="L41" s="65">
        <f t="shared" si="8"/>
        <v>1412</v>
      </c>
      <c r="M41" s="66">
        <f t="shared" si="9"/>
        <v>1765</v>
      </c>
      <c r="N41" s="59">
        <f>1/17</f>
        <v>5.8823529411764705E-2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.75" x14ac:dyDescent="0.25">
      <c r="A42" s="68">
        <v>16</v>
      </c>
      <c r="B42" s="69">
        <v>225000</v>
      </c>
      <c r="C42" s="69">
        <f t="shared" si="10"/>
        <v>30000</v>
      </c>
      <c r="D42" s="31"/>
      <c r="E42" s="33">
        <f t="shared" si="11"/>
        <v>-145</v>
      </c>
      <c r="F42" s="70">
        <v>-15</v>
      </c>
      <c r="G42" s="69">
        <f t="shared" si="13"/>
        <v>563</v>
      </c>
      <c r="H42" s="69">
        <f t="shared" si="13"/>
        <v>750</v>
      </c>
      <c r="I42" s="69">
        <f t="shared" si="13"/>
        <v>938</v>
      </c>
      <c r="J42" s="69">
        <f t="shared" si="13"/>
        <v>1125</v>
      </c>
      <c r="K42" s="69">
        <f t="shared" si="13"/>
        <v>1313</v>
      </c>
      <c r="L42" s="69">
        <f t="shared" si="8"/>
        <v>1500</v>
      </c>
      <c r="M42" s="71">
        <f t="shared" si="9"/>
        <v>1875</v>
      </c>
      <c r="N42" s="59">
        <f t="shared" si="14"/>
        <v>6.25E-2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.75" x14ac:dyDescent="0.25">
      <c r="A43" s="60">
        <v>17</v>
      </c>
      <c r="B43" s="61">
        <v>265000</v>
      </c>
      <c r="C43" s="61">
        <f t="shared" si="10"/>
        <v>40000</v>
      </c>
      <c r="D43" s="62"/>
      <c r="E43" s="63">
        <f t="shared" si="11"/>
        <v>-155</v>
      </c>
      <c r="F43" s="64">
        <v>-15</v>
      </c>
      <c r="G43" s="65">
        <f t="shared" si="13"/>
        <v>667</v>
      </c>
      <c r="H43" s="65">
        <f t="shared" si="13"/>
        <v>890</v>
      </c>
      <c r="I43" s="65">
        <f t="shared" si="13"/>
        <v>1112</v>
      </c>
      <c r="J43" s="65">
        <f t="shared" si="13"/>
        <v>1334</v>
      </c>
      <c r="K43" s="65">
        <f t="shared" si="13"/>
        <v>1557</v>
      </c>
      <c r="L43" s="65">
        <f t="shared" si="8"/>
        <v>1779</v>
      </c>
      <c r="M43" s="66">
        <f t="shared" si="9"/>
        <v>2223</v>
      </c>
      <c r="N43" s="59">
        <f>1/18</f>
        <v>5.5555555555555552E-2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.75" x14ac:dyDescent="0.25">
      <c r="A44" s="68">
        <v>18</v>
      </c>
      <c r="B44" s="69">
        <v>305000</v>
      </c>
      <c r="C44" s="69">
        <f t="shared" si="10"/>
        <v>40000</v>
      </c>
      <c r="D44" s="31"/>
      <c r="E44" s="33">
        <f t="shared" si="11"/>
        <v>-165</v>
      </c>
      <c r="F44" s="70">
        <v>-15</v>
      </c>
      <c r="G44" s="69">
        <f t="shared" si="13"/>
        <v>750</v>
      </c>
      <c r="H44" s="69">
        <f t="shared" si="13"/>
        <v>1000</v>
      </c>
      <c r="I44" s="69">
        <f t="shared" si="13"/>
        <v>1250</v>
      </c>
      <c r="J44" s="69">
        <f t="shared" si="13"/>
        <v>1500</v>
      </c>
      <c r="K44" s="69">
        <f t="shared" si="13"/>
        <v>1750</v>
      </c>
      <c r="L44" s="69">
        <f t="shared" si="8"/>
        <v>2000</v>
      </c>
      <c r="M44" s="71">
        <f t="shared" si="9"/>
        <v>2500</v>
      </c>
      <c r="N44" s="59">
        <f t="shared" si="14"/>
        <v>6.25E-2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.75" x14ac:dyDescent="0.25">
      <c r="A45" s="72">
        <v>19</v>
      </c>
      <c r="B45" s="73">
        <v>355000</v>
      </c>
      <c r="C45" s="73">
        <f t="shared" si="10"/>
        <v>50000</v>
      </c>
      <c r="D45" s="74"/>
      <c r="E45" s="75">
        <f t="shared" si="11"/>
        <v>-175</v>
      </c>
      <c r="F45" s="76">
        <v>-15</v>
      </c>
      <c r="G45" s="77">
        <f t="shared" si="13"/>
        <v>938</v>
      </c>
      <c r="H45" s="77">
        <f t="shared" si="13"/>
        <v>1250</v>
      </c>
      <c r="I45" s="77">
        <f t="shared" si="13"/>
        <v>1563</v>
      </c>
      <c r="J45" s="77">
        <f t="shared" si="13"/>
        <v>1875</v>
      </c>
      <c r="K45" s="77">
        <f t="shared" si="13"/>
        <v>2188</v>
      </c>
      <c r="L45" s="77">
        <f t="shared" si="8"/>
        <v>2500</v>
      </c>
      <c r="M45" s="78">
        <f t="shared" si="9"/>
        <v>3125</v>
      </c>
      <c r="N45" s="79">
        <f t="shared" si="14"/>
        <v>6.25E-2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x14ac:dyDescent="0.25">
      <c r="A48" s="154" t="s">
        <v>34</v>
      </c>
      <c r="B48" s="155"/>
      <c r="C48" s="156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x14ac:dyDescent="0.25">
      <c r="A49" s="153" t="s">
        <v>35</v>
      </c>
      <c r="B49" s="153"/>
      <c r="C49" s="153"/>
      <c r="D49" s="153"/>
      <c r="E49" s="153"/>
      <c r="F49" s="153"/>
      <c r="G49" s="153"/>
      <c r="H49" s="153"/>
      <c r="I49" s="153"/>
      <c r="J49" s="15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x14ac:dyDescent="0.25">
      <c r="A50" s="80">
        <v>1</v>
      </c>
      <c r="B50" s="174" t="s">
        <v>36</v>
      </c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x14ac:dyDescent="0.25">
      <c r="A51" s="81" t="s">
        <v>37</v>
      </c>
      <c r="B51" s="168" t="s">
        <v>38</v>
      </c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70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x14ac:dyDescent="0.25">
      <c r="A52" s="82" t="s">
        <v>39</v>
      </c>
      <c r="B52" s="165" t="s">
        <v>40</v>
      </c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7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x14ac:dyDescent="0.25">
      <c r="A53" s="83">
        <v>51</v>
      </c>
      <c r="B53" s="168" t="s">
        <v>41</v>
      </c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70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x14ac:dyDescent="0.25">
      <c r="A54" s="82" t="s">
        <v>42</v>
      </c>
      <c r="B54" s="165" t="s">
        <v>43</v>
      </c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x14ac:dyDescent="0.25">
      <c r="A55" s="83" t="s">
        <v>10</v>
      </c>
      <c r="B55" s="168" t="s">
        <v>44</v>
      </c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70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x14ac:dyDescent="0.25">
      <c r="A56" s="82" t="s">
        <v>11</v>
      </c>
      <c r="B56" s="165" t="s">
        <v>45</v>
      </c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x14ac:dyDescent="0.25">
      <c r="A57" s="83" t="s">
        <v>12</v>
      </c>
      <c r="B57" s="168" t="s">
        <v>46</v>
      </c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70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x14ac:dyDescent="0.25">
      <c r="A58" s="84" t="s">
        <v>13</v>
      </c>
      <c r="B58" s="162" t="s">
        <v>47</v>
      </c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 thickBo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 thickBot="1" x14ac:dyDescent="0.3">
      <c r="A61" s="154" t="s">
        <v>100</v>
      </c>
      <c r="B61" s="155"/>
      <c r="C61" s="155"/>
      <c r="D61" s="155"/>
      <c r="E61" s="15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30.75" thickBot="1" x14ac:dyDescent="0.3">
      <c r="A62" s="3" t="s">
        <v>24</v>
      </c>
      <c r="B62" s="85" t="s">
        <v>48</v>
      </c>
      <c r="C62" s="86" t="s">
        <v>49</v>
      </c>
      <c r="D62" s="160" t="s">
        <v>50</v>
      </c>
      <c r="E62" s="161"/>
      <c r="F62" s="87"/>
      <c r="G62" s="177" t="s">
        <v>66</v>
      </c>
      <c r="H62" s="178"/>
      <c r="I62" s="179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6.5" thickBot="1" x14ac:dyDescent="0.3">
      <c r="A63" s="55">
        <v>2</v>
      </c>
      <c r="B63" s="88">
        <f>I68</f>
        <v>40</v>
      </c>
      <c r="C63" s="89" t="str">
        <f t="shared" ref="C63:C81" si="15">IF(MAX(_xlfn.CEILING.MATH(I$65/B63),I$74)&gt;I$75, "N/A", MIN(MAX(_xlfn.CEILING.MATH(I$65/B63),I$74),I$73))</f>
        <v>N/A</v>
      </c>
      <c r="D63" s="82"/>
      <c r="E63" s="1">
        <f>ROW()</f>
        <v>63</v>
      </c>
      <c r="F63" s="90"/>
      <c r="G63" s="157" t="s">
        <v>51</v>
      </c>
      <c r="H63" s="158"/>
      <c r="I63" s="91">
        <v>4500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6.5" thickBot="1" x14ac:dyDescent="0.3">
      <c r="A64" s="92">
        <f t="shared" ref="A64:A81" si="16">A63+1</f>
        <v>3</v>
      </c>
      <c r="B64" s="93">
        <f t="shared" ref="B64:B81" si="17">B63+E64</f>
        <v>76</v>
      </c>
      <c r="C64" s="94">
        <f t="shared" si="15"/>
        <v>6</v>
      </c>
      <c r="D64" s="93"/>
      <c r="E64" s="95">
        <f t="shared" ref="E64:E81" si="18">I$69+I$70*(ROW()-$E$63)</f>
        <v>36</v>
      </c>
      <c r="F64" s="90"/>
      <c r="G64" s="141" t="s">
        <v>52</v>
      </c>
      <c r="H64" s="142"/>
      <c r="I64" s="96">
        <v>10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6.5" thickBot="1" x14ac:dyDescent="0.3">
      <c r="A65" s="68">
        <f t="shared" si="16"/>
        <v>4</v>
      </c>
      <c r="B65" s="82">
        <f t="shared" si="17"/>
        <v>110</v>
      </c>
      <c r="C65" s="89">
        <f t="shared" si="15"/>
        <v>5</v>
      </c>
      <c r="D65" s="82"/>
      <c r="E65" s="97">
        <f t="shared" si="18"/>
        <v>34</v>
      </c>
      <c r="F65" s="90"/>
      <c r="G65" s="145" t="s">
        <v>53</v>
      </c>
      <c r="H65" s="146"/>
      <c r="I65" s="98">
        <f>_xlfn.FLOOR.MATH(I63/I64)</f>
        <v>450</v>
      </c>
      <c r="J65" s="2" t="s">
        <v>54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6.5" thickBot="1" x14ac:dyDescent="0.3">
      <c r="A66" s="92">
        <f t="shared" si="16"/>
        <v>5</v>
      </c>
      <c r="B66" s="83">
        <f t="shared" si="17"/>
        <v>142</v>
      </c>
      <c r="C66" s="94">
        <f t="shared" si="15"/>
        <v>4</v>
      </c>
      <c r="D66" s="83"/>
      <c r="E66" s="95">
        <f t="shared" si="18"/>
        <v>32</v>
      </c>
      <c r="F66" s="90"/>
      <c r="G66" s="99"/>
      <c r="H66" s="9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6.5" thickBot="1" x14ac:dyDescent="0.3">
      <c r="A67" s="68">
        <f t="shared" si="16"/>
        <v>6</v>
      </c>
      <c r="B67" s="82">
        <f t="shared" si="17"/>
        <v>172</v>
      </c>
      <c r="C67" s="89">
        <f t="shared" si="15"/>
        <v>3</v>
      </c>
      <c r="D67" s="82"/>
      <c r="E67" s="97">
        <f t="shared" si="18"/>
        <v>30</v>
      </c>
      <c r="F67" s="90"/>
      <c r="G67" s="138" t="s">
        <v>50</v>
      </c>
      <c r="H67" s="139"/>
      <c r="I67" s="140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6.5" thickBot="1" x14ac:dyDescent="0.3">
      <c r="A68" s="92">
        <f t="shared" si="16"/>
        <v>7</v>
      </c>
      <c r="B68" s="83">
        <f t="shared" si="17"/>
        <v>200</v>
      </c>
      <c r="C68" s="94">
        <f t="shared" si="15"/>
        <v>3</v>
      </c>
      <c r="D68" s="83"/>
      <c r="E68" s="95">
        <f t="shared" si="18"/>
        <v>28</v>
      </c>
      <c r="F68" s="90"/>
      <c r="G68" s="27" t="s">
        <v>55</v>
      </c>
      <c r="H68" s="28"/>
      <c r="I68" s="100">
        <v>40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6.5" thickBot="1" x14ac:dyDescent="0.3">
      <c r="A69" s="68">
        <f t="shared" si="16"/>
        <v>8</v>
      </c>
      <c r="B69" s="82">
        <f t="shared" si="17"/>
        <v>226</v>
      </c>
      <c r="C69" s="89">
        <f t="shared" si="15"/>
        <v>2</v>
      </c>
      <c r="D69" s="82"/>
      <c r="E69" s="97">
        <f t="shared" si="18"/>
        <v>26</v>
      </c>
      <c r="F69" s="90"/>
      <c r="G69" s="37" t="s">
        <v>77</v>
      </c>
      <c r="H69" s="101"/>
      <c r="I69" s="100">
        <v>38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6.5" thickBot="1" x14ac:dyDescent="0.3">
      <c r="A70" s="92">
        <f t="shared" si="16"/>
        <v>9</v>
      </c>
      <c r="B70" s="83">
        <f t="shared" si="17"/>
        <v>250</v>
      </c>
      <c r="C70" s="94">
        <f t="shared" si="15"/>
        <v>2</v>
      </c>
      <c r="D70" s="83"/>
      <c r="E70" s="95">
        <f t="shared" si="18"/>
        <v>24</v>
      </c>
      <c r="F70" s="90"/>
      <c r="G70" s="109" t="s">
        <v>56</v>
      </c>
      <c r="H70" s="110"/>
      <c r="I70" s="111">
        <v>-2</v>
      </c>
      <c r="J70" s="2" t="s">
        <v>91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6.5" thickBot="1" x14ac:dyDescent="0.3">
      <c r="A71" s="68">
        <f t="shared" si="16"/>
        <v>10</v>
      </c>
      <c r="B71" s="82">
        <f t="shared" si="17"/>
        <v>272</v>
      </c>
      <c r="C71" s="89">
        <f t="shared" si="15"/>
        <v>2</v>
      </c>
      <c r="D71" s="82"/>
      <c r="E71" s="97">
        <f t="shared" si="18"/>
        <v>22</v>
      </c>
      <c r="F71" s="9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6.5" thickBot="1" x14ac:dyDescent="0.3">
      <c r="A72" s="92">
        <f t="shared" si="16"/>
        <v>11</v>
      </c>
      <c r="B72" s="83">
        <f t="shared" si="17"/>
        <v>292</v>
      </c>
      <c r="C72" s="94">
        <f t="shared" si="15"/>
        <v>2</v>
      </c>
      <c r="D72" s="83"/>
      <c r="E72" s="95">
        <f t="shared" si="18"/>
        <v>20</v>
      </c>
      <c r="F72" s="90"/>
      <c r="G72" s="147" t="s">
        <v>73</v>
      </c>
      <c r="H72" s="148"/>
      <c r="I72" s="149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6.5" thickBot="1" x14ac:dyDescent="0.3">
      <c r="A73" s="68">
        <f t="shared" si="16"/>
        <v>12</v>
      </c>
      <c r="B73" s="82">
        <f t="shared" si="17"/>
        <v>310</v>
      </c>
      <c r="C73" s="89">
        <f t="shared" si="15"/>
        <v>2</v>
      </c>
      <c r="D73" s="82"/>
      <c r="E73" s="97">
        <f t="shared" si="18"/>
        <v>18</v>
      </c>
      <c r="F73" s="90"/>
      <c r="G73" s="5" t="s">
        <v>57</v>
      </c>
      <c r="H73" s="99"/>
      <c r="I73" s="112">
        <v>6</v>
      </c>
      <c r="J73" s="2" t="s">
        <v>58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6.5" thickBot="1" x14ac:dyDescent="0.3">
      <c r="A74" s="92">
        <f t="shared" si="16"/>
        <v>13</v>
      </c>
      <c r="B74" s="83">
        <f t="shared" si="17"/>
        <v>326</v>
      </c>
      <c r="C74" s="94">
        <f t="shared" si="15"/>
        <v>2</v>
      </c>
      <c r="D74" s="83"/>
      <c r="E74" s="95">
        <f t="shared" si="18"/>
        <v>16</v>
      </c>
      <c r="F74" s="90"/>
      <c r="G74" s="143" t="s">
        <v>59</v>
      </c>
      <c r="H74" s="159"/>
      <c r="I74" s="96">
        <v>2</v>
      </c>
      <c r="J74" s="2" t="s">
        <v>60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6.5" thickBot="1" x14ac:dyDescent="0.3">
      <c r="A75" s="68">
        <f t="shared" si="16"/>
        <v>14</v>
      </c>
      <c r="B75" s="82">
        <f t="shared" si="17"/>
        <v>340</v>
      </c>
      <c r="C75" s="89">
        <f t="shared" si="15"/>
        <v>2</v>
      </c>
      <c r="D75" s="82"/>
      <c r="E75" s="97">
        <f t="shared" si="18"/>
        <v>14</v>
      </c>
      <c r="F75" s="90"/>
      <c r="G75" s="145" t="s">
        <v>61</v>
      </c>
      <c r="H75" s="152"/>
      <c r="I75" s="102">
        <v>10</v>
      </c>
      <c r="J75" s="2" t="s">
        <v>62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 x14ac:dyDescent="0.25">
      <c r="A76" s="92">
        <f t="shared" si="16"/>
        <v>15</v>
      </c>
      <c r="B76" s="83">
        <f t="shared" si="17"/>
        <v>352</v>
      </c>
      <c r="C76" s="94">
        <f t="shared" si="15"/>
        <v>2</v>
      </c>
      <c r="D76" s="83"/>
      <c r="E76" s="95">
        <f t="shared" si="18"/>
        <v>12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 x14ac:dyDescent="0.25">
      <c r="A77" s="68">
        <f t="shared" si="16"/>
        <v>16</v>
      </c>
      <c r="B77" s="82">
        <f t="shared" si="17"/>
        <v>362</v>
      </c>
      <c r="C77" s="89">
        <f t="shared" si="15"/>
        <v>2</v>
      </c>
      <c r="D77" s="82"/>
      <c r="E77" s="97">
        <f t="shared" si="18"/>
        <v>10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 x14ac:dyDescent="0.25">
      <c r="A78" s="92">
        <f t="shared" si="16"/>
        <v>17</v>
      </c>
      <c r="B78" s="103">
        <f t="shared" si="17"/>
        <v>370</v>
      </c>
      <c r="C78" s="94">
        <f t="shared" si="15"/>
        <v>2</v>
      </c>
      <c r="D78" s="103"/>
      <c r="E78" s="95">
        <f t="shared" si="18"/>
        <v>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 x14ac:dyDescent="0.25">
      <c r="A79" s="68">
        <f t="shared" si="16"/>
        <v>18</v>
      </c>
      <c r="B79" s="104">
        <f t="shared" si="17"/>
        <v>376</v>
      </c>
      <c r="C79" s="89">
        <f t="shared" si="15"/>
        <v>2</v>
      </c>
      <c r="D79" s="104"/>
      <c r="E79" s="97">
        <f t="shared" si="18"/>
        <v>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 x14ac:dyDescent="0.25">
      <c r="A80" s="92">
        <f t="shared" si="16"/>
        <v>19</v>
      </c>
      <c r="B80" s="103">
        <f t="shared" si="17"/>
        <v>380</v>
      </c>
      <c r="C80" s="94">
        <f t="shared" si="15"/>
        <v>2</v>
      </c>
      <c r="D80" s="103"/>
      <c r="E80" s="95">
        <f t="shared" si="18"/>
        <v>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6.5" thickBot="1" x14ac:dyDescent="0.3">
      <c r="A81" s="105">
        <f t="shared" si="16"/>
        <v>20</v>
      </c>
      <c r="B81" s="106">
        <f t="shared" si="17"/>
        <v>382</v>
      </c>
      <c r="C81" s="107">
        <f t="shared" si="15"/>
        <v>2</v>
      </c>
      <c r="D81" s="106"/>
      <c r="E81" s="108">
        <f t="shared" si="18"/>
        <v>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 thickBo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6.5" thickBot="1" x14ac:dyDescent="0.3">
      <c r="A84" s="150" t="s">
        <v>92</v>
      </c>
      <c r="B84" s="151"/>
      <c r="C84" s="119" t="s">
        <v>3</v>
      </c>
      <c r="D84" s="120" t="s">
        <v>4</v>
      </c>
      <c r="E84" s="121" t="s">
        <v>5</v>
      </c>
      <c r="F84" s="122" t="s">
        <v>6</v>
      </c>
      <c r="G84" s="123" t="s">
        <v>7</v>
      </c>
      <c r="H84" s="123" t="s">
        <v>8</v>
      </c>
      <c r="I84" s="123" t="s">
        <v>9</v>
      </c>
      <c r="J84" s="123" t="s">
        <v>10</v>
      </c>
      <c r="K84" s="123" t="s">
        <v>11</v>
      </c>
      <c r="L84" s="123" t="s">
        <v>12</v>
      </c>
      <c r="M84" s="123" t="s">
        <v>13</v>
      </c>
      <c r="N84" s="2" t="s">
        <v>101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6.5" thickBot="1" x14ac:dyDescent="0.3">
      <c r="A85" s="4" t="s">
        <v>24</v>
      </c>
      <c r="B85" s="124" t="s">
        <v>93</v>
      </c>
      <c r="C85" s="124" t="s">
        <v>97</v>
      </c>
      <c r="D85" s="124" t="s">
        <v>96</v>
      </c>
      <c r="E85" s="124" t="s">
        <v>95</v>
      </c>
      <c r="F85" s="124" t="s">
        <v>94</v>
      </c>
      <c r="G85" s="124" t="s">
        <v>98</v>
      </c>
      <c r="H85" s="147" t="s">
        <v>99</v>
      </c>
      <c r="I85" s="148"/>
      <c r="J85" s="148"/>
      <c r="K85" s="148"/>
      <c r="L85" s="148"/>
      <c r="M85" s="149"/>
      <c r="N85" s="125" t="s">
        <v>102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 x14ac:dyDescent="0.25">
      <c r="A86" s="18">
        <v>2</v>
      </c>
      <c r="B86" s="20">
        <f>SUM(B4:K4)/10</f>
        <v>34.200000000000003</v>
      </c>
      <c r="C86" s="20">
        <f>SUM(D86:M86)/10</f>
        <v>34.200000000000003</v>
      </c>
      <c r="D86" s="20">
        <f>(-SUM(H86:M86)+B86*10)*(5/12)</f>
        <v>-278.75</v>
      </c>
      <c r="E86" s="20">
        <f>(-SUM(H86:M86)+B86*10)*(4/12)</f>
        <v>-223</v>
      </c>
      <c r="F86" s="20">
        <f>(-SUM(H86:M86)+B86*10)*(3/12)</f>
        <v>-167.25</v>
      </c>
      <c r="G86" s="20">
        <v>0</v>
      </c>
      <c r="H86" s="20">
        <f>F4*3</f>
        <v>66</v>
      </c>
      <c r="I86" s="20">
        <f t="shared" ref="I86:M86" si="19">G4*3</f>
        <v>81</v>
      </c>
      <c r="J86" s="20">
        <f t="shared" si="19"/>
        <v>108</v>
      </c>
      <c r="K86" s="20">
        <f t="shared" si="19"/>
        <v>153</v>
      </c>
      <c r="L86" s="20">
        <f t="shared" si="19"/>
        <v>231</v>
      </c>
      <c r="M86" s="20">
        <f t="shared" si="19"/>
        <v>372</v>
      </c>
      <c r="N86" s="118"/>
      <c r="O86" s="118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 x14ac:dyDescent="0.25">
      <c r="A87" s="23">
        <f>A86+1</f>
        <v>3</v>
      </c>
      <c r="B87" s="25">
        <f t="shared" ref="B87:B104" si="20">SUM(B5:K5)/10</f>
        <v>49.9</v>
      </c>
      <c r="C87" s="25">
        <f t="shared" ref="C87:C104" si="21">SUM(D87:M87)/10</f>
        <v>49.9</v>
      </c>
      <c r="D87" s="25">
        <f t="shared" ref="D87:D104" si="22">(-SUM(H87:M87)+B87*10)*(5/12)</f>
        <v>-397.08333333333337</v>
      </c>
      <c r="E87" s="25">
        <f t="shared" ref="E87:E104" si="23">(-SUM(H87:M87)+B87*10)*(4/12)</f>
        <v>-317.66666666666663</v>
      </c>
      <c r="F87" s="25">
        <f t="shared" ref="F87:F104" si="24">(-SUM(H87:M87)+B87*10)*(3/12)</f>
        <v>-238.25</v>
      </c>
      <c r="G87" s="25">
        <v>0</v>
      </c>
      <c r="H87" s="25">
        <f t="shared" ref="H87:M87" si="25">F5*3</f>
        <v>99</v>
      </c>
      <c r="I87" s="25">
        <f t="shared" si="25"/>
        <v>120</v>
      </c>
      <c r="J87" s="25">
        <f t="shared" si="25"/>
        <v>156</v>
      </c>
      <c r="K87" s="25">
        <f t="shared" si="25"/>
        <v>219</v>
      </c>
      <c r="L87" s="25">
        <f t="shared" si="25"/>
        <v>330</v>
      </c>
      <c r="M87" s="25">
        <f t="shared" si="25"/>
        <v>528</v>
      </c>
      <c r="N87" s="118"/>
      <c r="O87" s="118"/>
      <c r="P87" s="118"/>
      <c r="Q87" s="118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 x14ac:dyDescent="0.25">
      <c r="A88" s="31">
        <f t="shared" ref="A88:A103" si="26">A87+1</f>
        <v>4</v>
      </c>
      <c r="B88" s="33">
        <f t="shared" si="20"/>
        <v>65.3</v>
      </c>
      <c r="C88" s="33">
        <f t="shared" si="21"/>
        <v>65.3</v>
      </c>
      <c r="D88" s="33">
        <f t="shared" si="22"/>
        <v>-531.66666666666674</v>
      </c>
      <c r="E88" s="33">
        <f t="shared" si="23"/>
        <v>-425.33333333333331</v>
      </c>
      <c r="F88" s="33">
        <f t="shared" si="24"/>
        <v>-319</v>
      </c>
      <c r="G88" s="33">
        <v>0</v>
      </c>
      <c r="H88" s="33">
        <f t="shared" ref="H88:M88" si="27">F6*3</f>
        <v>132</v>
      </c>
      <c r="I88" s="33">
        <f t="shared" si="27"/>
        <v>159</v>
      </c>
      <c r="J88" s="33">
        <f t="shared" si="27"/>
        <v>207</v>
      </c>
      <c r="K88" s="33">
        <f t="shared" si="27"/>
        <v>291</v>
      </c>
      <c r="L88" s="33">
        <f t="shared" si="27"/>
        <v>438</v>
      </c>
      <c r="M88" s="33">
        <f t="shared" si="27"/>
        <v>702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 x14ac:dyDescent="0.25">
      <c r="A89" s="23">
        <f t="shared" si="26"/>
        <v>5</v>
      </c>
      <c r="B89" s="25">
        <f t="shared" si="20"/>
        <v>82.2</v>
      </c>
      <c r="C89" s="25">
        <f t="shared" si="21"/>
        <v>82.2</v>
      </c>
      <c r="D89" s="25">
        <f t="shared" si="22"/>
        <v>-660</v>
      </c>
      <c r="E89" s="25">
        <f t="shared" si="23"/>
        <v>-528</v>
      </c>
      <c r="F89" s="25">
        <f t="shared" si="24"/>
        <v>-396</v>
      </c>
      <c r="G89" s="25">
        <v>0</v>
      </c>
      <c r="H89" s="25">
        <f t="shared" ref="H89:M89" si="28">F7*3</f>
        <v>165</v>
      </c>
      <c r="I89" s="25">
        <f t="shared" si="28"/>
        <v>198</v>
      </c>
      <c r="J89" s="25">
        <f t="shared" si="28"/>
        <v>258</v>
      </c>
      <c r="K89" s="25">
        <f t="shared" si="28"/>
        <v>363</v>
      </c>
      <c r="L89" s="25">
        <f t="shared" si="28"/>
        <v>546</v>
      </c>
      <c r="M89" s="25">
        <f t="shared" si="28"/>
        <v>876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 x14ac:dyDescent="0.25">
      <c r="A90" s="31">
        <f t="shared" si="26"/>
        <v>6</v>
      </c>
      <c r="B90" s="33">
        <f t="shared" si="20"/>
        <v>98.1</v>
      </c>
      <c r="C90" s="33">
        <f t="shared" si="21"/>
        <v>98.1</v>
      </c>
      <c r="D90" s="33">
        <f t="shared" si="22"/>
        <v>-798.75</v>
      </c>
      <c r="E90" s="33">
        <f t="shared" si="23"/>
        <v>-639</v>
      </c>
      <c r="F90" s="33">
        <f t="shared" si="24"/>
        <v>-479.25</v>
      </c>
      <c r="G90" s="33">
        <v>0</v>
      </c>
      <c r="H90" s="33">
        <f t="shared" ref="H90:M90" si="29">F8*3</f>
        <v>198</v>
      </c>
      <c r="I90" s="33">
        <f t="shared" si="29"/>
        <v>240</v>
      </c>
      <c r="J90" s="33">
        <f t="shared" si="29"/>
        <v>312</v>
      </c>
      <c r="K90" s="33">
        <f t="shared" si="29"/>
        <v>438</v>
      </c>
      <c r="L90" s="33">
        <f t="shared" si="29"/>
        <v>657</v>
      </c>
      <c r="M90" s="33">
        <f t="shared" si="29"/>
        <v>1053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 x14ac:dyDescent="0.25">
      <c r="A91" s="23">
        <f t="shared" si="26"/>
        <v>7</v>
      </c>
      <c r="B91" s="25">
        <f t="shared" si="20"/>
        <v>114.9</v>
      </c>
      <c r="C91" s="25">
        <f t="shared" si="21"/>
        <v>114.9</v>
      </c>
      <c r="D91" s="25">
        <f t="shared" si="22"/>
        <v>-926.25</v>
      </c>
      <c r="E91" s="25">
        <f t="shared" si="23"/>
        <v>-741</v>
      </c>
      <c r="F91" s="25">
        <f t="shared" si="24"/>
        <v>-555.75</v>
      </c>
      <c r="G91" s="25">
        <v>0</v>
      </c>
      <c r="H91" s="25">
        <f t="shared" ref="H91:M91" si="30">F9*3</f>
        <v>231</v>
      </c>
      <c r="I91" s="25">
        <f t="shared" si="30"/>
        <v>279</v>
      </c>
      <c r="J91" s="25">
        <f t="shared" si="30"/>
        <v>363</v>
      </c>
      <c r="K91" s="25">
        <f t="shared" si="30"/>
        <v>510</v>
      </c>
      <c r="L91" s="25">
        <f t="shared" si="30"/>
        <v>765</v>
      </c>
      <c r="M91" s="25">
        <f t="shared" si="30"/>
        <v>1224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 x14ac:dyDescent="0.25">
      <c r="A92" s="31">
        <f t="shared" si="26"/>
        <v>8</v>
      </c>
      <c r="B92" s="33">
        <f t="shared" si="20"/>
        <v>130.30000000000001</v>
      </c>
      <c r="C92" s="33">
        <f t="shared" si="21"/>
        <v>130.30000000000001</v>
      </c>
      <c r="D92" s="33">
        <f t="shared" si="22"/>
        <v>-1060.8333333333335</v>
      </c>
      <c r="E92" s="33">
        <f t="shared" si="23"/>
        <v>-848.66666666666663</v>
      </c>
      <c r="F92" s="33">
        <f t="shared" si="24"/>
        <v>-636.5</v>
      </c>
      <c r="G92" s="33">
        <v>0</v>
      </c>
      <c r="H92" s="33">
        <f t="shared" ref="H92:M92" si="31">F10*3</f>
        <v>264</v>
      </c>
      <c r="I92" s="33">
        <f t="shared" si="31"/>
        <v>318</v>
      </c>
      <c r="J92" s="33">
        <f t="shared" si="31"/>
        <v>414</v>
      </c>
      <c r="K92" s="33">
        <f t="shared" si="31"/>
        <v>582</v>
      </c>
      <c r="L92" s="33">
        <f t="shared" si="31"/>
        <v>873</v>
      </c>
      <c r="M92" s="33">
        <f t="shared" si="31"/>
        <v>1398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32" ht="15.75" x14ac:dyDescent="0.25">
      <c r="A93" s="23">
        <f t="shared" si="26"/>
        <v>9</v>
      </c>
      <c r="B93" s="25">
        <f t="shared" si="20"/>
        <v>146.80000000000001</v>
      </c>
      <c r="C93" s="25">
        <f t="shared" si="21"/>
        <v>146.80000000000001</v>
      </c>
      <c r="D93" s="25">
        <f t="shared" si="22"/>
        <v>-1185.8333333333335</v>
      </c>
      <c r="E93" s="25">
        <f t="shared" si="23"/>
        <v>-948.66666666666663</v>
      </c>
      <c r="F93" s="25">
        <f t="shared" si="24"/>
        <v>-711.5</v>
      </c>
      <c r="G93" s="25">
        <v>0</v>
      </c>
      <c r="H93" s="25">
        <f t="shared" ref="H93:M93" si="32">F11*3</f>
        <v>297</v>
      </c>
      <c r="I93" s="25">
        <f t="shared" si="32"/>
        <v>357</v>
      </c>
      <c r="J93" s="25">
        <f t="shared" si="32"/>
        <v>465</v>
      </c>
      <c r="K93" s="25">
        <f t="shared" si="32"/>
        <v>651</v>
      </c>
      <c r="L93" s="25">
        <f t="shared" si="32"/>
        <v>978</v>
      </c>
      <c r="M93" s="25">
        <f t="shared" si="32"/>
        <v>1566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32" ht="15.75" x14ac:dyDescent="0.25">
      <c r="A94" s="31">
        <f t="shared" si="26"/>
        <v>10</v>
      </c>
      <c r="B94" s="33">
        <f t="shared" si="20"/>
        <v>162.19999999999999</v>
      </c>
      <c r="C94" s="33">
        <f t="shared" si="21"/>
        <v>162.19999999999999</v>
      </c>
      <c r="D94" s="33">
        <f t="shared" si="22"/>
        <v>-1320.4166666666667</v>
      </c>
      <c r="E94" s="33">
        <f t="shared" si="23"/>
        <v>-1056.3333333333333</v>
      </c>
      <c r="F94" s="33">
        <f t="shared" si="24"/>
        <v>-792.25</v>
      </c>
      <c r="G94" s="33">
        <v>0</v>
      </c>
      <c r="H94" s="33">
        <f t="shared" ref="H94:M94" si="33">F12*3</f>
        <v>330</v>
      </c>
      <c r="I94" s="33">
        <f t="shared" si="33"/>
        <v>396</v>
      </c>
      <c r="J94" s="33">
        <f t="shared" si="33"/>
        <v>516</v>
      </c>
      <c r="K94" s="33">
        <f t="shared" si="33"/>
        <v>723</v>
      </c>
      <c r="L94" s="33">
        <f t="shared" si="33"/>
        <v>1086</v>
      </c>
      <c r="M94" s="33">
        <f t="shared" si="33"/>
        <v>1740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32" ht="15.75" x14ac:dyDescent="0.25">
      <c r="A95" s="23">
        <f t="shared" si="26"/>
        <v>11</v>
      </c>
      <c r="B95" s="25">
        <f t="shared" si="20"/>
        <v>179.6</v>
      </c>
      <c r="C95" s="25">
        <f t="shared" si="21"/>
        <v>179.6</v>
      </c>
      <c r="D95" s="25">
        <f t="shared" si="22"/>
        <v>-1452.9166666666667</v>
      </c>
      <c r="E95" s="25">
        <f t="shared" si="23"/>
        <v>-1162.3333333333333</v>
      </c>
      <c r="F95" s="25">
        <f t="shared" si="24"/>
        <v>-871.75</v>
      </c>
      <c r="G95" s="25">
        <v>0</v>
      </c>
      <c r="H95" s="25">
        <f t="shared" ref="H95:M95" si="34">F13*3</f>
        <v>363</v>
      </c>
      <c r="I95" s="25">
        <f t="shared" si="34"/>
        <v>438</v>
      </c>
      <c r="J95" s="25">
        <f t="shared" si="34"/>
        <v>570</v>
      </c>
      <c r="K95" s="25">
        <f t="shared" si="34"/>
        <v>798</v>
      </c>
      <c r="L95" s="25">
        <f t="shared" si="34"/>
        <v>1197</v>
      </c>
      <c r="M95" s="25">
        <f t="shared" si="34"/>
        <v>1917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32" ht="15.75" x14ac:dyDescent="0.25">
      <c r="A96" s="31">
        <f t="shared" si="26"/>
        <v>12</v>
      </c>
      <c r="B96" s="33">
        <f t="shared" si="20"/>
        <v>194.9</v>
      </c>
      <c r="C96" s="33">
        <f t="shared" si="21"/>
        <v>194.9</v>
      </c>
      <c r="D96" s="33">
        <f t="shared" si="22"/>
        <v>-1586.6666666666667</v>
      </c>
      <c r="E96" s="33">
        <f t="shared" si="23"/>
        <v>-1269.3333333333333</v>
      </c>
      <c r="F96" s="33">
        <f t="shared" si="24"/>
        <v>-952</v>
      </c>
      <c r="G96" s="33">
        <v>0</v>
      </c>
      <c r="H96" s="33">
        <f t="shared" ref="H96:M96" si="35">F14*3</f>
        <v>396</v>
      </c>
      <c r="I96" s="33">
        <f t="shared" si="35"/>
        <v>477</v>
      </c>
      <c r="J96" s="33">
        <f t="shared" si="35"/>
        <v>621</v>
      </c>
      <c r="K96" s="33">
        <f t="shared" si="35"/>
        <v>870</v>
      </c>
      <c r="L96" s="33">
        <f t="shared" si="35"/>
        <v>1305</v>
      </c>
      <c r="M96" s="33">
        <f t="shared" si="35"/>
        <v>2088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x14ac:dyDescent="0.25">
      <c r="A97" s="23">
        <f t="shared" si="26"/>
        <v>13</v>
      </c>
      <c r="B97" s="25">
        <f t="shared" si="20"/>
        <v>211.8</v>
      </c>
      <c r="C97" s="25">
        <f t="shared" si="21"/>
        <v>211.8</v>
      </c>
      <c r="D97" s="25">
        <f t="shared" si="22"/>
        <v>-1715</v>
      </c>
      <c r="E97" s="25">
        <f t="shared" si="23"/>
        <v>-1372</v>
      </c>
      <c r="F97" s="25">
        <f t="shared" si="24"/>
        <v>-1029</v>
      </c>
      <c r="G97" s="25">
        <v>0</v>
      </c>
      <c r="H97" s="25">
        <f t="shared" ref="H97:M97" si="36">F15*3</f>
        <v>429</v>
      </c>
      <c r="I97" s="25">
        <f t="shared" si="36"/>
        <v>516</v>
      </c>
      <c r="J97" s="25">
        <f t="shared" si="36"/>
        <v>672</v>
      </c>
      <c r="K97" s="25">
        <f t="shared" si="36"/>
        <v>942</v>
      </c>
      <c r="L97" s="25">
        <f t="shared" si="36"/>
        <v>1413</v>
      </c>
      <c r="M97" s="25">
        <f t="shared" si="36"/>
        <v>2262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x14ac:dyDescent="0.25">
      <c r="A98" s="31">
        <f t="shared" si="26"/>
        <v>14</v>
      </c>
      <c r="B98" s="33">
        <f t="shared" si="20"/>
        <v>227.2</v>
      </c>
      <c r="C98" s="33">
        <f t="shared" si="21"/>
        <v>227.2</v>
      </c>
      <c r="D98" s="33">
        <f t="shared" si="22"/>
        <v>-1849.5833333333335</v>
      </c>
      <c r="E98" s="33">
        <f t="shared" si="23"/>
        <v>-1479.6666666666665</v>
      </c>
      <c r="F98" s="33">
        <f t="shared" si="24"/>
        <v>-1109.75</v>
      </c>
      <c r="G98" s="33">
        <v>0</v>
      </c>
      <c r="H98" s="33">
        <f t="shared" ref="H98:M98" si="37">F16*3</f>
        <v>462</v>
      </c>
      <c r="I98" s="33">
        <f t="shared" si="37"/>
        <v>555</v>
      </c>
      <c r="J98" s="33">
        <f t="shared" si="37"/>
        <v>723</v>
      </c>
      <c r="K98" s="33">
        <f t="shared" si="37"/>
        <v>1014</v>
      </c>
      <c r="L98" s="33">
        <f t="shared" si="37"/>
        <v>1521</v>
      </c>
      <c r="M98" s="33">
        <f t="shared" si="37"/>
        <v>2436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x14ac:dyDescent="0.25">
      <c r="A99" s="23">
        <f t="shared" si="26"/>
        <v>15</v>
      </c>
      <c r="B99" s="25">
        <f t="shared" si="20"/>
        <v>244</v>
      </c>
      <c r="C99" s="25">
        <f t="shared" si="21"/>
        <v>244</v>
      </c>
      <c r="D99" s="25">
        <f t="shared" si="22"/>
        <v>-1977.0833333333335</v>
      </c>
      <c r="E99" s="25">
        <f t="shared" si="23"/>
        <v>-1581.6666666666665</v>
      </c>
      <c r="F99" s="25">
        <f t="shared" si="24"/>
        <v>-1186.25</v>
      </c>
      <c r="G99" s="25">
        <v>0</v>
      </c>
      <c r="H99" s="25">
        <f t="shared" ref="H99:M99" si="38">F17*3</f>
        <v>495</v>
      </c>
      <c r="I99" s="25">
        <f t="shared" si="38"/>
        <v>594</v>
      </c>
      <c r="J99" s="25">
        <f t="shared" si="38"/>
        <v>774</v>
      </c>
      <c r="K99" s="25">
        <f t="shared" si="38"/>
        <v>1086</v>
      </c>
      <c r="L99" s="25">
        <f t="shared" si="38"/>
        <v>1629</v>
      </c>
      <c r="M99" s="25">
        <f t="shared" si="38"/>
        <v>2607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x14ac:dyDescent="0.25">
      <c r="A100" s="31">
        <f t="shared" si="26"/>
        <v>16</v>
      </c>
      <c r="B100" s="33">
        <f t="shared" si="20"/>
        <v>260.2</v>
      </c>
      <c r="C100" s="33">
        <f t="shared" si="21"/>
        <v>260.2</v>
      </c>
      <c r="D100" s="33">
        <f t="shared" si="22"/>
        <v>-2118.3333333333335</v>
      </c>
      <c r="E100" s="33">
        <f t="shared" si="23"/>
        <v>-1694.6666666666665</v>
      </c>
      <c r="F100" s="33">
        <f t="shared" si="24"/>
        <v>-1271</v>
      </c>
      <c r="G100" s="33">
        <v>0</v>
      </c>
      <c r="H100" s="33">
        <f t="shared" ref="H100:M100" si="39">F18*3</f>
        <v>528</v>
      </c>
      <c r="I100" s="33">
        <f t="shared" si="39"/>
        <v>636</v>
      </c>
      <c r="J100" s="33">
        <f t="shared" si="39"/>
        <v>828</v>
      </c>
      <c r="K100" s="33">
        <f t="shared" si="39"/>
        <v>1161</v>
      </c>
      <c r="L100" s="33">
        <f t="shared" si="39"/>
        <v>1743</v>
      </c>
      <c r="M100" s="33">
        <f t="shared" si="39"/>
        <v>2790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x14ac:dyDescent="0.25">
      <c r="A101" s="23">
        <f t="shared" si="26"/>
        <v>17</v>
      </c>
      <c r="B101" s="25">
        <f t="shared" si="20"/>
        <v>277.10000000000002</v>
      </c>
      <c r="C101" s="25">
        <f t="shared" si="21"/>
        <v>277.10000000000002</v>
      </c>
      <c r="D101" s="25">
        <f t="shared" si="22"/>
        <v>-2246.666666666667</v>
      </c>
      <c r="E101" s="25">
        <f t="shared" si="23"/>
        <v>-1797.3333333333333</v>
      </c>
      <c r="F101" s="25">
        <f t="shared" si="24"/>
        <v>-1348</v>
      </c>
      <c r="G101" s="25">
        <v>0</v>
      </c>
      <c r="H101" s="25">
        <f t="shared" ref="H101:M101" si="40">F19*3</f>
        <v>561</v>
      </c>
      <c r="I101" s="25">
        <f t="shared" si="40"/>
        <v>675</v>
      </c>
      <c r="J101" s="25">
        <f t="shared" si="40"/>
        <v>879</v>
      </c>
      <c r="K101" s="25">
        <f t="shared" si="40"/>
        <v>1233</v>
      </c>
      <c r="L101" s="25">
        <f t="shared" si="40"/>
        <v>1851</v>
      </c>
      <c r="M101" s="25">
        <f t="shared" si="40"/>
        <v>2964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x14ac:dyDescent="0.25">
      <c r="A102" s="31">
        <f t="shared" si="26"/>
        <v>18</v>
      </c>
      <c r="B102" s="33">
        <f t="shared" si="20"/>
        <v>291.8</v>
      </c>
      <c r="C102" s="33">
        <f t="shared" si="21"/>
        <v>291.8</v>
      </c>
      <c r="D102" s="33">
        <f t="shared" si="22"/>
        <v>-2375.416666666667</v>
      </c>
      <c r="E102" s="33">
        <f t="shared" si="23"/>
        <v>-1900.3333333333333</v>
      </c>
      <c r="F102" s="33">
        <f t="shared" si="24"/>
        <v>-1425.25</v>
      </c>
      <c r="G102" s="33">
        <v>0</v>
      </c>
      <c r="H102" s="33">
        <f t="shared" ref="H102:M102" si="41">F20*3</f>
        <v>594</v>
      </c>
      <c r="I102" s="33">
        <f t="shared" si="41"/>
        <v>714</v>
      </c>
      <c r="J102" s="33">
        <f t="shared" si="41"/>
        <v>930</v>
      </c>
      <c r="K102" s="33">
        <f t="shared" si="41"/>
        <v>1302</v>
      </c>
      <c r="L102" s="33">
        <f t="shared" si="41"/>
        <v>1953</v>
      </c>
      <c r="M102" s="33">
        <f t="shared" si="41"/>
        <v>3126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x14ac:dyDescent="0.25">
      <c r="A103" s="23">
        <f t="shared" si="26"/>
        <v>19</v>
      </c>
      <c r="B103" s="25">
        <f t="shared" si="20"/>
        <v>308.7</v>
      </c>
      <c r="C103" s="25">
        <f t="shared" si="21"/>
        <v>308.7</v>
      </c>
      <c r="D103" s="25">
        <f t="shared" si="22"/>
        <v>-2503.75</v>
      </c>
      <c r="E103" s="25">
        <f t="shared" si="23"/>
        <v>-2003</v>
      </c>
      <c r="F103" s="25">
        <f t="shared" si="24"/>
        <v>-1502.25</v>
      </c>
      <c r="G103" s="25">
        <v>0</v>
      </c>
      <c r="H103" s="25">
        <f t="shared" ref="H103:M103" si="42">F21*3</f>
        <v>627</v>
      </c>
      <c r="I103" s="25">
        <f t="shared" si="42"/>
        <v>753</v>
      </c>
      <c r="J103" s="25">
        <f t="shared" si="42"/>
        <v>981</v>
      </c>
      <c r="K103" s="25">
        <f t="shared" si="42"/>
        <v>1374</v>
      </c>
      <c r="L103" s="25">
        <f t="shared" si="42"/>
        <v>2061</v>
      </c>
      <c r="M103" s="25">
        <f t="shared" si="42"/>
        <v>3300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6.5" thickBot="1" x14ac:dyDescent="0.3">
      <c r="A104" s="40">
        <f>A103+1</f>
        <v>20</v>
      </c>
      <c r="B104" s="42">
        <f t="shared" si="20"/>
        <v>324</v>
      </c>
      <c r="C104" s="42">
        <f t="shared" si="21"/>
        <v>324</v>
      </c>
      <c r="D104" s="42">
        <f t="shared" si="22"/>
        <v>-2637.5</v>
      </c>
      <c r="E104" s="42">
        <f t="shared" si="23"/>
        <v>-2110</v>
      </c>
      <c r="F104" s="42">
        <f t="shared" si="24"/>
        <v>-1582.5</v>
      </c>
      <c r="G104" s="42">
        <v>0</v>
      </c>
      <c r="H104" s="42">
        <f t="shared" ref="H104:M104" si="43">F22*3</f>
        <v>660</v>
      </c>
      <c r="I104" s="42">
        <f t="shared" si="43"/>
        <v>792</v>
      </c>
      <c r="J104" s="42">
        <f t="shared" si="43"/>
        <v>1032</v>
      </c>
      <c r="K104" s="42">
        <f t="shared" si="43"/>
        <v>1446</v>
      </c>
      <c r="L104" s="42">
        <f t="shared" si="43"/>
        <v>2169</v>
      </c>
      <c r="M104" s="42">
        <f t="shared" si="43"/>
        <v>3471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</sheetData>
  <mergeCells count="40">
    <mergeCell ref="G72:I72"/>
    <mergeCell ref="B50:O50"/>
    <mergeCell ref="L5:M5"/>
    <mergeCell ref="L6:M6"/>
    <mergeCell ref="L3:N3"/>
    <mergeCell ref="O28:Q28"/>
    <mergeCell ref="G67:I67"/>
    <mergeCell ref="G62:I62"/>
    <mergeCell ref="B56:O56"/>
    <mergeCell ref="B57:O57"/>
    <mergeCell ref="A1:B1"/>
    <mergeCell ref="A48:C48"/>
    <mergeCell ref="G27:M27"/>
    <mergeCell ref="O31:P31"/>
    <mergeCell ref="O30:P30"/>
    <mergeCell ref="O29:P29"/>
    <mergeCell ref="L14:N14"/>
    <mergeCell ref="L15:M15"/>
    <mergeCell ref="L16:M16"/>
    <mergeCell ref="L17:M17"/>
    <mergeCell ref="A25:B25"/>
    <mergeCell ref="E3:K3"/>
    <mergeCell ref="B3:C3"/>
    <mergeCell ref="L4:M4"/>
    <mergeCell ref="H85:M85"/>
    <mergeCell ref="A84:B84"/>
    <mergeCell ref="G75:H75"/>
    <mergeCell ref="A49:J49"/>
    <mergeCell ref="A61:E61"/>
    <mergeCell ref="G63:H63"/>
    <mergeCell ref="G64:H64"/>
    <mergeCell ref="G65:H65"/>
    <mergeCell ref="G74:H74"/>
    <mergeCell ref="D62:E62"/>
    <mergeCell ref="B58:O58"/>
    <mergeCell ref="B54:O54"/>
    <mergeCell ref="B53:O53"/>
    <mergeCell ref="B52:O52"/>
    <mergeCell ref="B51:O51"/>
    <mergeCell ref="B55:O55"/>
  </mergeCells>
  <pageMargins left="0.7" right="0.7" top="0.75" bottom="0.75" header="0.3" footer="0.3"/>
  <ignoredErrors>
    <ignoredError sqref="C2 E26 E84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 Rewards</vt:lpstr>
      <vt:lpstr>Downtime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Frederic Frenkel</dc:creator>
  <cp:keywords/>
  <dc:description/>
  <cp:lastModifiedBy>Frederic Frenkel</cp:lastModifiedBy>
  <cp:revision/>
  <dcterms:created xsi:type="dcterms:W3CDTF">2024-07-06T22:00:55Z</dcterms:created>
  <dcterms:modified xsi:type="dcterms:W3CDTF">2024-07-20T08:35:22Z</dcterms:modified>
  <cp:category/>
  <cp:contentStatus/>
</cp:coreProperties>
</file>