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z\Desktop\UDACITY NANODEGREES\MONETIZATION STRATEGY\"/>
    </mc:Choice>
  </mc:AlternateContent>
  <xr:revisionPtr revIDLastSave="0" documentId="13_ncr:1_{5D7D0BFC-636B-43BA-9586-33B0ED85D962}" xr6:coauthVersionLast="45" xr6:coauthVersionMax="45" xr10:uidLastSave="{00000000-0000-0000-0000-000000000000}"/>
  <bookViews>
    <workbookView xWindow="-108" yWindow="-108" windowWidth="23256" windowHeight="12576" xr2:uid="{82BCB98E-995F-4E43-A9F8-612E10F7B720}"/>
  </bookViews>
  <sheets>
    <sheet name="Original Pricing" sheetId="3" r:id="rId1"/>
    <sheet name="Modified Pricing - Inputs " sheetId="2" r:id="rId2"/>
    <sheet name="Notes on Input Dataset" sheetId="4" r:id="rId3"/>
    <sheet name="Sheet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40" i="3" s="1"/>
  <c r="C41" i="3" s="1"/>
  <c r="C43" i="3" s="1"/>
  <c r="C44" i="3" s="1"/>
  <c r="C45" i="3" s="1"/>
  <c r="D53" i="3"/>
  <c r="D62" i="3" s="1"/>
  <c r="E53" i="3"/>
  <c r="F53" i="3" s="1"/>
  <c r="D54" i="3"/>
  <c r="E54" i="3"/>
  <c r="F54" i="3" s="1"/>
  <c r="D55" i="3"/>
  <c r="E55" i="3"/>
  <c r="F55" i="3" s="1"/>
  <c r="G55" i="3" s="1"/>
  <c r="H55" i="3" s="1"/>
  <c r="I55" i="3" s="1"/>
  <c r="J55" i="3" s="1"/>
  <c r="K55" i="3" s="1"/>
  <c r="L55" i="3" s="1"/>
  <c r="M55" i="3" s="1"/>
  <c r="N55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D57" i="3"/>
  <c r="E57" i="3" s="1"/>
  <c r="F57" i="3" s="1"/>
  <c r="G57" i="3"/>
  <c r="H57" i="3" s="1"/>
  <c r="I57" i="3" s="1"/>
  <c r="J57" i="3" s="1"/>
  <c r="K57" i="3" s="1"/>
  <c r="L57" i="3" s="1"/>
  <c r="M57" i="3" s="1"/>
  <c r="N57" i="3" s="1"/>
  <c r="D58" i="3"/>
  <c r="E58" i="3" s="1"/>
  <c r="F58" i="3" s="1"/>
  <c r="G58" i="3" s="1"/>
  <c r="H58" i="3" s="1"/>
  <c r="I58" i="3" s="1"/>
  <c r="J58" i="3" s="1"/>
  <c r="K58" i="3" s="1"/>
  <c r="L58" i="3"/>
  <c r="M58" i="3" s="1"/>
  <c r="N58" i="3" s="1"/>
  <c r="D59" i="3"/>
  <c r="E59" i="3"/>
  <c r="F59" i="3"/>
  <c r="G59" i="3" s="1"/>
  <c r="H59" i="3" s="1"/>
  <c r="I59" i="3" s="1"/>
  <c r="J59" i="3" s="1"/>
  <c r="K59" i="3" s="1"/>
  <c r="L59" i="3" s="1"/>
  <c r="M59" i="3" s="1"/>
  <c r="N59" i="3" s="1"/>
  <c r="C61" i="3"/>
  <c r="D61" i="3"/>
  <c r="E61" i="3"/>
  <c r="E62" i="3" s="1"/>
  <c r="F61" i="3"/>
  <c r="G61" i="3"/>
  <c r="H61" i="3"/>
  <c r="I61" i="3"/>
  <c r="J61" i="3"/>
  <c r="K61" i="3"/>
  <c r="L61" i="3"/>
  <c r="M61" i="3"/>
  <c r="N61" i="3"/>
  <c r="C62" i="3"/>
  <c r="C63" i="3"/>
  <c r="C64" i="3" s="1"/>
  <c r="D63" i="3"/>
  <c r="D64" i="3" s="1"/>
  <c r="E63" i="3"/>
  <c r="C107" i="3"/>
  <c r="C108" i="3"/>
  <c r="C109" i="3"/>
  <c r="D112" i="3"/>
  <c r="E112" i="3" s="1"/>
  <c r="F112" i="3"/>
  <c r="G112" i="3" s="1"/>
  <c r="H112" i="3" s="1"/>
  <c r="I112" i="3" s="1"/>
  <c r="J112" i="3" s="1"/>
  <c r="K112" i="3" s="1"/>
  <c r="L112" i="3" s="1"/>
  <c r="M112" i="3" s="1"/>
  <c r="N112" i="3" s="1"/>
  <c r="D113" i="3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D116" i="3"/>
  <c r="E116" i="3"/>
  <c r="F116" i="3"/>
  <c r="G116" i="3" s="1"/>
  <c r="H116" i="3"/>
  <c r="I116" i="3" s="1"/>
  <c r="J116" i="3" s="1"/>
  <c r="K116" i="3" s="1"/>
  <c r="L116" i="3" s="1"/>
  <c r="M116" i="3" s="1"/>
  <c r="N116" i="3" s="1"/>
  <c r="D117" i="3"/>
  <c r="E117" i="3"/>
  <c r="F117" i="3" s="1"/>
  <c r="G117" i="3" s="1"/>
  <c r="H117" i="3" s="1"/>
  <c r="I117" i="3" s="1"/>
  <c r="J117" i="3" s="1"/>
  <c r="K117" i="3" s="1"/>
  <c r="L117" i="3" s="1"/>
  <c r="M117" i="3" s="1"/>
  <c r="N117" i="3" s="1"/>
  <c r="D118" i="3"/>
  <c r="E118" i="3" s="1"/>
  <c r="F118" i="3" s="1"/>
  <c r="G118" i="3" s="1"/>
  <c r="H118" i="3" s="1"/>
  <c r="I118" i="3" s="1"/>
  <c r="J118" i="3" s="1"/>
  <c r="K118" i="3" s="1"/>
  <c r="L118" i="3" s="1"/>
  <c r="M118" i="3" s="1"/>
  <c r="N118" i="3" s="1"/>
  <c r="D119" i="3"/>
  <c r="E119" i="3"/>
  <c r="F119" i="3" s="1"/>
  <c r="G119" i="3"/>
  <c r="H119" i="3" s="1"/>
  <c r="I119" i="3" s="1"/>
  <c r="J119" i="3" s="1"/>
  <c r="K119" i="3" s="1"/>
  <c r="L119" i="3" s="1"/>
  <c r="M119" i="3" s="1"/>
  <c r="N119" i="3" s="1"/>
  <c r="D123" i="3"/>
  <c r="E123" i="3" s="1"/>
  <c r="F123" i="3" s="1"/>
  <c r="G123" i="3" s="1"/>
  <c r="H123" i="3" s="1"/>
  <c r="I123" i="3" s="1"/>
  <c r="J123" i="3" s="1"/>
  <c r="K123" i="3" s="1"/>
  <c r="L123" i="3" s="1"/>
  <c r="M123" i="3" s="1"/>
  <c r="N123" i="3" s="1"/>
  <c r="D124" i="3"/>
  <c r="E124" i="3"/>
  <c r="F124" i="3"/>
  <c r="G124" i="3"/>
  <c r="H124" i="3" s="1"/>
  <c r="I124" i="3" s="1"/>
  <c r="J124" i="3" s="1"/>
  <c r="K124" i="3" s="1"/>
  <c r="L124" i="3" s="1"/>
  <c r="M124" i="3" s="1"/>
  <c r="N124" i="3" s="1"/>
  <c r="D125" i="3"/>
  <c r="E125" i="3" s="1"/>
  <c r="F125" i="3" s="1"/>
  <c r="G125" i="3" s="1"/>
  <c r="H125" i="3" s="1"/>
  <c r="I125" i="3" s="1"/>
  <c r="J125" i="3" s="1"/>
  <c r="K125" i="3" s="1"/>
  <c r="L125" i="3" s="1"/>
  <c r="M125" i="3" s="1"/>
  <c r="N125" i="3" s="1"/>
  <c r="D128" i="3"/>
  <c r="E128" i="3"/>
  <c r="F128" i="3" s="1"/>
  <c r="G128" i="3" s="1"/>
  <c r="H128" i="3" s="1"/>
  <c r="I128" i="3" s="1"/>
  <c r="J128" i="3" s="1"/>
  <c r="K128" i="3" s="1"/>
  <c r="L128" i="3" s="1"/>
  <c r="M128" i="3" s="1"/>
  <c r="N128" i="3" s="1"/>
  <c r="D129" i="3"/>
  <c r="E129" i="3"/>
  <c r="F129" i="3"/>
  <c r="G129" i="3" s="1"/>
  <c r="H129" i="3" s="1"/>
  <c r="I129" i="3" s="1"/>
  <c r="J129" i="3" s="1"/>
  <c r="K129" i="3" s="1"/>
  <c r="L129" i="3" s="1"/>
  <c r="M129" i="3" s="1"/>
  <c r="N129" i="3" s="1"/>
  <c r="D130" i="3"/>
  <c r="E130" i="3"/>
  <c r="F130" i="3" s="1"/>
  <c r="G130" i="3" s="1"/>
  <c r="H130" i="3" s="1"/>
  <c r="I130" i="3" s="1"/>
  <c r="J130" i="3" s="1"/>
  <c r="K130" i="3" s="1"/>
  <c r="L130" i="3" s="1"/>
  <c r="M130" i="3" s="1"/>
  <c r="N130" i="3" s="1"/>
  <c r="D133" i="3"/>
  <c r="E133" i="3" s="1"/>
  <c r="F133" i="3" s="1"/>
  <c r="G133" i="3" s="1"/>
  <c r="H133" i="3" s="1"/>
  <c r="I133" i="3" s="1"/>
  <c r="J133" i="3"/>
  <c r="K133" i="3" s="1"/>
  <c r="L133" i="3" s="1"/>
  <c r="M133" i="3" s="1"/>
  <c r="N133" i="3" s="1"/>
  <c r="D134" i="3"/>
  <c r="E134" i="3"/>
  <c r="F134" i="3" s="1"/>
  <c r="G134" i="3" s="1"/>
  <c r="H134" i="3" s="1"/>
  <c r="I134" i="3" s="1"/>
  <c r="J134" i="3" s="1"/>
  <c r="K134" i="3" s="1"/>
  <c r="L134" i="3" s="1"/>
  <c r="M134" i="3" s="1"/>
  <c r="N134" i="3" s="1"/>
  <c r="D135" i="3"/>
  <c r="E135" i="3" s="1"/>
  <c r="F135" i="3" s="1"/>
  <c r="G135" i="3" s="1"/>
  <c r="H135" i="3" s="1"/>
  <c r="I135" i="3" s="1"/>
  <c r="J135" i="3" s="1"/>
  <c r="K135" i="3" s="1"/>
  <c r="L135" i="3" s="1"/>
  <c r="M135" i="3" s="1"/>
  <c r="N135" i="3" s="1"/>
  <c r="C144" i="3"/>
  <c r="C152" i="3"/>
  <c r="C153" i="3"/>
  <c r="C155" i="3"/>
  <c r="C164" i="3"/>
  <c r="C148" i="3" s="1"/>
  <c r="D164" i="3"/>
  <c r="D148" i="3" s="1"/>
  <c r="E164" i="3"/>
  <c r="E148" i="3" s="1"/>
  <c r="F164" i="3"/>
  <c r="F148" i="3" s="1"/>
  <c r="G164" i="3"/>
  <c r="G148" i="3" s="1"/>
  <c r="H164" i="3"/>
  <c r="H148" i="3" s="1"/>
  <c r="I164" i="3"/>
  <c r="I148" i="3" s="1"/>
  <c r="J164" i="3"/>
  <c r="J148" i="3" s="1"/>
  <c r="K164" i="3"/>
  <c r="K148" i="3" s="1"/>
  <c r="L164" i="3"/>
  <c r="L148" i="3" s="1"/>
  <c r="M164" i="3"/>
  <c r="M148" i="3" s="1"/>
  <c r="N164" i="3"/>
  <c r="N148" i="3" s="1"/>
  <c r="C174" i="3"/>
  <c r="D174" i="3"/>
  <c r="E174" i="3"/>
  <c r="F174" i="3"/>
  <c r="G174" i="3"/>
  <c r="H174" i="3"/>
  <c r="I174" i="3"/>
  <c r="J174" i="3"/>
  <c r="K174" i="3"/>
  <c r="L174" i="3"/>
  <c r="M174" i="3"/>
  <c r="N174" i="3"/>
  <c r="C185" i="3"/>
  <c r="C170" i="3" s="1"/>
  <c r="C186" i="3"/>
  <c r="C171" i="3" s="1"/>
  <c r="C187" i="3"/>
  <c r="C172" i="3" s="1"/>
  <c r="C203" i="3"/>
  <c r="C202" i="3" s="1"/>
  <c r="C154" i="3" s="1"/>
  <c r="C204" i="3"/>
  <c r="C205" i="3"/>
  <c r="C209" i="3"/>
  <c r="C208" i="3" s="1"/>
  <c r="C210" i="3"/>
  <c r="C211" i="3"/>
  <c r="B221" i="3"/>
  <c r="C14" i="3" s="1"/>
  <c r="C15" i="3" s="1"/>
  <c r="C16" i="3" s="1"/>
  <c r="C18" i="3" s="1"/>
  <c r="C19" i="3" s="1"/>
  <c r="C20" i="3" s="1"/>
  <c r="B232" i="3"/>
  <c r="B233" i="3"/>
  <c r="B234" i="3"/>
  <c r="I238" i="3"/>
  <c r="C240" i="3"/>
  <c r="C238" i="3" s="1"/>
  <c r="D240" i="3"/>
  <c r="E240" i="3"/>
  <c r="F240" i="3"/>
  <c r="F238" i="3" s="1"/>
  <c r="G240" i="3"/>
  <c r="H240" i="3"/>
  <c r="I240" i="3"/>
  <c r="J240" i="3"/>
  <c r="J238" i="3" s="1"/>
  <c r="K240" i="3"/>
  <c r="K238" i="3" s="1"/>
  <c r="L240" i="3"/>
  <c r="M240" i="3"/>
  <c r="N240" i="3"/>
  <c r="N238" i="3" s="1"/>
  <c r="C241" i="3"/>
  <c r="D241" i="3"/>
  <c r="E241" i="3"/>
  <c r="F241" i="3"/>
  <c r="G241" i="3"/>
  <c r="G238" i="3" s="1"/>
  <c r="H241" i="3"/>
  <c r="H238" i="3" s="1"/>
  <c r="I241" i="3"/>
  <c r="J241" i="3"/>
  <c r="K241" i="3"/>
  <c r="L241" i="3"/>
  <c r="M241" i="3"/>
  <c r="N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C250" i="3"/>
  <c r="C249" i="3" s="1"/>
  <c r="D250" i="3"/>
  <c r="E250" i="3"/>
  <c r="F250" i="3"/>
  <c r="G250" i="3"/>
  <c r="H250" i="3"/>
  <c r="I250" i="3"/>
  <c r="J250" i="3"/>
  <c r="K250" i="3"/>
  <c r="K249" i="3" s="1"/>
  <c r="L250" i="3"/>
  <c r="M250" i="3"/>
  <c r="N250" i="3"/>
  <c r="C251" i="3"/>
  <c r="D251" i="3"/>
  <c r="E251" i="3"/>
  <c r="F251" i="3"/>
  <c r="G251" i="3"/>
  <c r="G249" i="3" s="1"/>
  <c r="H251" i="3"/>
  <c r="H249" i="3" s="1"/>
  <c r="I251" i="3"/>
  <c r="I249" i="3" s="1"/>
  <c r="J251" i="3"/>
  <c r="K251" i="3"/>
  <c r="L251" i="3"/>
  <c r="M251" i="3"/>
  <c r="N251" i="3"/>
  <c r="N249" i="3" s="1"/>
  <c r="C252" i="3"/>
  <c r="D252" i="3"/>
  <c r="E252" i="3"/>
  <c r="F252" i="3"/>
  <c r="G252" i="3"/>
  <c r="H252" i="3"/>
  <c r="I252" i="3"/>
  <c r="J252" i="3"/>
  <c r="K252" i="3"/>
  <c r="L252" i="3"/>
  <c r="M252" i="3"/>
  <c r="N252" i="3"/>
  <c r="C255" i="3"/>
  <c r="C254" i="3" s="1"/>
  <c r="C256" i="3"/>
  <c r="C257" i="3"/>
  <c r="C260" i="3"/>
  <c r="C259" i="3" s="1"/>
  <c r="C261" i="3"/>
  <c r="C262" i="3"/>
  <c r="B264" i="3"/>
  <c r="C270" i="3"/>
  <c r="C271" i="3"/>
  <c r="C276" i="3" s="1"/>
  <c r="C272" i="3"/>
  <c r="C275" i="3"/>
  <c r="C277" i="3"/>
  <c r="C282" i="3"/>
  <c r="D282" i="3"/>
  <c r="C297" i="3"/>
  <c r="D297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C39" i="2"/>
  <c r="C40" i="2" s="1"/>
  <c r="C41" i="2" s="1"/>
  <c r="C43" i="2" s="1"/>
  <c r="C44" i="2" s="1"/>
  <c r="C45" i="2" s="1"/>
  <c r="D53" i="2"/>
  <c r="E53" i="2" s="1"/>
  <c r="F53" i="2" s="1"/>
  <c r="D54" i="2"/>
  <c r="E54" i="2" s="1"/>
  <c r="F54" i="2" s="1"/>
  <c r="D55" i="2"/>
  <c r="E55" i="2"/>
  <c r="F55" i="2" s="1"/>
  <c r="G55" i="2" s="1"/>
  <c r="H55" i="2" s="1"/>
  <c r="I55" i="2" s="1"/>
  <c r="J55" i="2" s="1"/>
  <c r="K55" i="2" s="1"/>
  <c r="L55" i="2" s="1"/>
  <c r="M55" i="2" s="1"/>
  <c r="N55" i="2" s="1"/>
  <c r="D56" i="2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D57" i="2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D59" i="2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C61" i="2"/>
  <c r="C62" i="2" s="1"/>
  <c r="D61" i="2"/>
  <c r="E61" i="2"/>
  <c r="F61" i="2"/>
  <c r="G61" i="2"/>
  <c r="H61" i="2"/>
  <c r="I61" i="2"/>
  <c r="J61" i="2"/>
  <c r="K61" i="2"/>
  <c r="L61" i="2"/>
  <c r="M61" i="2"/>
  <c r="N61" i="2"/>
  <c r="C63" i="2"/>
  <c r="C64" i="2" s="1"/>
  <c r="D63" i="2"/>
  <c r="D64" i="2" s="1"/>
  <c r="C107" i="2"/>
  <c r="C203" i="2" s="1"/>
  <c r="C260" i="2" s="1"/>
  <c r="C108" i="2"/>
  <c r="C109" i="2"/>
  <c r="D112" i="2"/>
  <c r="E112" i="2" s="1"/>
  <c r="F112" i="2" s="1"/>
  <c r="G112" i="2" s="1"/>
  <c r="H112" i="2" s="1"/>
  <c r="I112" i="2" s="1"/>
  <c r="J112" i="2" s="1"/>
  <c r="K112" i="2" s="1"/>
  <c r="L112" i="2" s="1"/>
  <c r="M112" i="2" s="1"/>
  <c r="N112" i="2" s="1"/>
  <c r="D113" i="2"/>
  <c r="E113" i="2" s="1"/>
  <c r="F113" i="2" s="1"/>
  <c r="G113" i="2" s="1"/>
  <c r="H113" i="2" s="1"/>
  <c r="I113" i="2" s="1"/>
  <c r="J113" i="2" s="1"/>
  <c r="K113" i="2" s="1"/>
  <c r="L113" i="2" s="1"/>
  <c r="M113" i="2" s="1"/>
  <c r="N113" i="2" s="1"/>
  <c r="D116" i="2"/>
  <c r="E116" i="2" s="1"/>
  <c r="F116" i="2" s="1"/>
  <c r="G116" i="2" s="1"/>
  <c r="H116" i="2" s="1"/>
  <c r="I116" i="2" s="1"/>
  <c r="J116" i="2" s="1"/>
  <c r="K116" i="2" s="1"/>
  <c r="L116" i="2" s="1"/>
  <c r="M116" i="2" s="1"/>
  <c r="N116" i="2" s="1"/>
  <c r="D117" i="2"/>
  <c r="E117" i="2"/>
  <c r="F117" i="2" s="1"/>
  <c r="G117" i="2" s="1"/>
  <c r="H117" i="2" s="1"/>
  <c r="I117" i="2" s="1"/>
  <c r="J117" i="2" s="1"/>
  <c r="K117" i="2" s="1"/>
  <c r="L117" i="2" s="1"/>
  <c r="M117" i="2" s="1"/>
  <c r="N117" i="2" s="1"/>
  <c r="D118" i="2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D119" i="2"/>
  <c r="E119" i="2" s="1"/>
  <c r="F119" i="2" s="1"/>
  <c r="G119" i="2" s="1"/>
  <c r="H119" i="2" s="1"/>
  <c r="I119" i="2" s="1"/>
  <c r="J119" i="2" s="1"/>
  <c r="K119" i="2" s="1"/>
  <c r="L119" i="2" s="1"/>
  <c r="M119" i="2" s="1"/>
  <c r="N119" i="2" s="1"/>
  <c r="D123" i="2"/>
  <c r="E123" i="2" s="1"/>
  <c r="F123" i="2" s="1"/>
  <c r="G123" i="2" s="1"/>
  <c r="H123" i="2" s="1"/>
  <c r="I123" i="2" s="1"/>
  <c r="J123" i="2" s="1"/>
  <c r="K123" i="2" s="1"/>
  <c r="L123" i="2" s="1"/>
  <c r="M123" i="2" s="1"/>
  <c r="N123" i="2" s="1"/>
  <c r="D124" i="2"/>
  <c r="E124" i="2" s="1"/>
  <c r="F124" i="2" s="1"/>
  <c r="G124" i="2" s="1"/>
  <c r="H124" i="2" s="1"/>
  <c r="I124" i="2" s="1"/>
  <c r="J124" i="2" s="1"/>
  <c r="K124" i="2" s="1"/>
  <c r="L124" i="2" s="1"/>
  <c r="M124" i="2" s="1"/>
  <c r="N124" i="2" s="1"/>
  <c r="D125" i="2"/>
  <c r="E125" i="2" s="1"/>
  <c r="F125" i="2" s="1"/>
  <c r="G125" i="2" s="1"/>
  <c r="H125" i="2" s="1"/>
  <c r="I125" i="2" s="1"/>
  <c r="J125" i="2" s="1"/>
  <c r="K125" i="2" s="1"/>
  <c r="L125" i="2" s="1"/>
  <c r="M125" i="2" s="1"/>
  <c r="N125" i="2" s="1"/>
  <c r="D128" i="2"/>
  <c r="E128" i="2" s="1"/>
  <c r="F128" i="2" s="1"/>
  <c r="G128" i="2" s="1"/>
  <c r="H128" i="2" s="1"/>
  <c r="I128" i="2" s="1"/>
  <c r="J128" i="2" s="1"/>
  <c r="K128" i="2" s="1"/>
  <c r="L128" i="2" s="1"/>
  <c r="M128" i="2" s="1"/>
  <c r="N128" i="2" s="1"/>
  <c r="D129" i="2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D130" i="2"/>
  <c r="E130" i="2" s="1"/>
  <c r="F130" i="2" s="1"/>
  <c r="G130" i="2" s="1"/>
  <c r="H130" i="2" s="1"/>
  <c r="I130" i="2" s="1"/>
  <c r="J130" i="2" s="1"/>
  <c r="K130" i="2" s="1"/>
  <c r="L130" i="2" s="1"/>
  <c r="M130" i="2" s="1"/>
  <c r="N130" i="2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D134" i="2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D135" i="2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C144" i="2"/>
  <c r="C155" i="2" s="1"/>
  <c r="J148" i="2"/>
  <c r="C152" i="2"/>
  <c r="C164" i="2"/>
  <c r="C148" i="2" s="1"/>
  <c r="D164" i="2"/>
  <c r="D148" i="2" s="1"/>
  <c r="E164" i="2"/>
  <c r="E148" i="2" s="1"/>
  <c r="F164" i="2"/>
  <c r="F148" i="2" s="1"/>
  <c r="G164" i="2"/>
  <c r="G148" i="2" s="1"/>
  <c r="H164" i="2"/>
  <c r="H148" i="2" s="1"/>
  <c r="I164" i="2"/>
  <c r="I148" i="2" s="1"/>
  <c r="J164" i="2"/>
  <c r="K164" i="2"/>
  <c r="K148" i="2" s="1"/>
  <c r="L164" i="2"/>
  <c r="L148" i="2" s="1"/>
  <c r="M164" i="2"/>
  <c r="M148" i="2" s="1"/>
  <c r="N164" i="2"/>
  <c r="N148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C185" i="2"/>
  <c r="C170" i="2" s="1"/>
  <c r="C186" i="2"/>
  <c r="C171" i="2" s="1"/>
  <c r="C187" i="2"/>
  <c r="C204" i="2"/>
  <c r="C261" i="2" s="1"/>
  <c r="C205" i="2"/>
  <c r="C209" i="2"/>
  <c r="C210" i="2"/>
  <c r="C266" i="2" s="1"/>
  <c r="C211" i="2"/>
  <c r="C267" i="2" s="1"/>
  <c r="B221" i="2"/>
  <c r="C14" i="2" s="1"/>
  <c r="C15" i="2" s="1"/>
  <c r="C16" i="2" s="1"/>
  <c r="C18" i="2" s="1"/>
  <c r="C19" i="2" s="1"/>
  <c r="C20" i="2" s="1"/>
  <c r="C239" i="2"/>
  <c r="D239" i="2"/>
  <c r="E239" i="2"/>
  <c r="F239" i="2"/>
  <c r="G239" i="2"/>
  <c r="H239" i="2"/>
  <c r="I239" i="2"/>
  <c r="J239" i="2"/>
  <c r="K239" i="2"/>
  <c r="L239" i="2"/>
  <c r="M239" i="2"/>
  <c r="N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C256" i="2"/>
  <c r="D256" i="2"/>
  <c r="E256" i="2"/>
  <c r="E254" i="2" s="1"/>
  <c r="F256" i="2"/>
  <c r="G256" i="2"/>
  <c r="H256" i="2"/>
  <c r="I256" i="2"/>
  <c r="J256" i="2"/>
  <c r="K256" i="2"/>
  <c r="L256" i="2"/>
  <c r="M256" i="2"/>
  <c r="M254" i="2" s="1"/>
  <c r="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C262" i="2"/>
  <c r="B269" i="2"/>
  <c r="C275" i="2"/>
  <c r="C280" i="2"/>
  <c r="N542" i="1"/>
  <c r="M542" i="1"/>
  <c r="L542" i="1"/>
  <c r="K542" i="1"/>
  <c r="J542" i="1"/>
  <c r="I542" i="1"/>
  <c r="H542" i="1"/>
  <c r="G542" i="1"/>
  <c r="F542" i="1"/>
  <c r="E542" i="1"/>
  <c r="D542" i="1"/>
  <c r="C542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G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N499" i="1"/>
  <c r="N502" i="1" s="1"/>
  <c r="M499" i="1"/>
  <c r="M502" i="1" s="1"/>
  <c r="L499" i="1"/>
  <c r="L502" i="1" s="1"/>
  <c r="K499" i="1"/>
  <c r="K502" i="1" s="1"/>
  <c r="J499" i="1"/>
  <c r="J502" i="1" s="1"/>
  <c r="I499" i="1"/>
  <c r="I502" i="1" s="1"/>
  <c r="H499" i="1"/>
  <c r="H502" i="1" s="1"/>
  <c r="G499" i="1"/>
  <c r="F499" i="1"/>
  <c r="F502" i="1" s="1"/>
  <c r="E499" i="1"/>
  <c r="E502" i="1" s="1"/>
  <c r="D499" i="1"/>
  <c r="D502" i="1" s="1"/>
  <c r="C499" i="1"/>
  <c r="C502" i="1" s="1"/>
  <c r="N497" i="1"/>
  <c r="M497" i="1"/>
  <c r="L497" i="1"/>
  <c r="K497" i="1"/>
  <c r="J497" i="1"/>
  <c r="I497" i="1"/>
  <c r="H497" i="1"/>
  <c r="G497" i="1"/>
  <c r="F497" i="1"/>
  <c r="E497" i="1"/>
  <c r="D497" i="1"/>
  <c r="C497" i="1"/>
  <c r="N496" i="1"/>
  <c r="M496" i="1"/>
  <c r="L496" i="1"/>
  <c r="K496" i="1"/>
  <c r="J496" i="1"/>
  <c r="I496" i="1"/>
  <c r="H496" i="1"/>
  <c r="G496" i="1"/>
  <c r="G498" i="1" s="1"/>
  <c r="G510" i="1" s="1"/>
  <c r="F496" i="1"/>
  <c r="E496" i="1"/>
  <c r="D496" i="1"/>
  <c r="C496" i="1"/>
  <c r="N495" i="1"/>
  <c r="N498" i="1" s="1"/>
  <c r="N510" i="1" s="1"/>
  <c r="M495" i="1"/>
  <c r="M498" i="1" s="1"/>
  <c r="L495" i="1"/>
  <c r="L498" i="1" s="1"/>
  <c r="K495" i="1"/>
  <c r="K498" i="1" s="1"/>
  <c r="K510" i="1" s="1"/>
  <c r="J495" i="1"/>
  <c r="J498" i="1" s="1"/>
  <c r="J510" i="1" s="1"/>
  <c r="I495" i="1"/>
  <c r="I498" i="1" s="1"/>
  <c r="I510" i="1" s="1"/>
  <c r="H495" i="1"/>
  <c r="H498" i="1" s="1"/>
  <c r="H510" i="1" s="1"/>
  <c r="G495" i="1"/>
  <c r="F495" i="1"/>
  <c r="F498" i="1" s="1"/>
  <c r="F510" i="1" s="1"/>
  <c r="E495" i="1"/>
  <c r="E498" i="1" s="1"/>
  <c r="D495" i="1"/>
  <c r="D498" i="1" s="1"/>
  <c r="C495" i="1"/>
  <c r="C498" i="1" s="1"/>
  <c r="C510" i="1" s="1"/>
  <c r="G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N490" i="1"/>
  <c r="N494" i="1" s="1"/>
  <c r="M490" i="1"/>
  <c r="M494" i="1" s="1"/>
  <c r="L490" i="1"/>
  <c r="L494" i="1" s="1"/>
  <c r="K490" i="1"/>
  <c r="K494" i="1" s="1"/>
  <c r="J490" i="1"/>
  <c r="J494" i="1" s="1"/>
  <c r="I490" i="1"/>
  <c r="I494" i="1" s="1"/>
  <c r="H490" i="1"/>
  <c r="H494" i="1" s="1"/>
  <c r="G490" i="1"/>
  <c r="F490" i="1"/>
  <c r="F494" i="1" s="1"/>
  <c r="E490" i="1"/>
  <c r="E494" i="1" s="1"/>
  <c r="D490" i="1"/>
  <c r="D494" i="1" s="1"/>
  <c r="C490" i="1"/>
  <c r="C494" i="1" s="1"/>
  <c r="C479" i="1"/>
  <c r="C484" i="1" s="1"/>
  <c r="B472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N458" i="1"/>
  <c r="M458" i="1"/>
  <c r="L458" i="1"/>
  <c r="K458" i="1"/>
  <c r="J458" i="1"/>
  <c r="I458" i="1"/>
  <c r="H458" i="1"/>
  <c r="H457" i="1" s="1"/>
  <c r="G458" i="1"/>
  <c r="F458" i="1"/>
  <c r="E458" i="1"/>
  <c r="D458" i="1"/>
  <c r="C458" i="1"/>
  <c r="N457" i="1"/>
  <c r="M457" i="1"/>
  <c r="L457" i="1"/>
  <c r="K457" i="1"/>
  <c r="J457" i="1"/>
  <c r="I457" i="1"/>
  <c r="G457" i="1"/>
  <c r="F457" i="1"/>
  <c r="E457" i="1"/>
  <c r="D457" i="1"/>
  <c r="C457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N449" i="1"/>
  <c r="M449" i="1"/>
  <c r="L449" i="1"/>
  <c r="K449" i="1"/>
  <c r="J449" i="1"/>
  <c r="I449" i="1"/>
  <c r="H449" i="1"/>
  <c r="G449" i="1"/>
  <c r="G446" i="1" s="1"/>
  <c r="F449" i="1"/>
  <c r="E449" i="1"/>
  <c r="D449" i="1"/>
  <c r="D446" i="1" s="1"/>
  <c r="C449" i="1"/>
  <c r="N448" i="1"/>
  <c r="M448" i="1"/>
  <c r="L448" i="1"/>
  <c r="K448" i="1"/>
  <c r="K446" i="1" s="1"/>
  <c r="J448" i="1"/>
  <c r="J446" i="1" s="1"/>
  <c r="I448" i="1"/>
  <c r="H448" i="1"/>
  <c r="H446" i="1" s="1"/>
  <c r="G448" i="1"/>
  <c r="F448" i="1"/>
  <c r="E448" i="1"/>
  <c r="D448" i="1"/>
  <c r="C448" i="1"/>
  <c r="C446" i="1" s="1"/>
  <c r="N446" i="1"/>
  <c r="M446" i="1"/>
  <c r="L446" i="1"/>
  <c r="I446" i="1"/>
  <c r="F446" i="1"/>
  <c r="E446" i="1"/>
  <c r="B442" i="1"/>
  <c r="B441" i="1"/>
  <c r="B440" i="1"/>
  <c r="B429" i="1"/>
  <c r="C419" i="1"/>
  <c r="C470" i="1" s="1"/>
  <c r="C418" i="1"/>
  <c r="C469" i="1" s="1"/>
  <c r="C417" i="1"/>
  <c r="C468" i="1" s="1"/>
  <c r="C467" i="1" s="1"/>
  <c r="C395" i="1"/>
  <c r="C480" i="1" s="1"/>
  <c r="C485" i="1" s="1"/>
  <c r="C394" i="1"/>
  <c r="C393" i="1"/>
  <c r="C478" i="1" s="1"/>
  <c r="C477" i="1" s="1"/>
  <c r="C390" i="1"/>
  <c r="C388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C380" i="1"/>
  <c r="C455" i="1" s="1"/>
  <c r="C379" i="1"/>
  <c r="C454" i="1" s="1"/>
  <c r="C378" i="1"/>
  <c r="C453" i="1" s="1"/>
  <c r="C452" i="1" s="1"/>
  <c r="C377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C363" i="1"/>
  <c r="C361" i="1"/>
  <c r="C360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C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C354" i="1" s="1"/>
  <c r="C314" i="1" s="1"/>
  <c r="M343" i="1"/>
  <c r="N343" i="1" s="1"/>
  <c r="F343" i="1"/>
  <c r="G343" i="1" s="1"/>
  <c r="H343" i="1" s="1"/>
  <c r="I343" i="1" s="1"/>
  <c r="J343" i="1" s="1"/>
  <c r="K343" i="1" s="1"/>
  <c r="L343" i="1" s="1"/>
  <c r="E343" i="1"/>
  <c r="D343" i="1"/>
  <c r="D342" i="1"/>
  <c r="E342" i="1" s="1"/>
  <c r="F342" i="1" s="1"/>
  <c r="G342" i="1" s="1"/>
  <c r="H342" i="1" s="1"/>
  <c r="I342" i="1" s="1"/>
  <c r="J342" i="1" s="1"/>
  <c r="K342" i="1" s="1"/>
  <c r="L342" i="1" s="1"/>
  <c r="M342" i="1" s="1"/>
  <c r="N342" i="1" s="1"/>
  <c r="D341" i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F338" i="1"/>
  <c r="G338" i="1" s="1"/>
  <c r="H338" i="1" s="1"/>
  <c r="I338" i="1" s="1"/>
  <c r="J338" i="1" s="1"/>
  <c r="K338" i="1" s="1"/>
  <c r="L338" i="1" s="1"/>
  <c r="M338" i="1" s="1"/>
  <c r="N338" i="1" s="1"/>
  <c r="E338" i="1"/>
  <c r="D338" i="1"/>
  <c r="E337" i="1"/>
  <c r="F337" i="1" s="1"/>
  <c r="G337" i="1" s="1"/>
  <c r="H337" i="1" s="1"/>
  <c r="I337" i="1" s="1"/>
  <c r="J337" i="1" s="1"/>
  <c r="K337" i="1" s="1"/>
  <c r="L337" i="1" s="1"/>
  <c r="M337" i="1" s="1"/>
  <c r="N337" i="1" s="1"/>
  <c r="D337" i="1"/>
  <c r="D336" i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F333" i="1"/>
  <c r="G333" i="1" s="1"/>
  <c r="H333" i="1" s="1"/>
  <c r="I333" i="1" s="1"/>
  <c r="J333" i="1" s="1"/>
  <c r="K333" i="1" s="1"/>
  <c r="L333" i="1" s="1"/>
  <c r="M333" i="1" s="1"/>
  <c r="N333" i="1" s="1"/>
  <c r="D333" i="1"/>
  <c r="E333" i="1" s="1"/>
  <c r="F332" i="1"/>
  <c r="G332" i="1" s="1"/>
  <c r="H332" i="1" s="1"/>
  <c r="I332" i="1" s="1"/>
  <c r="J332" i="1" s="1"/>
  <c r="K332" i="1" s="1"/>
  <c r="L332" i="1" s="1"/>
  <c r="M332" i="1" s="1"/>
  <c r="N332" i="1" s="1"/>
  <c r="E332" i="1"/>
  <c r="D332" i="1"/>
  <c r="D331" i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D327" i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E326" i="1"/>
  <c r="F326" i="1" s="1"/>
  <c r="G326" i="1" s="1"/>
  <c r="H326" i="1" s="1"/>
  <c r="I326" i="1" s="1"/>
  <c r="J326" i="1" s="1"/>
  <c r="K326" i="1" s="1"/>
  <c r="L326" i="1" s="1"/>
  <c r="M326" i="1" s="1"/>
  <c r="N326" i="1" s="1"/>
  <c r="D326" i="1"/>
  <c r="D325" i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D324" i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F321" i="1"/>
  <c r="G321" i="1" s="1"/>
  <c r="H321" i="1" s="1"/>
  <c r="I321" i="1" s="1"/>
  <c r="J321" i="1" s="1"/>
  <c r="K321" i="1" s="1"/>
  <c r="L321" i="1" s="1"/>
  <c r="M321" i="1" s="1"/>
  <c r="N321" i="1" s="1"/>
  <c r="E321" i="1"/>
  <c r="D321" i="1"/>
  <c r="D320" i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C317" i="1"/>
  <c r="C413" i="1" s="1"/>
  <c r="C465" i="1" s="1"/>
  <c r="C316" i="1"/>
  <c r="C315" i="1"/>
  <c r="C277" i="1"/>
  <c r="C282" i="1" s="1"/>
  <c r="B269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N256" i="1"/>
  <c r="M256" i="1"/>
  <c r="L256" i="1"/>
  <c r="K256" i="1"/>
  <c r="J256" i="1"/>
  <c r="I256" i="1"/>
  <c r="H256" i="1"/>
  <c r="H254" i="1" s="1"/>
  <c r="G256" i="1"/>
  <c r="F256" i="1"/>
  <c r="E256" i="1"/>
  <c r="D256" i="1"/>
  <c r="C256" i="1"/>
  <c r="N255" i="1"/>
  <c r="M255" i="1"/>
  <c r="L255" i="1"/>
  <c r="L254" i="1" s="1"/>
  <c r="K255" i="1"/>
  <c r="J255" i="1"/>
  <c r="I255" i="1"/>
  <c r="H255" i="1"/>
  <c r="G255" i="1"/>
  <c r="F255" i="1"/>
  <c r="E255" i="1"/>
  <c r="D255" i="1"/>
  <c r="D254" i="1" s="1"/>
  <c r="C255" i="1"/>
  <c r="N254" i="1"/>
  <c r="M254" i="1"/>
  <c r="K254" i="1"/>
  <c r="J254" i="1"/>
  <c r="I254" i="1"/>
  <c r="G254" i="1"/>
  <c r="F254" i="1"/>
  <c r="E254" i="1"/>
  <c r="C254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21" i="1"/>
  <c r="C211" i="1"/>
  <c r="C267" i="1" s="1"/>
  <c r="C210" i="1"/>
  <c r="C266" i="1" s="1"/>
  <c r="C209" i="1"/>
  <c r="C265" i="1" s="1"/>
  <c r="C264" i="1" s="1"/>
  <c r="C187" i="1"/>
  <c r="C186" i="1"/>
  <c r="C185" i="1"/>
  <c r="C18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C172" i="1"/>
  <c r="C171" i="1"/>
  <c r="C181" i="1" s="1"/>
  <c r="C228" i="1" s="1"/>
  <c r="C246" i="1" s="1"/>
  <c r="C170" i="1"/>
  <c r="C169" i="1"/>
  <c r="N164" i="1"/>
  <c r="M164" i="1"/>
  <c r="L164" i="1"/>
  <c r="K164" i="1"/>
  <c r="J164" i="1"/>
  <c r="J148" i="1" s="1"/>
  <c r="I164" i="1"/>
  <c r="H164" i="1"/>
  <c r="G164" i="1"/>
  <c r="F164" i="1"/>
  <c r="E164" i="1"/>
  <c r="D164" i="1"/>
  <c r="C164" i="1"/>
  <c r="C152" i="1"/>
  <c r="N148" i="1"/>
  <c r="M148" i="1"/>
  <c r="L148" i="1"/>
  <c r="K148" i="1"/>
  <c r="I148" i="1"/>
  <c r="H148" i="1"/>
  <c r="G148" i="1"/>
  <c r="F148" i="1"/>
  <c r="E148" i="1"/>
  <c r="D148" i="1"/>
  <c r="C148" i="1"/>
  <c r="C144" i="1"/>
  <c r="C155" i="1" s="1"/>
  <c r="J135" i="1"/>
  <c r="K135" i="1" s="1"/>
  <c r="L135" i="1" s="1"/>
  <c r="M135" i="1" s="1"/>
  <c r="N135" i="1" s="1"/>
  <c r="D135" i="1"/>
  <c r="E135" i="1" s="1"/>
  <c r="F135" i="1" s="1"/>
  <c r="G135" i="1" s="1"/>
  <c r="H135" i="1" s="1"/>
  <c r="I135" i="1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D134" i="1"/>
  <c r="D133" i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D130" i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E128" i="1"/>
  <c r="F128" i="1" s="1"/>
  <c r="G128" i="1" s="1"/>
  <c r="H128" i="1" s="1"/>
  <c r="I128" i="1" s="1"/>
  <c r="J128" i="1" s="1"/>
  <c r="K128" i="1" s="1"/>
  <c r="L128" i="1" s="1"/>
  <c r="M128" i="1" s="1"/>
  <c r="N128" i="1" s="1"/>
  <c r="D128" i="1"/>
  <c r="L125" i="1"/>
  <c r="M125" i="1" s="1"/>
  <c r="N125" i="1" s="1"/>
  <c r="D125" i="1"/>
  <c r="E125" i="1" s="1"/>
  <c r="F125" i="1" s="1"/>
  <c r="G125" i="1" s="1"/>
  <c r="H125" i="1" s="1"/>
  <c r="I125" i="1" s="1"/>
  <c r="J125" i="1" s="1"/>
  <c r="K125" i="1" s="1"/>
  <c r="E124" i="1"/>
  <c r="F124" i="1" s="1"/>
  <c r="G124" i="1" s="1"/>
  <c r="H124" i="1" s="1"/>
  <c r="I124" i="1" s="1"/>
  <c r="J124" i="1" s="1"/>
  <c r="K124" i="1" s="1"/>
  <c r="L124" i="1" s="1"/>
  <c r="M124" i="1" s="1"/>
  <c r="N124" i="1" s="1"/>
  <c r="D124" i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E119" i="1"/>
  <c r="F119" i="1" s="1"/>
  <c r="G119" i="1" s="1"/>
  <c r="H119" i="1" s="1"/>
  <c r="I119" i="1" s="1"/>
  <c r="J119" i="1" s="1"/>
  <c r="K119" i="1" s="1"/>
  <c r="L119" i="1" s="1"/>
  <c r="M119" i="1" s="1"/>
  <c r="N119" i="1" s="1"/>
  <c r="D119" i="1"/>
  <c r="D118" i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K117" i="1"/>
  <c r="L117" i="1" s="1"/>
  <c r="M117" i="1" s="1"/>
  <c r="N117" i="1" s="1"/>
  <c r="E117" i="1"/>
  <c r="F117" i="1" s="1"/>
  <c r="G117" i="1" s="1"/>
  <c r="H117" i="1" s="1"/>
  <c r="I117" i="1" s="1"/>
  <c r="J117" i="1" s="1"/>
  <c r="D117" i="1"/>
  <c r="F116" i="1"/>
  <c r="G116" i="1" s="1"/>
  <c r="H116" i="1" s="1"/>
  <c r="I116" i="1" s="1"/>
  <c r="J116" i="1" s="1"/>
  <c r="K116" i="1" s="1"/>
  <c r="L116" i="1" s="1"/>
  <c r="M116" i="1" s="1"/>
  <c r="N116" i="1" s="1"/>
  <c r="D116" i="1"/>
  <c r="E116" i="1" s="1"/>
  <c r="E113" i="1"/>
  <c r="F113" i="1" s="1"/>
  <c r="G113" i="1" s="1"/>
  <c r="H113" i="1" s="1"/>
  <c r="I113" i="1" s="1"/>
  <c r="J113" i="1" s="1"/>
  <c r="K113" i="1" s="1"/>
  <c r="L113" i="1" s="1"/>
  <c r="M113" i="1" s="1"/>
  <c r="N113" i="1" s="1"/>
  <c r="D113" i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C109" i="1"/>
  <c r="C205" i="1" s="1"/>
  <c r="C262" i="1" s="1"/>
  <c r="C108" i="1"/>
  <c r="C107" i="1"/>
  <c r="N61" i="1"/>
  <c r="M61" i="1"/>
  <c r="L61" i="1"/>
  <c r="K61" i="1"/>
  <c r="J61" i="1"/>
  <c r="I61" i="1"/>
  <c r="H61" i="1"/>
  <c r="G61" i="1"/>
  <c r="F61" i="1"/>
  <c r="E61" i="1"/>
  <c r="D61" i="1"/>
  <c r="C61" i="1"/>
  <c r="C62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D59" i="1"/>
  <c r="L58" i="1"/>
  <c r="M58" i="1" s="1"/>
  <c r="N58" i="1" s="1"/>
  <c r="J58" i="1"/>
  <c r="K58" i="1" s="1"/>
  <c r="D58" i="1"/>
  <c r="E58" i="1" s="1"/>
  <c r="F58" i="1" s="1"/>
  <c r="G58" i="1" s="1"/>
  <c r="H58" i="1" s="1"/>
  <c r="I58" i="1" s="1"/>
  <c r="G57" i="1"/>
  <c r="H57" i="1" s="1"/>
  <c r="I57" i="1" s="1"/>
  <c r="J57" i="1" s="1"/>
  <c r="K57" i="1" s="1"/>
  <c r="L57" i="1" s="1"/>
  <c r="M57" i="1" s="1"/>
  <c r="N57" i="1" s="1"/>
  <c r="E57" i="1"/>
  <c r="F57" i="1" s="1"/>
  <c r="D57" i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D55" i="1"/>
  <c r="F54" i="1"/>
  <c r="G54" i="1" s="1"/>
  <c r="H54" i="1" s="1"/>
  <c r="I54" i="1" s="1"/>
  <c r="J54" i="1" s="1"/>
  <c r="K54" i="1" s="1"/>
  <c r="L54" i="1" s="1"/>
  <c r="M54" i="1" s="1"/>
  <c r="N54" i="1" s="1"/>
  <c r="D54" i="1"/>
  <c r="E54" i="1" s="1"/>
  <c r="D53" i="1"/>
  <c r="E53" i="1" s="1"/>
  <c r="F53" i="1" s="1"/>
  <c r="G53" i="1" s="1"/>
  <c r="C39" i="1"/>
  <c r="C40" i="1" s="1"/>
  <c r="C41" i="1" s="1"/>
  <c r="C43" i="1" s="1"/>
  <c r="C44" i="1" s="1"/>
  <c r="C45" i="1" s="1"/>
  <c r="C15" i="1"/>
  <c r="C16" i="1" s="1"/>
  <c r="C18" i="1" s="1"/>
  <c r="C19" i="1" s="1"/>
  <c r="C20" i="1" s="1"/>
  <c r="C14" i="1"/>
  <c r="F249" i="3" l="1"/>
  <c r="J249" i="3"/>
  <c r="L238" i="3"/>
  <c r="D238" i="3"/>
  <c r="C181" i="3"/>
  <c r="C191" i="3" s="1"/>
  <c r="C196" i="3"/>
  <c r="C216" i="3"/>
  <c r="C223" i="3" s="1"/>
  <c r="C246" i="3"/>
  <c r="C169" i="3"/>
  <c r="C245" i="3"/>
  <c r="C180" i="3"/>
  <c r="C195" i="3"/>
  <c r="C215" i="3"/>
  <c r="C214" i="3" s="1"/>
  <c r="M249" i="3"/>
  <c r="E249" i="3"/>
  <c r="C269" i="3"/>
  <c r="L249" i="3"/>
  <c r="D249" i="3"/>
  <c r="M238" i="3"/>
  <c r="E238" i="3"/>
  <c r="C247" i="3"/>
  <c r="C182" i="3"/>
  <c r="C192" i="3" s="1"/>
  <c r="C197" i="3"/>
  <c r="C217" i="3"/>
  <c r="C224" i="3" s="1"/>
  <c r="E64" i="3"/>
  <c r="D66" i="3"/>
  <c r="D284" i="3" s="1"/>
  <c r="D68" i="3"/>
  <c r="D143" i="3"/>
  <c r="D65" i="3"/>
  <c r="D283" i="3" s="1"/>
  <c r="D286" i="3" s="1"/>
  <c r="D67" i="3"/>
  <c r="D285" i="3" s="1"/>
  <c r="C66" i="3"/>
  <c r="C284" i="3" s="1"/>
  <c r="C68" i="3"/>
  <c r="C143" i="3"/>
  <c r="C146" i="3" s="1"/>
  <c r="C149" i="3" s="1"/>
  <c r="C65" i="3"/>
  <c r="C283" i="3" s="1"/>
  <c r="C67" i="3"/>
  <c r="C285" i="3" s="1"/>
  <c r="G53" i="3"/>
  <c r="F62" i="3"/>
  <c r="C47" i="3"/>
  <c r="C292" i="3" s="1"/>
  <c r="C46" i="3"/>
  <c r="C291" i="3" s="1"/>
  <c r="C48" i="3"/>
  <c r="C293" i="3" s="1"/>
  <c r="C21" i="3"/>
  <c r="C287" i="3" s="1"/>
  <c r="C290" i="3" s="1"/>
  <c r="C23" i="3"/>
  <c r="C289" i="3" s="1"/>
  <c r="C22" i="3"/>
  <c r="C288" i="3" s="1"/>
  <c r="C184" i="3"/>
  <c r="F63" i="3"/>
  <c r="F64" i="3" s="1"/>
  <c r="G54" i="3"/>
  <c r="N254" i="2"/>
  <c r="F254" i="2"/>
  <c r="L254" i="2"/>
  <c r="D254" i="2"/>
  <c r="C259" i="2"/>
  <c r="C208" i="2"/>
  <c r="C180" i="2"/>
  <c r="C227" i="2" s="1"/>
  <c r="C245" i="2" s="1"/>
  <c r="C250" i="2"/>
  <c r="C215" i="2"/>
  <c r="C195" i="2"/>
  <c r="C276" i="2"/>
  <c r="C281" i="2" s="1"/>
  <c r="C153" i="2"/>
  <c r="K254" i="2"/>
  <c r="C254" i="2"/>
  <c r="J254" i="2"/>
  <c r="I254" i="2"/>
  <c r="H254" i="2"/>
  <c r="G254" i="2"/>
  <c r="C181" i="2"/>
  <c r="C216" i="2"/>
  <c r="C251" i="2"/>
  <c r="C196" i="2"/>
  <c r="E62" i="2"/>
  <c r="E63" i="2"/>
  <c r="E64" i="2" s="1"/>
  <c r="C184" i="2"/>
  <c r="C222" i="2"/>
  <c r="C202" i="2"/>
  <c r="C154" i="2" s="1"/>
  <c r="C172" i="2"/>
  <c r="C169" i="2" s="1"/>
  <c r="D66" i="2"/>
  <c r="D68" i="2"/>
  <c r="D143" i="2"/>
  <c r="D65" i="2"/>
  <c r="D67" i="2"/>
  <c r="C277" i="2"/>
  <c r="C282" i="2" s="1"/>
  <c r="C265" i="2"/>
  <c r="C264" i="2" s="1"/>
  <c r="C21" i="2"/>
  <c r="C23" i="2"/>
  <c r="C22" i="2"/>
  <c r="G53" i="2"/>
  <c r="F62" i="2"/>
  <c r="F63" i="2"/>
  <c r="F64" i="2" s="1"/>
  <c r="G54" i="2"/>
  <c r="C47" i="2"/>
  <c r="C46" i="2"/>
  <c r="C48" i="2"/>
  <c r="C66" i="2"/>
  <c r="C68" i="2"/>
  <c r="C143" i="2"/>
  <c r="C146" i="2" s="1"/>
  <c r="C149" i="2" s="1"/>
  <c r="C65" i="2"/>
  <c r="C67" i="2"/>
  <c r="D62" i="2"/>
  <c r="C387" i="1"/>
  <c r="C412" i="1"/>
  <c r="C411" i="1"/>
  <c r="C506" i="1"/>
  <c r="C507" i="1" s="1"/>
  <c r="D352" i="1"/>
  <c r="C357" i="1"/>
  <c r="D360" i="1" s="1"/>
  <c r="C403" i="1"/>
  <c r="C405" i="1"/>
  <c r="C423" i="1"/>
  <c r="C422" i="1" s="1"/>
  <c r="C424" i="1"/>
  <c r="D510" i="1"/>
  <c r="L510" i="1"/>
  <c r="C425" i="1"/>
  <c r="C483" i="1"/>
  <c r="E510" i="1"/>
  <c r="M510" i="1"/>
  <c r="C389" i="1"/>
  <c r="C399" i="1" s="1"/>
  <c r="C392" i="1"/>
  <c r="C398" i="1"/>
  <c r="C400" i="1"/>
  <c r="C404" i="1"/>
  <c r="C416" i="1"/>
  <c r="H53" i="1"/>
  <c r="I53" i="1" s="1"/>
  <c r="J53" i="1" s="1"/>
  <c r="K53" i="1" s="1"/>
  <c r="L53" i="1" s="1"/>
  <c r="M53" i="1" s="1"/>
  <c r="N53" i="1" s="1"/>
  <c r="G62" i="1"/>
  <c r="C23" i="1"/>
  <c r="C21" i="1"/>
  <c r="C22" i="1"/>
  <c r="K63" i="1"/>
  <c r="K64" i="1" s="1"/>
  <c r="C48" i="1"/>
  <c r="C46" i="1"/>
  <c r="C47" i="1"/>
  <c r="J63" i="1"/>
  <c r="J64" i="1" s="1"/>
  <c r="D62" i="1"/>
  <c r="L62" i="1"/>
  <c r="E62" i="1"/>
  <c r="M62" i="1"/>
  <c r="K62" i="1"/>
  <c r="F62" i="1"/>
  <c r="N62" i="1"/>
  <c r="G63" i="1"/>
  <c r="G64" i="1" s="1"/>
  <c r="H63" i="1"/>
  <c r="H64" i="1" s="1"/>
  <c r="C63" i="1"/>
  <c r="C64" i="1" s="1"/>
  <c r="I63" i="1"/>
  <c r="I64" i="1" s="1"/>
  <c r="H62" i="1"/>
  <c r="D63" i="1"/>
  <c r="D64" i="1" s="1"/>
  <c r="L63" i="1"/>
  <c r="L64" i="1" s="1"/>
  <c r="C250" i="1"/>
  <c r="C195" i="1"/>
  <c r="C252" i="1"/>
  <c r="C224" i="1"/>
  <c r="C217" i="1"/>
  <c r="C197" i="1"/>
  <c r="C191" i="1"/>
  <c r="C276" i="1"/>
  <c r="C281" i="1" s="1"/>
  <c r="I62" i="1"/>
  <c r="E63" i="1"/>
  <c r="E64" i="1" s="1"/>
  <c r="M63" i="1"/>
  <c r="M64" i="1" s="1"/>
  <c r="J62" i="1"/>
  <c r="F63" i="1"/>
  <c r="F64" i="1" s="1"/>
  <c r="N63" i="1"/>
  <c r="N64" i="1" s="1"/>
  <c r="C203" i="1"/>
  <c r="C215" i="1" s="1"/>
  <c r="C204" i="1"/>
  <c r="C261" i="1" s="1"/>
  <c r="C153" i="1"/>
  <c r="C251" i="1"/>
  <c r="C223" i="1"/>
  <c r="C216" i="1"/>
  <c r="C196" i="1"/>
  <c r="C180" i="1"/>
  <c r="C190" i="1" s="1"/>
  <c r="C182" i="1"/>
  <c r="C229" i="1" s="1"/>
  <c r="C247" i="1" s="1"/>
  <c r="C275" i="1"/>
  <c r="C208" i="1"/>
  <c r="D109" i="3" l="1"/>
  <c r="D205" i="3" s="1"/>
  <c r="D257" i="3" s="1"/>
  <c r="D187" i="3"/>
  <c r="D211" i="3"/>
  <c r="D262" i="3" s="1"/>
  <c r="C267" i="3"/>
  <c r="D210" i="3"/>
  <c r="D261" i="3" s="1"/>
  <c r="C305" i="3"/>
  <c r="C316" i="3"/>
  <c r="D39" i="3"/>
  <c r="D40" i="3" s="1"/>
  <c r="D41" i="3" s="1"/>
  <c r="D43" i="3" s="1"/>
  <c r="D44" i="3" s="1"/>
  <c r="D45" i="3" s="1"/>
  <c r="D152" i="3"/>
  <c r="C294" i="3"/>
  <c r="C222" i="3"/>
  <c r="G63" i="3"/>
  <c r="G64" i="3" s="1"/>
  <c r="H54" i="3"/>
  <c r="E66" i="3"/>
  <c r="E284" i="3" s="1"/>
  <c r="E68" i="3"/>
  <c r="E143" i="3"/>
  <c r="E65" i="3"/>
  <c r="E283" i="3" s="1"/>
  <c r="E67" i="3"/>
  <c r="E285" i="3" s="1"/>
  <c r="E297" i="3"/>
  <c r="E282" i="3"/>
  <c r="E286" i="3" s="1"/>
  <c r="D108" i="3"/>
  <c r="D186" i="3"/>
  <c r="D171" i="3" s="1"/>
  <c r="D209" i="3"/>
  <c r="C304" i="3"/>
  <c r="C266" i="3"/>
  <c r="C315" i="3"/>
  <c r="F65" i="3"/>
  <c r="F283" i="3" s="1"/>
  <c r="F67" i="3"/>
  <c r="F285" i="3" s="1"/>
  <c r="F66" i="3"/>
  <c r="F284" i="3" s="1"/>
  <c r="F68" i="3"/>
  <c r="F143" i="3"/>
  <c r="F297" i="3"/>
  <c r="F282" i="3"/>
  <c r="C302" i="3"/>
  <c r="H53" i="3"/>
  <c r="G62" i="3"/>
  <c r="C179" i="3"/>
  <c r="C190" i="3"/>
  <c r="C286" i="3"/>
  <c r="C244" i="3"/>
  <c r="C106" i="3"/>
  <c r="D144" i="3"/>
  <c r="C298" i="3"/>
  <c r="C299" i="3" s="1"/>
  <c r="C190" i="2"/>
  <c r="F65" i="2"/>
  <c r="F67" i="2"/>
  <c r="F66" i="2"/>
  <c r="F68" i="2"/>
  <c r="F143" i="2"/>
  <c r="C274" i="2"/>
  <c r="C252" i="2"/>
  <c r="C249" i="2" s="1"/>
  <c r="C197" i="2"/>
  <c r="C182" i="2"/>
  <c r="C217" i="2"/>
  <c r="C224" i="2" s="1"/>
  <c r="H53" i="2"/>
  <c r="G62" i="2"/>
  <c r="C228" i="2"/>
  <c r="C246" i="2" s="1"/>
  <c r="C191" i="2"/>
  <c r="D39" i="2"/>
  <c r="D40" i="2" s="1"/>
  <c r="D41" i="2" s="1"/>
  <c r="D43" i="2" s="1"/>
  <c r="D44" i="2" s="1"/>
  <c r="D45" i="2" s="1"/>
  <c r="D152" i="2"/>
  <c r="E66" i="2"/>
  <c r="E68" i="2"/>
  <c r="E67" i="2"/>
  <c r="E143" i="2"/>
  <c r="E65" i="2"/>
  <c r="C223" i="2"/>
  <c r="C106" i="2"/>
  <c r="C226" i="2"/>
  <c r="D144" i="2"/>
  <c r="D146" i="2" s="1"/>
  <c r="G63" i="2"/>
  <c r="G64" i="2" s="1"/>
  <c r="H54" i="2"/>
  <c r="D107" i="2"/>
  <c r="D185" i="2"/>
  <c r="D170" i="2" s="1"/>
  <c r="C270" i="2"/>
  <c r="D363" i="1"/>
  <c r="D361" i="1"/>
  <c r="C430" i="1"/>
  <c r="C464" i="1"/>
  <c r="C432" i="1"/>
  <c r="C509" i="1"/>
  <c r="D354" i="1"/>
  <c r="C463" i="1"/>
  <c r="C410" i="1"/>
  <c r="C362" i="1" s="1"/>
  <c r="C431" i="1"/>
  <c r="C214" i="1"/>
  <c r="C222" i="1"/>
  <c r="F68" i="1"/>
  <c r="F66" i="1"/>
  <c r="F67" i="1"/>
  <c r="F65" i="1"/>
  <c r="F143" i="1"/>
  <c r="G67" i="1"/>
  <c r="G65" i="1"/>
  <c r="G143" i="1"/>
  <c r="G68" i="1"/>
  <c r="G66" i="1"/>
  <c r="K143" i="1"/>
  <c r="K68" i="1"/>
  <c r="K66" i="1"/>
  <c r="K67" i="1"/>
  <c r="K65" i="1"/>
  <c r="C280" i="1"/>
  <c r="C274" i="1"/>
  <c r="D211" i="1"/>
  <c r="D267" i="1" s="1"/>
  <c r="D210" i="1"/>
  <c r="D266" i="1" s="1"/>
  <c r="D187" i="1"/>
  <c r="D109" i="1"/>
  <c r="D205" i="1" s="1"/>
  <c r="D262" i="1" s="1"/>
  <c r="C272" i="1"/>
  <c r="D172" i="1"/>
  <c r="I67" i="1"/>
  <c r="I65" i="1"/>
  <c r="I143" i="1"/>
  <c r="I68" i="1"/>
  <c r="I66" i="1"/>
  <c r="C192" i="1"/>
  <c r="D209" i="1"/>
  <c r="C271" i="1"/>
  <c r="D186" i="1"/>
  <c r="D108" i="1"/>
  <c r="C227" i="1"/>
  <c r="C245" i="1" s="1"/>
  <c r="C179" i="1"/>
  <c r="C260" i="1"/>
  <c r="C259" i="1" s="1"/>
  <c r="C202" i="1"/>
  <c r="C154" i="1" s="1"/>
  <c r="M143" i="1"/>
  <c r="M68" i="1"/>
  <c r="M66" i="1"/>
  <c r="M67" i="1"/>
  <c r="M65" i="1"/>
  <c r="C249" i="1"/>
  <c r="H67" i="1"/>
  <c r="H65" i="1"/>
  <c r="H143" i="1"/>
  <c r="H68" i="1"/>
  <c r="H66" i="1"/>
  <c r="J67" i="1"/>
  <c r="J65" i="1"/>
  <c r="J143" i="1"/>
  <c r="J68" i="1"/>
  <c r="J66" i="1"/>
  <c r="C143" i="1"/>
  <c r="C146" i="1" s="1"/>
  <c r="C68" i="1"/>
  <c r="C66" i="1"/>
  <c r="C67" i="1"/>
  <c r="C65" i="1"/>
  <c r="E143" i="1"/>
  <c r="E68" i="1"/>
  <c r="E66" i="1"/>
  <c r="E67" i="1"/>
  <c r="E65" i="1"/>
  <c r="L143" i="1"/>
  <c r="L68" i="1"/>
  <c r="L66" i="1"/>
  <c r="L67" i="1"/>
  <c r="L65" i="1"/>
  <c r="N68" i="1"/>
  <c r="N66" i="1"/>
  <c r="N67" i="1"/>
  <c r="N65" i="1"/>
  <c r="N143" i="1"/>
  <c r="D143" i="1"/>
  <c r="D68" i="1"/>
  <c r="D66" i="1"/>
  <c r="D67" i="1"/>
  <c r="D65" i="1"/>
  <c r="D181" i="3" l="1"/>
  <c r="D191" i="3" s="1"/>
  <c r="D196" i="3"/>
  <c r="D246" i="3"/>
  <c r="D216" i="3"/>
  <c r="D260" i="3"/>
  <c r="D259" i="3" s="1"/>
  <c r="D208" i="3"/>
  <c r="D47" i="3"/>
  <c r="D292" i="3" s="1"/>
  <c r="D46" i="3"/>
  <c r="D291" i="3" s="1"/>
  <c r="D294" i="3" s="1"/>
  <c r="D48" i="3"/>
  <c r="D293" i="3" s="1"/>
  <c r="D271" i="3"/>
  <c r="D276" i="3" s="1"/>
  <c r="C301" i="3"/>
  <c r="I54" i="3"/>
  <c r="H63" i="3"/>
  <c r="H64" i="3" s="1"/>
  <c r="D107" i="3"/>
  <c r="D170" i="3"/>
  <c r="D185" i="3"/>
  <c r="C265" i="3"/>
  <c r="C264" i="3" s="1"/>
  <c r="C320" i="3" s="1"/>
  <c r="C322" i="3" s="1"/>
  <c r="C303" i="3"/>
  <c r="C306" i="3" s="1"/>
  <c r="C221" i="3"/>
  <c r="D14" i="3" s="1"/>
  <c r="D15" i="3" s="1"/>
  <c r="D16" i="3" s="1"/>
  <c r="D18" i="3" s="1"/>
  <c r="D19" i="3" s="1"/>
  <c r="D20" i="3" s="1"/>
  <c r="C314" i="3"/>
  <c r="C321" i="3" s="1"/>
  <c r="D153" i="3"/>
  <c r="D155" i="3"/>
  <c r="G65" i="3"/>
  <c r="G283" i="3" s="1"/>
  <c r="G67" i="3"/>
  <c r="G285" i="3" s="1"/>
  <c r="G66" i="3"/>
  <c r="G284" i="3" s="1"/>
  <c r="G68" i="3"/>
  <c r="G143" i="3"/>
  <c r="G297" i="3"/>
  <c r="G282" i="3"/>
  <c r="F286" i="3"/>
  <c r="C330" i="3"/>
  <c r="D272" i="3"/>
  <c r="D277" i="3" s="1"/>
  <c r="I53" i="3"/>
  <c r="H62" i="3"/>
  <c r="D146" i="3"/>
  <c r="D172" i="3"/>
  <c r="C221" i="2"/>
  <c r="D14" i="2" s="1"/>
  <c r="D15" i="2" s="1"/>
  <c r="D16" i="2" s="1"/>
  <c r="D18" i="2" s="1"/>
  <c r="D19" i="2" s="1"/>
  <c r="D20" i="2" s="1"/>
  <c r="D22" i="2" s="1"/>
  <c r="D180" i="2"/>
  <c r="D190" i="2" s="1"/>
  <c r="D195" i="2"/>
  <c r="D250" i="2"/>
  <c r="D109" i="2"/>
  <c r="D205" i="2" s="1"/>
  <c r="D262" i="2" s="1"/>
  <c r="D187" i="2"/>
  <c r="D172" i="2" s="1"/>
  <c r="D211" i="2"/>
  <c r="D267" i="2" s="1"/>
  <c r="D210" i="2"/>
  <c r="D266" i="2" s="1"/>
  <c r="C272" i="2"/>
  <c r="D203" i="2"/>
  <c r="D204" i="2"/>
  <c r="D261" i="2" s="1"/>
  <c r="I54" i="2"/>
  <c r="H63" i="2"/>
  <c r="H64" i="2" s="1"/>
  <c r="G65" i="2"/>
  <c r="G67" i="2"/>
  <c r="G66" i="2"/>
  <c r="G68" i="2"/>
  <c r="G143" i="2"/>
  <c r="I53" i="2"/>
  <c r="H62" i="2"/>
  <c r="D106" i="2"/>
  <c r="E144" i="2"/>
  <c r="D226" i="2"/>
  <c r="D149" i="2"/>
  <c r="D153" i="2"/>
  <c r="D155" i="2"/>
  <c r="C229" i="2"/>
  <c r="C247" i="2" s="1"/>
  <c r="C192" i="2"/>
  <c r="C179" i="2"/>
  <c r="C238" i="2"/>
  <c r="C237" i="2" s="1"/>
  <c r="C244" i="2"/>
  <c r="D47" i="2"/>
  <c r="D46" i="2"/>
  <c r="D48" i="2"/>
  <c r="C214" i="2"/>
  <c r="D275" i="2"/>
  <c r="D108" i="2"/>
  <c r="D209" i="2"/>
  <c r="D186" i="2"/>
  <c r="D171" i="2" s="1"/>
  <c r="C271" i="2"/>
  <c r="C462" i="1"/>
  <c r="C473" i="1"/>
  <c r="C511" i="1"/>
  <c r="C429" i="1"/>
  <c r="C508" i="1" s="1"/>
  <c r="C537" i="1" s="1"/>
  <c r="D393" i="1"/>
  <c r="D315" i="1"/>
  <c r="C522" i="1"/>
  <c r="D506" i="1"/>
  <c r="D507" i="1" s="1"/>
  <c r="E352" i="1"/>
  <c r="D314" i="1"/>
  <c r="D357" i="1"/>
  <c r="E360" i="1" s="1"/>
  <c r="C512" i="1"/>
  <c r="D394" i="1"/>
  <c r="C474" i="1"/>
  <c r="D417" i="1"/>
  <c r="D379" i="1"/>
  <c r="C523" i="1"/>
  <c r="D316" i="1"/>
  <c r="C475" i="1"/>
  <c r="D418" i="1"/>
  <c r="D469" i="1" s="1"/>
  <c r="D419" i="1"/>
  <c r="D470" i="1" s="1"/>
  <c r="D395" i="1"/>
  <c r="C513" i="1"/>
  <c r="D317" i="1"/>
  <c r="D413" i="1" s="1"/>
  <c r="D465" i="1" s="1"/>
  <c r="C524" i="1"/>
  <c r="D277" i="1"/>
  <c r="D282" i="1" s="1"/>
  <c r="D276" i="1"/>
  <c r="D281" i="1" s="1"/>
  <c r="D171" i="1"/>
  <c r="D144" i="1"/>
  <c r="C106" i="1"/>
  <c r="C149" i="1"/>
  <c r="D208" i="1"/>
  <c r="D265" i="1"/>
  <c r="D264" i="1" s="1"/>
  <c r="D146" i="1"/>
  <c r="D217" i="1"/>
  <c r="D197" i="1"/>
  <c r="D182" i="1"/>
  <c r="D229" i="1" s="1"/>
  <c r="D247" i="1" s="1"/>
  <c r="D252" i="1"/>
  <c r="C221" i="1"/>
  <c r="D14" i="1" s="1"/>
  <c r="D15" i="1" s="1"/>
  <c r="D16" i="1" s="1"/>
  <c r="D18" i="1" s="1"/>
  <c r="D19" i="1" s="1"/>
  <c r="D20" i="1" s="1"/>
  <c r="D185" i="1"/>
  <c r="D170" i="1" s="1"/>
  <c r="D107" i="1"/>
  <c r="C270" i="1"/>
  <c r="J53" i="3" l="1"/>
  <c r="I62" i="3"/>
  <c r="C324" i="3"/>
  <c r="C323" i="3"/>
  <c r="C325" i="3"/>
  <c r="C300" i="3"/>
  <c r="C329" i="3" s="1"/>
  <c r="D184" i="3"/>
  <c r="D190" i="3"/>
  <c r="D270" i="3"/>
  <c r="D169" i="3"/>
  <c r="D180" i="3"/>
  <c r="D179" i="3" s="1"/>
  <c r="D195" i="3"/>
  <c r="D245" i="3"/>
  <c r="D244" i="3" s="1"/>
  <c r="D203" i="3"/>
  <c r="D204" i="3"/>
  <c r="D256" i="3" s="1"/>
  <c r="D182" i="3"/>
  <c r="D192" i="3" s="1"/>
  <c r="D197" i="3"/>
  <c r="D217" i="3"/>
  <c r="D247" i="3"/>
  <c r="G286" i="3"/>
  <c r="E144" i="3"/>
  <c r="D106" i="3"/>
  <c r="D298" i="3"/>
  <c r="D299" i="3" s="1"/>
  <c r="D149" i="3"/>
  <c r="H65" i="3"/>
  <c r="H283" i="3" s="1"/>
  <c r="H67" i="3"/>
  <c r="H285" i="3" s="1"/>
  <c r="H66" i="3"/>
  <c r="H284" i="3" s="1"/>
  <c r="H68" i="3"/>
  <c r="H143" i="3"/>
  <c r="H297" i="3"/>
  <c r="H282" i="3"/>
  <c r="D21" i="3"/>
  <c r="D287" i="3" s="1"/>
  <c r="D23" i="3"/>
  <c r="D289" i="3" s="1"/>
  <c r="D22" i="3"/>
  <c r="D288" i="3" s="1"/>
  <c r="J54" i="3"/>
  <c r="I63" i="3"/>
  <c r="I64" i="3" s="1"/>
  <c r="D23" i="2"/>
  <c r="C243" i="2"/>
  <c r="D21" i="2"/>
  <c r="C269" i="2"/>
  <c r="D184" i="2"/>
  <c r="E39" i="2"/>
  <c r="E40" i="2" s="1"/>
  <c r="E41" i="2" s="1"/>
  <c r="E43" i="2" s="1"/>
  <c r="E44" i="2" s="1"/>
  <c r="E45" i="2" s="1"/>
  <c r="E152" i="2"/>
  <c r="D202" i="2"/>
  <c r="D154" i="2" s="1"/>
  <c r="D260" i="2"/>
  <c r="D259" i="2" s="1"/>
  <c r="D181" i="2"/>
  <c r="D228" i="2" s="1"/>
  <c r="D246" i="2" s="1"/>
  <c r="D196" i="2"/>
  <c r="D216" i="2"/>
  <c r="D223" i="2" s="1"/>
  <c r="D251" i="2"/>
  <c r="D280" i="2"/>
  <c r="D238" i="2"/>
  <c r="D237" i="2" s="1"/>
  <c r="D244" i="2"/>
  <c r="D169" i="2"/>
  <c r="E155" i="2"/>
  <c r="E153" i="2"/>
  <c r="D215" i="2"/>
  <c r="D222" i="2" s="1"/>
  <c r="D182" i="2"/>
  <c r="D229" i="2" s="1"/>
  <c r="D247" i="2" s="1"/>
  <c r="D197" i="2"/>
  <c r="D217" i="2"/>
  <c r="D224" i="2" s="1"/>
  <c r="D252" i="2"/>
  <c r="E146" i="2"/>
  <c r="D227" i="2"/>
  <c r="D245" i="2" s="1"/>
  <c r="D191" i="2"/>
  <c r="D276" i="2"/>
  <c r="D281" i="2" s="1"/>
  <c r="J53" i="2"/>
  <c r="I62" i="2"/>
  <c r="H65" i="2"/>
  <c r="H67" i="2"/>
  <c r="H66" i="2"/>
  <c r="H68" i="2"/>
  <c r="H143" i="2"/>
  <c r="D277" i="2"/>
  <c r="D282" i="2" s="1"/>
  <c r="D208" i="2"/>
  <c r="D265" i="2"/>
  <c r="D264" i="2" s="1"/>
  <c r="J54" i="2"/>
  <c r="I63" i="2"/>
  <c r="I64" i="2" s="1"/>
  <c r="C226" i="1"/>
  <c r="D478" i="1"/>
  <c r="D392" i="1"/>
  <c r="C538" i="1"/>
  <c r="C514" i="1"/>
  <c r="C532" i="1" s="1"/>
  <c r="C472" i="1"/>
  <c r="C528" i="1" s="1"/>
  <c r="C530" i="1" s="1"/>
  <c r="D480" i="1"/>
  <c r="D485" i="1" s="1"/>
  <c r="D468" i="1"/>
  <c r="D467" i="1" s="1"/>
  <c r="D416" i="1"/>
  <c r="C529" i="1"/>
  <c r="D378" i="1"/>
  <c r="D431" i="1"/>
  <c r="D454" i="1"/>
  <c r="D404" i="1"/>
  <c r="D389" i="1"/>
  <c r="D424" i="1"/>
  <c r="E363" i="1"/>
  <c r="E361" i="1"/>
  <c r="E354" i="1"/>
  <c r="D509" i="1"/>
  <c r="D380" i="1"/>
  <c r="D479" i="1"/>
  <c r="D484" i="1" s="1"/>
  <c r="D399" i="1"/>
  <c r="D412" i="1"/>
  <c r="D464" i="1" s="1"/>
  <c r="D411" i="1"/>
  <c r="D195" i="1"/>
  <c r="D180" i="1"/>
  <c r="D190" i="1" s="1"/>
  <c r="D169" i="1"/>
  <c r="D250" i="1"/>
  <c r="D152" i="1"/>
  <c r="D39" i="1"/>
  <c r="D40" i="1" s="1"/>
  <c r="D41" i="1" s="1"/>
  <c r="D43" i="1" s="1"/>
  <c r="D44" i="1" s="1"/>
  <c r="D45" i="1" s="1"/>
  <c r="D203" i="1"/>
  <c r="D204" i="1"/>
  <c r="D155" i="1"/>
  <c r="D153" i="1"/>
  <c r="D275" i="1"/>
  <c r="D184" i="1"/>
  <c r="E144" i="1"/>
  <c r="D106" i="1"/>
  <c r="D149" i="1"/>
  <c r="D192" i="1"/>
  <c r="D23" i="1"/>
  <c r="D21" i="1"/>
  <c r="D22" i="1"/>
  <c r="D251" i="1"/>
  <c r="D216" i="1"/>
  <c r="D196" i="1"/>
  <c r="D181" i="1"/>
  <c r="I143" i="3" l="1"/>
  <c r="I65" i="3"/>
  <c r="I283" i="3" s="1"/>
  <c r="I67" i="3"/>
  <c r="I285" i="3" s="1"/>
  <c r="I66" i="3"/>
  <c r="I284" i="3" s="1"/>
  <c r="I68" i="3"/>
  <c r="I282" i="3"/>
  <c r="I286" i="3" s="1"/>
  <c r="I297" i="3"/>
  <c r="E153" i="3"/>
  <c r="E155" i="3"/>
  <c r="E146" i="3"/>
  <c r="D202" i="3"/>
  <c r="D154" i="3" s="1"/>
  <c r="D255" i="3"/>
  <c r="D254" i="3" s="1"/>
  <c r="D223" i="3"/>
  <c r="K54" i="3"/>
  <c r="J63" i="3"/>
  <c r="J64" i="3" s="1"/>
  <c r="D224" i="3"/>
  <c r="D215" i="3"/>
  <c r="C331" i="3"/>
  <c r="C333" i="3" s="1"/>
  <c r="C326" i="3"/>
  <c r="D290" i="3"/>
  <c r="D302" i="3" s="1"/>
  <c r="E152" i="3"/>
  <c r="E39" i="3"/>
  <c r="E40" i="3" s="1"/>
  <c r="E41" i="3" s="1"/>
  <c r="E43" i="3" s="1"/>
  <c r="E44" i="3" s="1"/>
  <c r="E45" i="3" s="1"/>
  <c r="H286" i="3"/>
  <c r="D301" i="3"/>
  <c r="D269" i="3"/>
  <c r="D275" i="3"/>
  <c r="K53" i="3"/>
  <c r="J62" i="3"/>
  <c r="D192" i="2"/>
  <c r="D249" i="2"/>
  <c r="E109" i="2"/>
  <c r="E205" i="2" s="1"/>
  <c r="E262" i="2" s="1"/>
  <c r="E187" i="2"/>
  <c r="E211" i="2"/>
  <c r="E267" i="2" s="1"/>
  <c r="E172" i="2"/>
  <c r="E210" i="2"/>
  <c r="E266" i="2" s="1"/>
  <c r="D272" i="2"/>
  <c r="J62" i="2"/>
  <c r="K53" i="2"/>
  <c r="D243" i="2"/>
  <c r="I65" i="2"/>
  <c r="I67" i="2"/>
  <c r="I66" i="2"/>
  <c r="I68" i="2"/>
  <c r="I143" i="2"/>
  <c r="D179" i="2"/>
  <c r="D214" i="2"/>
  <c r="D274" i="2"/>
  <c r="K54" i="2"/>
  <c r="J63" i="2"/>
  <c r="J64" i="2" s="1"/>
  <c r="E47" i="2"/>
  <c r="E46" i="2"/>
  <c r="E48" i="2"/>
  <c r="E106" i="2"/>
  <c r="F144" i="2"/>
  <c r="E226" i="2"/>
  <c r="E149" i="2"/>
  <c r="E209" i="2"/>
  <c r="E108" i="2"/>
  <c r="E186" i="2"/>
  <c r="D271" i="2"/>
  <c r="E107" i="2"/>
  <c r="E185" i="2"/>
  <c r="E170" i="2"/>
  <c r="D221" i="2"/>
  <c r="E14" i="2" s="1"/>
  <c r="E15" i="2" s="1"/>
  <c r="E16" i="2" s="1"/>
  <c r="E18" i="2" s="1"/>
  <c r="E19" i="2" s="1"/>
  <c r="E20" i="2" s="1"/>
  <c r="D270" i="2"/>
  <c r="C238" i="1"/>
  <c r="C237" i="1" s="1"/>
  <c r="C244" i="1"/>
  <c r="C243" i="1" s="1"/>
  <c r="C269" i="1" s="1"/>
  <c r="E506" i="1"/>
  <c r="E507" i="1" s="1"/>
  <c r="F352" i="1"/>
  <c r="E314" i="1"/>
  <c r="E357" i="1"/>
  <c r="F360" i="1" s="1"/>
  <c r="D483" i="1"/>
  <c r="D477" i="1"/>
  <c r="D512" i="1"/>
  <c r="D474" i="1"/>
  <c r="E417" i="1"/>
  <c r="E394" i="1"/>
  <c r="E316" i="1"/>
  <c r="D523" i="1"/>
  <c r="D453" i="1"/>
  <c r="D430" i="1"/>
  <c r="D423" i="1"/>
  <c r="D403" i="1"/>
  <c r="D388" i="1"/>
  <c r="D377" i="1"/>
  <c r="D463" i="1"/>
  <c r="D462" i="1" s="1"/>
  <c r="D410" i="1"/>
  <c r="D362" i="1" s="1"/>
  <c r="D455" i="1"/>
  <c r="D432" i="1"/>
  <c r="D425" i="1"/>
  <c r="D405" i="1"/>
  <c r="D390" i="1"/>
  <c r="D400" i="1" s="1"/>
  <c r="C533" i="1"/>
  <c r="C531" i="1"/>
  <c r="D261" i="1"/>
  <c r="D224" i="1"/>
  <c r="D202" i="1"/>
  <c r="D154" i="1" s="1"/>
  <c r="D260" i="1"/>
  <c r="D215" i="1"/>
  <c r="D223" i="1"/>
  <c r="E155" i="1"/>
  <c r="E153" i="1"/>
  <c r="E146" i="1"/>
  <c r="D46" i="1"/>
  <c r="D47" i="1"/>
  <c r="D48" i="1"/>
  <c r="D228" i="1"/>
  <c r="D246" i="1" s="1"/>
  <c r="D191" i="1"/>
  <c r="D249" i="1"/>
  <c r="E152" i="1"/>
  <c r="E39" i="1"/>
  <c r="E40" i="1" s="1"/>
  <c r="E41" i="1" s="1"/>
  <c r="E43" i="1" s="1"/>
  <c r="E44" i="1" s="1"/>
  <c r="E45" i="1" s="1"/>
  <c r="D280" i="1"/>
  <c r="D274" i="1"/>
  <c r="D227" i="1"/>
  <c r="D245" i="1" s="1"/>
  <c r="D179" i="1"/>
  <c r="J66" i="3" l="1"/>
  <c r="J284" i="3" s="1"/>
  <c r="J68" i="3"/>
  <c r="J143" i="3"/>
  <c r="J65" i="3"/>
  <c r="J283" i="3" s="1"/>
  <c r="J67" i="3"/>
  <c r="J285" i="3" s="1"/>
  <c r="J282" i="3"/>
  <c r="J297" i="3"/>
  <c r="E47" i="3"/>
  <c r="E292" i="3" s="1"/>
  <c r="E46" i="3"/>
  <c r="E291" i="3" s="1"/>
  <c r="E48" i="3"/>
  <c r="E293" i="3" s="1"/>
  <c r="L54" i="3"/>
  <c r="K63" i="3"/>
  <c r="K64" i="3" s="1"/>
  <c r="E186" i="3"/>
  <c r="E108" i="3"/>
  <c r="E171" i="3"/>
  <c r="E209" i="3"/>
  <c r="D304" i="3"/>
  <c r="D266" i="3"/>
  <c r="D315" i="3"/>
  <c r="L53" i="3"/>
  <c r="K62" i="3"/>
  <c r="F144" i="3"/>
  <c r="E106" i="3"/>
  <c r="E298" i="3"/>
  <c r="E299" i="3" s="1"/>
  <c r="E149" i="3"/>
  <c r="D214" i="3"/>
  <c r="D222" i="3"/>
  <c r="E109" i="3"/>
  <c r="E205" i="3" s="1"/>
  <c r="E257" i="3" s="1"/>
  <c r="E187" i="3"/>
  <c r="E211" i="3"/>
  <c r="E262" i="3" s="1"/>
  <c r="D267" i="3"/>
  <c r="D316" i="3"/>
  <c r="E210" i="3"/>
  <c r="E261" i="3" s="1"/>
  <c r="D305" i="3"/>
  <c r="L53" i="2"/>
  <c r="K62" i="2"/>
  <c r="E276" i="2"/>
  <c r="E281" i="2" s="1"/>
  <c r="E21" i="2"/>
  <c r="E23" i="2"/>
  <c r="E22" i="2"/>
  <c r="E171" i="2"/>
  <c r="E169" i="2" s="1"/>
  <c r="J66" i="2"/>
  <c r="J68" i="2"/>
  <c r="J65" i="2"/>
  <c r="J67" i="2"/>
  <c r="J143" i="2"/>
  <c r="E182" i="2"/>
  <c r="E229" i="2" s="1"/>
  <c r="E247" i="2" s="1"/>
  <c r="E197" i="2"/>
  <c r="E217" i="2"/>
  <c r="E252" i="2"/>
  <c r="E180" i="2"/>
  <c r="E190" i="2" s="1"/>
  <c r="E195" i="2"/>
  <c r="E250" i="2"/>
  <c r="F152" i="2"/>
  <c r="F39" i="2"/>
  <c r="F40" i="2" s="1"/>
  <c r="F41" i="2" s="1"/>
  <c r="F43" i="2" s="1"/>
  <c r="F44" i="2" s="1"/>
  <c r="F45" i="2" s="1"/>
  <c r="L54" i="2"/>
  <c r="K63" i="2"/>
  <c r="K64" i="2" s="1"/>
  <c r="E184" i="2"/>
  <c r="E275" i="2"/>
  <c r="E238" i="2"/>
  <c r="E237" i="2" s="1"/>
  <c r="E244" i="2"/>
  <c r="E277" i="2"/>
  <c r="E282" i="2" s="1"/>
  <c r="E208" i="2"/>
  <c r="E265" i="2"/>
  <c r="E264" i="2" s="1"/>
  <c r="E203" i="2"/>
  <c r="E204" i="2"/>
  <c r="E261" i="2" s="1"/>
  <c r="F153" i="2"/>
  <c r="F155" i="2"/>
  <c r="F146" i="2"/>
  <c r="D269" i="2"/>
  <c r="D226" i="1"/>
  <c r="C539" i="1"/>
  <c r="C541" i="1" s="1"/>
  <c r="C534" i="1"/>
  <c r="E479" i="1"/>
  <c r="E484" i="1" s="1"/>
  <c r="D475" i="1"/>
  <c r="D513" i="1"/>
  <c r="E419" i="1"/>
  <c r="E470" i="1" s="1"/>
  <c r="E395" i="1"/>
  <c r="E317" i="1"/>
  <c r="E413" i="1" s="1"/>
  <c r="E465" i="1" s="1"/>
  <c r="E418" i="1"/>
  <c r="E469" i="1" s="1"/>
  <c r="D524" i="1"/>
  <c r="D473" i="1"/>
  <c r="D472" i="1" s="1"/>
  <c r="D528" i="1" s="1"/>
  <c r="D429" i="1"/>
  <c r="D508" i="1" s="1"/>
  <c r="D537" i="1" s="1"/>
  <c r="D511" i="1"/>
  <c r="E393" i="1"/>
  <c r="E315" i="1"/>
  <c r="D522" i="1"/>
  <c r="E379" i="1"/>
  <c r="E468" i="1"/>
  <c r="D452" i="1"/>
  <c r="D387" i="1"/>
  <c r="D398" i="1"/>
  <c r="F363" i="1"/>
  <c r="F361" i="1"/>
  <c r="F354" i="1"/>
  <c r="D422" i="1"/>
  <c r="E509" i="1"/>
  <c r="E47" i="1"/>
  <c r="E48" i="1"/>
  <c r="E46" i="1"/>
  <c r="F144" i="1"/>
  <c r="E106" i="1"/>
  <c r="E149" i="1"/>
  <c r="D271" i="1"/>
  <c r="E209" i="1"/>
  <c r="E186" i="1"/>
  <c r="E171" i="1" s="1"/>
  <c r="E108" i="1"/>
  <c r="D259" i="1"/>
  <c r="E210" i="1"/>
  <c r="E266" i="1" s="1"/>
  <c r="D272" i="1"/>
  <c r="E187" i="1"/>
  <c r="E109" i="1"/>
  <c r="E205" i="1" s="1"/>
  <c r="E262" i="1" s="1"/>
  <c r="E172" i="1"/>
  <c r="E211" i="1"/>
  <c r="E267" i="1" s="1"/>
  <c r="D214" i="1"/>
  <c r="D222" i="1"/>
  <c r="E272" i="3" l="1"/>
  <c r="E277" i="3" s="1"/>
  <c r="E260" i="3"/>
  <c r="E259" i="3" s="1"/>
  <c r="E208" i="3"/>
  <c r="E172" i="3"/>
  <c r="F153" i="3"/>
  <c r="F155" i="3"/>
  <c r="F146" i="3"/>
  <c r="E181" i="3"/>
  <c r="E191" i="3" s="1"/>
  <c r="E196" i="3"/>
  <c r="E246" i="3"/>
  <c r="E216" i="3"/>
  <c r="J286" i="3"/>
  <c r="E107" i="3"/>
  <c r="E185" i="3"/>
  <c r="E170" i="3" s="1"/>
  <c r="D265" i="3"/>
  <c r="D264" i="3" s="1"/>
  <c r="D320" i="3" s="1"/>
  <c r="D314" i="3"/>
  <c r="D321" i="3" s="1"/>
  <c r="D303" i="3"/>
  <c r="D221" i="3"/>
  <c r="E271" i="3"/>
  <c r="E276" i="3" s="1"/>
  <c r="M53" i="3"/>
  <c r="L62" i="3"/>
  <c r="K66" i="3"/>
  <c r="K284" i="3" s="1"/>
  <c r="K68" i="3"/>
  <c r="K143" i="3"/>
  <c r="K65" i="3"/>
  <c r="K283" i="3" s="1"/>
  <c r="K67" i="3"/>
  <c r="K285" i="3" s="1"/>
  <c r="K282" i="3"/>
  <c r="K286" i="3" s="1"/>
  <c r="K297" i="3"/>
  <c r="M54" i="3"/>
  <c r="L63" i="3"/>
  <c r="L64" i="3" s="1"/>
  <c r="F152" i="3"/>
  <c r="F39" i="3"/>
  <c r="F40" i="3" s="1"/>
  <c r="F41" i="3" s="1"/>
  <c r="F43" i="3" s="1"/>
  <c r="F44" i="3" s="1"/>
  <c r="F45" i="3" s="1"/>
  <c r="E301" i="3"/>
  <c r="E294" i="3"/>
  <c r="E274" i="2"/>
  <c r="E280" i="2"/>
  <c r="E202" i="2"/>
  <c r="E154" i="2" s="1"/>
  <c r="E260" i="2"/>
  <c r="E259" i="2" s="1"/>
  <c r="E215" i="2"/>
  <c r="K66" i="2"/>
  <c r="K68" i="2"/>
  <c r="K143" i="2"/>
  <c r="K65" i="2"/>
  <c r="K67" i="2"/>
  <c r="M54" i="2"/>
  <c r="L63" i="2"/>
  <c r="L64" i="2" s="1"/>
  <c r="E227" i="2"/>
  <c r="E245" i="2" s="1"/>
  <c r="F106" i="2"/>
  <c r="G144" i="2"/>
  <c r="F226" i="2"/>
  <c r="F149" i="2"/>
  <c r="E192" i="2"/>
  <c r="F47" i="2"/>
  <c r="F48" i="2"/>
  <c r="F46" i="2"/>
  <c r="E224" i="2"/>
  <c r="E181" i="2"/>
  <c r="E179" i="2" s="1"/>
  <c r="E196" i="2"/>
  <c r="E216" i="2"/>
  <c r="E223" i="2" s="1"/>
  <c r="E251" i="2"/>
  <c r="E249" i="2" s="1"/>
  <c r="M53" i="2"/>
  <c r="L62" i="2"/>
  <c r="D244" i="1"/>
  <c r="D243" i="1" s="1"/>
  <c r="D238" i="1"/>
  <c r="D237" i="1" s="1"/>
  <c r="E478" i="1"/>
  <c r="E392" i="1"/>
  <c r="E480" i="1"/>
  <c r="E485" i="1" s="1"/>
  <c r="D538" i="1"/>
  <c r="D514" i="1"/>
  <c r="D532" i="1" s="1"/>
  <c r="E416" i="1"/>
  <c r="F506" i="1"/>
  <c r="F507" i="1" s="1"/>
  <c r="G352" i="1"/>
  <c r="F314" i="1"/>
  <c r="F357" i="1"/>
  <c r="G360" i="1" s="1"/>
  <c r="E467" i="1"/>
  <c r="D529" i="1"/>
  <c r="D530" i="1" s="1"/>
  <c r="E411" i="1"/>
  <c r="E412" i="1"/>
  <c r="E464" i="1" s="1"/>
  <c r="E424" i="1"/>
  <c r="E431" i="1" s="1"/>
  <c r="E454" i="1"/>
  <c r="E389" i="1"/>
  <c r="E399" i="1" s="1"/>
  <c r="E404" i="1"/>
  <c r="E378" i="1"/>
  <c r="E380" i="1"/>
  <c r="E251" i="1"/>
  <c r="E216" i="1"/>
  <c r="E196" i="1"/>
  <c r="E181" i="1"/>
  <c r="E228" i="1" s="1"/>
  <c r="E246" i="1" s="1"/>
  <c r="E208" i="1"/>
  <c r="E265" i="1"/>
  <c r="E264" i="1" s="1"/>
  <c r="E192" i="1"/>
  <c r="E277" i="1"/>
  <c r="E282" i="1" s="1"/>
  <c r="F152" i="1"/>
  <c r="F39" i="1"/>
  <c r="F40" i="1" s="1"/>
  <c r="F41" i="1" s="1"/>
  <c r="F43" i="1" s="1"/>
  <c r="F44" i="1" s="1"/>
  <c r="F45" i="1" s="1"/>
  <c r="F155" i="1"/>
  <c r="F153" i="1"/>
  <c r="F146" i="1"/>
  <c r="E252" i="1"/>
  <c r="E182" i="1"/>
  <c r="E229" i="1" s="1"/>
  <c r="E247" i="1" s="1"/>
  <c r="E217" i="1"/>
  <c r="E197" i="1"/>
  <c r="E276" i="1"/>
  <c r="E281" i="1" s="1"/>
  <c r="E191" i="1"/>
  <c r="D221" i="1"/>
  <c r="E14" i="1" s="1"/>
  <c r="E15" i="1" s="1"/>
  <c r="E16" i="1" s="1"/>
  <c r="E18" i="1" s="1"/>
  <c r="E19" i="1" s="1"/>
  <c r="E20" i="1" s="1"/>
  <c r="D270" i="1"/>
  <c r="E185" i="1"/>
  <c r="E107" i="1"/>
  <c r="E170" i="1"/>
  <c r="E169" i="3" l="1"/>
  <c r="E180" i="3"/>
  <c r="E195" i="3"/>
  <c r="E245" i="3"/>
  <c r="N53" i="3"/>
  <c r="N62" i="3" s="1"/>
  <c r="M62" i="3"/>
  <c r="F106" i="3"/>
  <c r="G144" i="3"/>
  <c r="F298" i="3"/>
  <c r="F299" i="3" s="1"/>
  <c r="F149" i="3"/>
  <c r="E203" i="3"/>
  <c r="E204" i="3"/>
  <c r="E256" i="3" s="1"/>
  <c r="F47" i="3"/>
  <c r="F292" i="3" s="1"/>
  <c r="F48" i="3"/>
  <c r="F293" i="3" s="1"/>
  <c r="F46" i="3"/>
  <c r="F291" i="3" s="1"/>
  <c r="E14" i="3"/>
  <c r="E15" i="3" s="1"/>
  <c r="E16" i="3" s="1"/>
  <c r="E18" i="3" s="1"/>
  <c r="E19" i="3" s="1"/>
  <c r="E20" i="3" s="1"/>
  <c r="D300" i="3"/>
  <c r="D329" i="3" s="1"/>
  <c r="E182" i="3"/>
  <c r="E192" i="3" s="1"/>
  <c r="E197" i="3"/>
  <c r="E217" i="3"/>
  <c r="E247" i="3"/>
  <c r="D330" i="3"/>
  <c r="D306" i="3"/>
  <c r="D324" i="3" s="1"/>
  <c r="L66" i="3"/>
  <c r="L284" i="3" s="1"/>
  <c r="L68" i="3"/>
  <c r="L143" i="3"/>
  <c r="L65" i="3"/>
  <c r="L283" i="3" s="1"/>
  <c r="L67" i="3"/>
  <c r="L285" i="3" s="1"/>
  <c r="L282" i="3"/>
  <c r="L297" i="3"/>
  <c r="D322" i="3"/>
  <c r="N54" i="3"/>
  <c r="N63" i="3" s="1"/>
  <c r="N64" i="3" s="1"/>
  <c r="M63" i="3"/>
  <c r="M64" i="3" s="1"/>
  <c r="E184" i="3"/>
  <c r="E190" i="3"/>
  <c r="E270" i="3"/>
  <c r="F108" i="2"/>
  <c r="F209" i="2"/>
  <c r="F186" i="2"/>
  <c r="E271" i="2"/>
  <c r="N53" i="2"/>
  <c r="N62" i="2" s="1"/>
  <c r="M62" i="2"/>
  <c r="L66" i="2"/>
  <c r="L68" i="2"/>
  <c r="L143" i="2"/>
  <c r="L65" i="2"/>
  <c r="L67" i="2"/>
  <c r="E214" i="2"/>
  <c r="E222" i="2"/>
  <c r="N54" i="2"/>
  <c r="N63" i="2" s="1"/>
  <c r="N64" i="2" s="1"/>
  <c r="M63" i="2"/>
  <c r="M64" i="2" s="1"/>
  <c r="F109" i="2"/>
  <c r="F205" i="2" s="1"/>
  <c r="F262" i="2" s="1"/>
  <c r="F187" i="2"/>
  <c r="F172" i="2" s="1"/>
  <c r="F211" i="2"/>
  <c r="F267" i="2" s="1"/>
  <c r="F210" i="2"/>
  <c r="F266" i="2" s="1"/>
  <c r="E272" i="2"/>
  <c r="E228" i="2"/>
  <c r="E246" i="2" s="1"/>
  <c r="E243" i="2" s="1"/>
  <c r="E191" i="2"/>
  <c r="G39" i="2"/>
  <c r="G40" i="2" s="1"/>
  <c r="G41" i="2" s="1"/>
  <c r="G43" i="2" s="1"/>
  <c r="G44" i="2" s="1"/>
  <c r="G45" i="2" s="1"/>
  <c r="G152" i="2"/>
  <c r="G153" i="2"/>
  <c r="G155" i="2"/>
  <c r="G146" i="2"/>
  <c r="F238" i="2"/>
  <c r="F237" i="2" s="1"/>
  <c r="F244" i="2"/>
  <c r="D269" i="1"/>
  <c r="E226" i="1"/>
  <c r="D533" i="1"/>
  <c r="D531" i="1"/>
  <c r="E512" i="1"/>
  <c r="E474" i="1"/>
  <c r="F417" i="1"/>
  <c r="F394" i="1"/>
  <c r="F316" i="1"/>
  <c r="E523" i="1"/>
  <c r="E453" i="1"/>
  <c r="E423" i="1"/>
  <c r="E403" i="1"/>
  <c r="E388" i="1"/>
  <c r="E377" i="1"/>
  <c r="E430" i="1"/>
  <c r="G363" i="1"/>
  <c r="G361" i="1"/>
  <c r="G354" i="1"/>
  <c r="F509" i="1"/>
  <c r="E455" i="1"/>
  <c r="E425" i="1"/>
  <c r="E432" i="1" s="1"/>
  <c r="E405" i="1"/>
  <c r="E390" i="1"/>
  <c r="E400" i="1" s="1"/>
  <c r="E463" i="1"/>
  <c r="E462" i="1" s="1"/>
  <c r="E410" i="1"/>
  <c r="E362" i="1" s="1"/>
  <c r="E483" i="1"/>
  <c r="E477" i="1"/>
  <c r="E23" i="1"/>
  <c r="E21" i="1"/>
  <c r="E22" i="1"/>
  <c r="G144" i="1"/>
  <c r="F106" i="1"/>
  <c r="F149" i="1"/>
  <c r="E250" i="1"/>
  <c r="E249" i="1" s="1"/>
  <c r="E180" i="1"/>
  <c r="E169" i="1"/>
  <c r="E195" i="1"/>
  <c r="F47" i="1"/>
  <c r="F46" i="1"/>
  <c r="F48" i="1"/>
  <c r="E204" i="1"/>
  <c r="E203" i="1"/>
  <c r="E190" i="1"/>
  <c r="E275" i="1"/>
  <c r="E184" i="1"/>
  <c r="M66" i="3" l="1"/>
  <c r="M284" i="3" s="1"/>
  <c r="M68" i="3"/>
  <c r="M143" i="3"/>
  <c r="M65" i="3"/>
  <c r="M283" i="3" s="1"/>
  <c r="M67" i="3"/>
  <c r="M285" i="3" s="1"/>
  <c r="M297" i="3"/>
  <c r="M282" i="3"/>
  <c r="N65" i="3"/>
  <c r="N283" i="3" s="1"/>
  <c r="N67" i="3"/>
  <c r="N285" i="3" s="1"/>
  <c r="N66" i="3"/>
  <c r="N284" i="3" s="1"/>
  <c r="N68" i="3"/>
  <c r="N143" i="3"/>
  <c r="N297" i="3"/>
  <c r="N282" i="3"/>
  <c r="N286" i="3" s="1"/>
  <c r="E202" i="3"/>
  <c r="E154" i="3" s="1"/>
  <c r="E255" i="3"/>
  <c r="E254" i="3" s="1"/>
  <c r="E223" i="3"/>
  <c r="E244" i="3"/>
  <c r="D323" i="3"/>
  <c r="D325" i="3"/>
  <c r="G39" i="3"/>
  <c r="G40" i="3" s="1"/>
  <c r="G41" i="3" s="1"/>
  <c r="G43" i="3" s="1"/>
  <c r="G44" i="3" s="1"/>
  <c r="G45" i="3" s="1"/>
  <c r="G152" i="3"/>
  <c r="E21" i="3"/>
  <c r="E287" i="3" s="1"/>
  <c r="E23" i="3"/>
  <c r="E289" i="3" s="1"/>
  <c r="E22" i="3"/>
  <c r="E288" i="3" s="1"/>
  <c r="F301" i="3"/>
  <c r="E215" i="3"/>
  <c r="L286" i="3"/>
  <c r="F294" i="3"/>
  <c r="G153" i="3"/>
  <c r="G155" i="3"/>
  <c r="G146" i="3"/>
  <c r="E269" i="3"/>
  <c r="E275" i="3"/>
  <c r="E224" i="3"/>
  <c r="E179" i="3"/>
  <c r="M66" i="2"/>
  <c r="M68" i="2"/>
  <c r="M65" i="2"/>
  <c r="M143" i="2"/>
  <c r="M67" i="2"/>
  <c r="N65" i="2"/>
  <c r="N67" i="2"/>
  <c r="N66" i="2"/>
  <c r="N68" i="2"/>
  <c r="N143" i="2"/>
  <c r="F107" i="2"/>
  <c r="F185" i="2"/>
  <c r="F170" i="2" s="1"/>
  <c r="E221" i="2"/>
  <c r="F14" i="2" s="1"/>
  <c r="F15" i="2" s="1"/>
  <c r="F16" i="2" s="1"/>
  <c r="F18" i="2" s="1"/>
  <c r="F19" i="2" s="1"/>
  <c r="F20" i="2" s="1"/>
  <c r="E270" i="2"/>
  <c r="E269" i="2" s="1"/>
  <c r="G106" i="2"/>
  <c r="H144" i="2"/>
  <c r="G226" i="2"/>
  <c r="G149" i="2"/>
  <c r="F182" i="2"/>
  <c r="F229" i="2" s="1"/>
  <c r="F247" i="2" s="1"/>
  <c r="F197" i="2"/>
  <c r="F217" i="2"/>
  <c r="F252" i="2"/>
  <c r="F276" i="2"/>
  <c r="F281" i="2" s="1"/>
  <c r="F208" i="2"/>
  <c r="F265" i="2"/>
  <c r="F264" i="2" s="1"/>
  <c r="F277" i="2"/>
  <c r="F282" i="2" s="1"/>
  <c r="F171" i="2"/>
  <c r="G46" i="2"/>
  <c r="G48" i="2"/>
  <c r="G47" i="2"/>
  <c r="E244" i="1"/>
  <c r="E238" i="1"/>
  <c r="E237" i="1" s="1"/>
  <c r="E475" i="1"/>
  <c r="E513" i="1"/>
  <c r="F419" i="1"/>
  <c r="F470" i="1" s="1"/>
  <c r="F395" i="1"/>
  <c r="F418" i="1"/>
  <c r="F469" i="1" s="1"/>
  <c r="F380" i="1"/>
  <c r="F317" i="1"/>
  <c r="F413" i="1" s="1"/>
  <c r="F465" i="1" s="1"/>
  <c r="E524" i="1"/>
  <c r="E473" i="1"/>
  <c r="E472" i="1" s="1"/>
  <c r="E528" i="1" s="1"/>
  <c r="E511" i="1"/>
  <c r="E429" i="1"/>
  <c r="E508" i="1" s="1"/>
  <c r="E537" i="1" s="1"/>
  <c r="F393" i="1"/>
  <c r="F315" i="1"/>
  <c r="F378" i="1"/>
  <c r="E522" i="1"/>
  <c r="E529" i="1" s="1"/>
  <c r="F479" i="1"/>
  <c r="F484" i="1" s="1"/>
  <c r="F379" i="1"/>
  <c r="E387" i="1"/>
  <c r="E398" i="1"/>
  <c r="F468" i="1"/>
  <c r="F467" i="1" s="1"/>
  <c r="F416" i="1"/>
  <c r="E422" i="1"/>
  <c r="G506" i="1"/>
  <c r="G507" i="1" s="1"/>
  <c r="H352" i="1"/>
  <c r="G314" i="1"/>
  <c r="G357" i="1"/>
  <c r="H360" i="1" s="1"/>
  <c r="E452" i="1"/>
  <c r="D539" i="1"/>
  <c r="D541" i="1" s="1"/>
  <c r="D534" i="1"/>
  <c r="G152" i="1"/>
  <c r="G39" i="1"/>
  <c r="G40" i="1" s="1"/>
  <c r="G41" i="1" s="1"/>
  <c r="G43" i="1" s="1"/>
  <c r="G44" i="1" s="1"/>
  <c r="G45" i="1" s="1"/>
  <c r="G155" i="1"/>
  <c r="G153" i="1"/>
  <c r="G146" i="1"/>
  <c r="E280" i="1"/>
  <c r="E274" i="1"/>
  <c r="E261" i="1"/>
  <c r="E224" i="1"/>
  <c r="E215" i="1"/>
  <c r="E202" i="1"/>
  <c r="E154" i="1" s="1"/>
  <c r="E260" i="1"/>
  <c r="E223" i="1"/>
  <c r="E227" i="1"/>
  <c r="E245" i="1" s="1"/>
  <c r="E179" i="1"/>
  <c r="E290" i="3" l="1"/>
  <c r="E302" i="3" s="1"/>
  <c r="M286" i="3"/>
  <c r="G46" i="3"/>
  <c r="G291" i="3" s="1"/>
  <c r="G48" i="3"/>
  <c r="G293" i="3" s="1"/>
  <c r="G47" i="3"/>
  <c r="G292" i="3" s="1"/>
  <c r="F109" i="3"/>
  <c r="F205" i="3" s="1"/>
  <c r="F257" i="3" s="1"/>
  <c r="F187" i="3"/>
  <c r="F172" i="3"/>
  <c r="F211" i="3"/>
  <c r="F262" i="3" s="1"/>
  <c r="F210" i="3"/>
  <c r="F261" i="3" s="1"/>
  <c r="E305" i="3"/>
  <c r="E316" i="3"/>
  <c r="E267" i="3"/>
  <c r="E214" i="3"/>
  <c r="E222" i="3"/>
  <c r="D326" i="3"/>
  <c r="D331" i="3"/>
  <c r="D333" i="3" s="1"/>
  <c r="G106" i="3"/>
  <c r="H144" i="3"/>
  <c r="G298" i="3"/>
  <c r="G299" i="3" s="1"/>
  <c r="G149" i="3"/>
  <c r="F108" i="3"/>
  <c r="F186" i="3"/>
  <c r="F209" i="3"/>
  <c r="E266" i="3"/>
  <c r="E304" i="3"/>
  <c r="E315" i="3"/>
  <c r="F192" i="2"/>
  <c r="F21" i="2"/>
  <c r="F23" i="2"/>
  <c r="F22" i="2"/>
  <c r="F180" i="2"/>
  <c r="F195" i="2"/>
  <c r="F169" i="2"/>
  <c r="F250" i="2"/>
  <c r="F184" i="2"/>
  <c r="F275" i="2"/>
  <c r="H39" i="2"/>
  <c r="H40" i="2" s="1"/>
  <c r="H41" i="2" s="1"/>
  <c r="H43" i="2" s="1"/>
  <c r="H44" i="2" s="1"/>
  <c r="H45" i="2" s="1"/>
  <c r="H152" i="2"/>
  <c r="F203" i="2"/>
  <c r="F204" i="2"/>
  <c r="G244" i="2"/>
  <c r="G238" i="2"/>
  <c r="G237" i="2" s="1"/>
  <c r="H153" i="2"/>
  <c r="H155" i="2"/>
  <c r="H146" i="2"/>
  <c r="F181" i="2"/>
  <c r="F196" i="2"/>
  <c r="F216" i="2"/>
  <c r="F251" i="2"/>
  <c r="F226" i="1"/>
  <c r="E243" i="1"/>
  <c r="F453" i="1"/>
  <c r="F403" i="1"/>
  <c r="F388" i="1"/>
  <c r="F377" i="1"/>
  <c r="F455" i="1"/>
  <c r="F425" i="1"/>
  <c r="F432" i="1" s="1"/>
  <c r="F405" i="1"/>
  <c r="F390" i="1"/>
  <c r="F411" i="1"/>
  <c r="F423" i="1" s="1"/>
  <c r="F412" i="1"/>
  <c r="F464" i="1" s="1"/>
  <c r="F478" i="1"/>
  <c r="F392" i="1"/>
  <c r="F398" i="1"/>
  <c r="F480" i="1"/>
  <c r="F485" i="1" s="1"/>
  <c r="F400" i="1"/>
  <c r="H363" i="1"/>
  <c r="H361" i="1"/>
  <c r="H354" i="1"/>
  <c r="F454" i="1"/>
  <c r="F424" i="1"/>
  <c r="F431" i="1" s="1"/>
  <c r="F404" i="1"/>
  <c r="F389" i="1"/>
  <c r="F399" i="1" s="1"/>
  <c r="E538" i="1"/>
  <c r="E514" i="1"/>
  <c r="E532" i="1" s="1"/>
  <c r="G509" i="1"/>
  <c r="E530" i="1"/>
  <c r="E271" i="1"/>
  <c r="F209" i="1"/>
  <c r="F186" i="1"/>
  <c r="F171" i="1" s="1"/>
  <c r="F108" i="1"/>
  <c r="H144" i="1"/>
  <c r="G106" i="1"/>
  <c r="G149" i="1"/>
  <c r="E259" i="1"/>
  <c r="E214" i="1"/>
  <c r="E222" i="1"/>
  <c r="G47" i="1"/>
  <c r="G46" i="1"/>
  <c r="G48" i="1"/>
  <c r="F210" i="1"/>
  <c r="F266" i="1" s="1"/>
  <c r="E272" i="1"/>
  <c r="F211" i="1"/>
  <c r="F267" i="1" s="1"/>
  <c r="F187" i="1"/>
  <c r="F172" i="1" s="1"/>
  <c r="F109" i="1"/>
  <c r="F205" i="1" s="1"/>
  <c r="F262" i="1" s="1"/>
  <c r="G301" i="3" l="1"/>
  <c r="F107" i="3"/>
  <c r="F185" i="3"/>
  <c r="F170" i="3"/>
  <c r="E221" i="3"/>
  <c r="E303" i="3"/>
  <c r="E330" i="3" s="1"/>
  <c r="E265" i="3"/>
  <c r="E264" i="3" s="1"/>
  <c r="E320" i="3" s="1"/>
  <c r="E322" i="3" s="1"/>
  <c r="E314" i="3"/>
  <c r="E321" i="3" s="1"/>
  <c r="F272" i="3"/>
  <c r="F277" i="3" s="1"/>
  <c r="H153" i="3"/>
  <c r="H155" i="3"/>
  <c r="H146" i="3"/>
  <c r="F208" i="3"/>
  <c r="F260" i="3"/>
  <c r="F259" i="3" s="1"/>
  <c r="F271" i="3"/>
  <c r="F276" i="3" s="1"/>
  <c r="G294" i="3"/>
  <c r="F171" i="3"/>
  <c r="H39" i="3"/>
  <c r="H40" i="3" s="1"/>
  <c r="H41" i="3" s="1"/>
  <c r="H43" i="3" s="1"/>
  <c r="H44" i="3" s="1"/>
  <c r="H45" i="3" s="1"/>
  <c r="H152" i="3"/>
  <c r="F182" i="3"/>
  <c r="F192" i="3" s="1"/>
  <c r="F197" i="3"/>
  <c r="F247" i="3"/>
  <c r="F217" i="3"/>
  <c r="F249" i="2"/>
  <c r="F228" i="2"/>
  <c r="F246" i="2" s="1"/>
  <c r="F191" i="2"/>
  <c r="F261" i="2"/>
  <c r="F224" i="2"/>
  <c r="F202" i="2"/>
  <c r="F154" i="2" s="1"/>
  <c r="F260" i="2"/>
  <c r="F259" i="2" s="1"/>
  <c r="H106" i="2"/>
  <c r="H226" i="2"/>
  <c r="I144" i="2"/>
  <c r="H149" i="2"/>
  <c r="F215" i="2"/>
  <c r="H46" i="2"/>
  <c r="H48" i="2"/>
  <c r="H47" i="2"/>
  <c r="F274" i="2"/>
  <c r="F280" i="2"/>
  <c r="F179" i="2"/>
  <c r="F227" i="2"/>
  <c r="F245" i="2" s="1"/>
  <c r="F223" i="2"/>
  <c r="F190" i="2"/>
  <c r="F244" i="1"/>
  <c r="F238" i="1"/>
  <c r="F237" i="1" s="1"/>
  <c r="F475" i="1"/>
  <c r="F513" i="1"/>
  <c r="G419" i="1"/>
  <c r="G470" i="1" s="1"/>
  <c r="G395" i="1"/>
  <c r="G418" i="1"/>
  <c r="G469" i="1" s="1"/>
  <c r="G380" i="1"/>
  <c r="G317" i="1"/>
  <c r="G413" i="1" s="1"/>
  <c r="G465" i="1" s="1"/>
  <c r="F524" i="1"/>
  <c r="F512" i="1"/>
  <c r="F474" i="1"/>
  <c r="G417" i="1"/>
  <c r="G394" i="1"/>
  <c r="G316" i="1"/>
  <c r="F523" i="1"/>
  <c r="F422" i="1"/>
  <c r="F430" i="1"/>
  <c r="E533" i="1"/>
  <c r="E531" i="1"/>
  <c r="F483" i="1"/>
  <c r="F477" i="1"/>
  <c r="H506" i="1"/>
  <c r="H507" i="1" s="1"/>
  <c r="I352" i="1"/>
  <c r="H314" i="1"/>
  <c r="H357" i="1"/>
  <c r="I360" i="1" s="1"/>
  <c r="F463" i="1"/>
  <c r="F462" i="1" s="1"/>
  <c r="F410" i="1"/>
  <c r="F362" i="1" s="1"/>
  <c r="F387" i="1"/>
  <c r="F452" i="1"/>
  <c r="F251" i="1"/>
  <c r="F216" i="1"/>
  <c r="F196" i="1"/>
  <c r="F181" i="1"/>
  <c r="F228" i="1" s="1"/>
  <c r="F246" i="1" s="1"/>
  <c r="F252" i="1"/>
  <c r="F217" i="1"/>
  <c r="F197" i="1"/>
  <c r="F182" i="1"/>
  <c r="F229" i="1" s="1"/>
  <c r="F247" i="1" s="1"/>
  <c r="H155" i="1"/>
  <c r="H153" i="1"/>
  <c r="H146" i="1"/>
  <c r="F276" i="1"/>
  <c r="F281" i="1" s="1"/>
  <c r="F191" i="1"/>
  <c r="F192" i="1"/>
  <c r="F277" i="1"/>
  <c r="F282" i="1" s="1"/>
  <c r="E221" i="1"/>
  <c r="F14" i="1" s="1"/>
  <c r="F15" i="1" s="1"/>
  <c r="F16" i="1" s="1"/>
  <c r="F18" i="1" s="1"/>
  <c r="F19" i="1" s="1"/>
  <c r="F20" i="1" s="1"/>
  <c r="E270" i="1"/>
  <c r="E269" i="1" s="1"/>
  <c r="F107" i="1"/>
  <c r="F170" i="1"/>
  <c r="F185" i="1"/>
  <c r="F208" i="1"/>
  <c r="F265" i="1"/>
  <c r="F264" i="1" s="1"/>
  <c r="H152" i="1"/>
  <c r="H39" i="1"/>
  <c r="H40" i="1" s="1"/>
  <c r="H41" i="1" s="1"/>
  <c r="H43" i="1" s="1"/>
  <c r="H44" i="1" s="1"/>
  <c r="H45" i="1" s="1"/>
  <c r="E323" i="3" l="1"/>
  <c r="H106" i="3"/>
  <c r="I144" i="3"/>
  <c r="H298" i="3"/>
  <c r="H299" i="3" s="1"/>
  <c r="H149" i="3"/>
  <c r="F14" i="3"/>
  <c r="F15" i="3" s="1"/>
  <c r="F16" i="3" s="1"/>
  <c r="F18" i="3" s="1"/>
  <c r="F19" i="3" s="1"/>
  <c r="F20" i="3" s="1"/>
  <c r="E300" i="3"/>
  <c r="E329" i="3" s="1"/>
  <c r="F180" i="3"/>
  <c r="F195" i="3"/>
  <c r="F169" i="3"/>
  <c r="F215" i="3"/>
  <c r="F214" i="3" s="1"/>
  <c r="F245" i="3"/>
  <c r="F244" i="3" s="1"/>
  <c r="E306" i="3"/>
  <c r="E324" i="3" s="1"/>
  <c r="E325" i="3" s="1"/>
  <c r="F181" i="3"/>
  <c r="F191" i="3" s="1"/>
  <c r="F196" i="3"/>
  <c r="F216" i="3"/>
  <c r="F246" i="3"/>
  <c r="F184" i="3"/>
  <c r="F190" i="3"/>
  <c r="F270" i="3"/>
  <c r="F203" i="3"/>
  <c r="F223" i="3" s="1"/>
  <c r="F204" i="3"/>
  <c r="H46" i="3"/>
  <c r="H291" i="3" s="1"/>
  <c r="H48" i="3"/>
  <c r="H293" i="3" s="1"/>
  <c r="H47" i="3"/>
  <c r="H292" i="3" s="1"/>
  <c r="H244" i="2"/>
  <c r="H238" i="2"/>
  <c r="H237" i="2" s="1"/>
  <c r="G109" i="2"/>
  <c r="G205" i="2" s="1"/>
  <c r="G262" i="2" s="1"/>
  <c r="G187" i="2"/>
  <c r="G211" i="2"/>
  <c r="G267" i="2" s="1"/>
  <c r="G172" i="2"/>
  <c r="F272" i="2"/>
  <c r="G210" i="2"/>
  <c r="G266" i="2" s="1"/>
  <c r="G108" i="2"/>
  <c r="F271" i="2"/>
  <c r="G209" i="2"/>
  <c r="G186" i="2"/>
  <c r="F214" i="2"/>
  <c r="F222" i="2"/>
  <c r="F243" i="2"/>
  <c r="I39" i="2"/>
  <c r="I40" i="2" s="1"/>
  <c r="I41" i="2" s="1"/>
  <c r="I43" i="2" s="1"/>
  <c r="I44" i="2" s="1"/>
  <c r="I45" i="2" s="1"/>
  <c r="I152" i="2"/>
  <c r="I155" i="2"/>
  <c r="I153" i="2"/>
  <c r="I146" i="2"/>
  <c r="G226" i="1"/>
  <c r="I361" i="1"/>
  <c r="I363" i="1"/>
  <c r="I354" i="1"/>
  <c r="H509" i="1"/>
  <c r="G455" i="1"/>
  <c r="G425" i="1"/>
  <c r="G405" i="1"/>
  <c r="G390" i="1"/>
  <c r="G479" i="1"/>
  <c r="G484" i="1" s="1"/>
  <c r="G379" i="1"/>
  <c r="G480" i="1"/>
  <c r="G485" i="1" s="1"/>
  <c r="G400" i="1"/>
  <c r="G468" i="1"/>
  <c r="G467" i="1" s="1"/>
  <c r="G416" i="1"/>
  <c r="E539" i="1"/>
  <c r="E541" i="1" s="1"/>
  <c r="E534" i="1"/>
  <c r="F473" i="1"/>
  <c r="F472" i="1" s="1"/>
  <c r="F528" i="1" s="1"/>
  <c r="F530" i="1" s="1"/>
  <c r="F511" i="1"/>
  <c r="G393" i="1"/>
  <c r="G378" i="1"/>
  <c r="F429" i="1"/>
  <c r="F508" i="1" s="1"/>
  <c r="F537" i="1" s="1"/>
  <c r="G315" i="1"/>
  <c r="F522" i="1"/>
  <c r="F529" i="1" s="1"/>
  <c r="F275" i="1"/>
  <c r="F184" i="1"/>
  <c r="F250" i="1"/>
  <c r="F249" i="1" s="1"/>
  <c r="F195" i="1"/>
  <c r="F169" i="1"/>
  <c r="F180" i="1"/>
  <c r="I144" i="1"/>
  <c r="H106" i="1"/>
  <c r="H149" i="1"/>
  <c r="F204" i="1"/>
  <c r="F203" i="1"/>
  <c r="H48" i="1"/>
  <c r="H46" i="1"/>
  <c r="H47" i="1"/>
  <c r="F23" i="1"/>
  <c r="F21" i="1"/>
  <c r="F22" i="1"/>
  <c r="E326" i="3" l="1"/>
  <c r="E331" i="3"/>
  <c r="E333" i="3" s="1"/>
  <c r="G108" i="3"/>
  <c r="G209" i="3"/>
  <c r="G186" i="3"/>
  <c r="F266" i="3"/>
  <c r="F304" i="3"/>
  <c r="F315" i="3"/>
  <c r="F21" i="3"/>
  <c r="F287" i="3" s="1"/>
  <c r="F23" i="3"/>
  <c r="F289" i="3" s="1"/>
  <c r="F22" i="3"/>
  <c r="F288" i="3" s="1"/>
  <c r="I39" i="3"/>
  <c r="I40" i="3" s="1"/>
  <c r="I41" i="3" s="1"/>
  <c r="I43" i="3" s="1"/>
  <c r="I44" i="3" s="1"/>
  <c r="I45" i="3" s="1"/>
  <c r="I152" i="3"/>
  <c r="H301" i="3"/>
  <c r="I153" i="3"/>
  <c r="I155" i="3"/>
  <c r="I146" i="3"/>
  <c r="H294" i="3"/>
  <c r="F222" i="3"/>
  <c r="F256" i="3"/>
  <c r="F224" i="3"/>
  <c r="F269" i="3"/>
  <c r="F275" i="3"/>
  <c r="F202" i="3"/>
  <c r="F154" i="3" s="1"/>
  <c r="F255" i="3"/>
  <c r="F179" i="3"/>
  <c r="G107" i="2"/>
  <c r="F221" i="2"/>
  <c r="G14" i="2" s="1"/>
  <c r="G15" i="2" s="1"/>
  <c r="G16" i="2" s="1"/>
  <c r="G18" i="2" s="1"/>
  <c r="G19" i="2" s="1"/>
  <c r="G20" i="2" s="1"/>
  <c r="G185" i="2"/>
  <c r="F270" i="2"/>
  <c r="F269" i="2" s="1"/>
  <c r="G170" i="2"/>
  <c r="G197" i="2"/>
  <c r="G182" i="2"/>
  <c r="G229" i="2" s="1"/>
  <c r="G247" i="2" s="1"/>
  <c r="G252" i="2"/>
  <c r="G217" i="2"/>
  <c r="G276" i="2"/>
  <c r="G281" i="2" s="1"/>
  <c r="G208" i="2"/>
  <c r="G265" i="2"/>
  <c r="G264" i="2" s="1"/>
  <c r="G277" i="2"/>
  <c r="G282" i="2" s="1"/>
  <c r="G171" i="2"/>
  <c r="I106" i="2"/>
  <c r="I226" i="2"/>
  <c r="J144" i="2"/>
  <c r="I149" i="2"/>
  <c r="I46" i="2"/>
  <c r="I48" i="2"/>
  <c r="I47" i="2"/>
  <c r="G244" i="1"/>
  <c r="G238" i="1"/>
  <c r="G237" i="1" s="1"/>
  <c r="G478" i="1"/>
  <c r="G392" i="1"/>
  <c r="F538" i="1"/>
  <c r="F514" i="1"/>
  <c r="F532" i="1" s="1"/>
  <c r="F533" i="1" s="1"/>
  <c r="G454" i="1"/>
  <c r="G424" i="1"/>
  <c r="G404" i="1"/>
  <c r="G389" i="1"/>
  <c r="G399" i="1" s="1"/>
  <c r="F531" i="1"/>
  <c r="G453" i="1"/>
  <c r="G452" i="1" s="1"/>
  <c r="G403" i="1"/>
  <c r="G388" i="1"/>
  <c r="G387" i="1" s="1"/>
  <c r="G377" i="1"/>
  <c r="I506" i="1"/>
  <c r="I507" i="1" s="1"/>
  <c r="J352" i="1"/>
  <c r="I314" i="1"/>
  <c r="I357" i="1"/>
  <c r="J360" i="1" s="1"/>
  <c r="G411" i="1"/>
  <c r="G431" i="1" s="1"/>
  <c r="G412" i="1"/>
  <c r="F202" i="1"/>
  <c r="F154" i="1" s="1"/>
  <c r="F260" i="1"/>
  <c r="F223" i="1"/>
  <c r="F215" i="1"/>
  <c r="F261" i="1"/>
  <c r="F224" i="1"/>
  <c r="I155" i="1"/>
  <c r="I153" i="1"/>
  <c r="I146" i="1"/>
  <c r="F280" i="1"/>
  <c r="F274" i="1"/>
  <c r="I152" i="1"/>
  <c r="I39" i="1"/>
  <c r="I40" i="1" s="1"/>
  <c r="I41" i="1" s="1"/>
  <c r="I43" i="1" s="1"/>
  <c r="I44" i="1" s="1"/>
  <c r="I45" i="1" s="1"/>
  <c r="F227" i="1"/>
  <c r="F245" i="1" s="1"/>
  <c r="F243" i="1" s="1"/>
  <c r="F179" i="1"/>
  <c r="F190" i="1"/>
  <c r="G109" i="3" l="1"/>
  <c r="G205" i="3" s="1"/>
  <c r="G257" i="3" s="1"/>
  <c r="G187" i="3"/>
  <c r="G211" i="3"/>
  <c r="G262" i="3" s="1"/>
  <c r="G172" i="3"/>
  <c r="G210" i="3"/>
  <c r="G261" i="3" s="1"/>
  <c r="F305" i="3"/>
  <c r="F316" i="3"/>
  <c r="F267" i="3"/>
  <c r="G271" i="3"/>
  <c r="G276" i="3" s="1"/>
  <c r="I46" i="3"/>
  <c r="I291" i="3" s="1"/>
  <c r="I48" i="3"/>
  <c r="I293" i="3" s="1"/>
  <c r="I47" i="3"/>
  <c r="I292" i="3" s="1"/>
  <c r="G208" i="3"/>
  <c r="G260" i="3"/>
  <c r="G259" i="3" s="1"/>
  <c r="G171" i="3"/>
  <c r="F254" i="3"/>
  <c r="I106" i="3"/>
  <c r="J144" i="3"/>
  <c r="I298" i="3"/>
  <c r="I299" i="3" s="1"/>
  <c r="I149" i="3"/>
  <c r="G107" i="3"/>
  <c r="G185" i="3"/>
  <c r="G170" i="3"/>
  <c r="F221" i="3"/>
  <c r="F303" i="3"/>
  <c r="F330" i="3" s="1"/>
  <c r="F314" i="3"/>
  <c r="F321" i="3" s="1"/>
  <c r="F265" i="3"/>
  <c r="F264" i="3" s="1"/>
  <c r="F320" i="3" s="1"/>
  <c r="F322" i="3" s="1"/>
  <c r="F290" i="3"/>
  <c r="F302" i="3" s="1"/>
  <c r="F306" i="3" s="1"/>
  <c r="F324" i="3" s="1"/>
  <c r="G192" i="2"/>
  <c r="J39" i="2"/>
  <c r="J40" i="2" s="1"/>
  <c r="J41" i="2" s="1"/>
  <c r="J43" i="2" s="1"/>
  <c r="J44" i="2" s="1"/>
  <c r="J45" i="2" s="1"/>
  <c r="J152" i="2"/>
  <c r="G169" i="2"/>
  <c r="G195" i="2"/>
  <c r="G250" i="2"/>
  <c r="G249" i="2" s="1"/>
  <c r="G180" i="2"/>
  <c r="J155" i="2"/>
  <c r="J153" i="2"/>
  <c r="J146" i="2"/>
  <c r="I238" i="2"/>
  <c r="I237" i="2" s="1"/>
  <c r="I244" i="2"/>
  <c r="G275" i="2"/>
  <c r="G184" i="2"/>
  <c r="G22" i="2"/>
  <c r="G21" i="2"/>
  <c r="G23" i="2"/>
  <c r="G196" i="2"/>
  <c r="G251" i="2"/>
  <c r="G181" i="2"/>
  <c r="G216" i="2"/>
  <c r="G203" i="2"/>
  <c r="G223" i="2" s="1"/>
  <c r="G204" i="2"/>
  <c r="H226" i="1"/>
  <c r="F539" i="1"/>
  <c r="F541" i="1" s="1"/>
  <c r="F534" i="1"/>
  <c r="G474" i="1"/>
  <c r="G512" i="1"/>
  <c r="H417" i="1"/>
  <c r="H394" i="1"/>
  <c r="H316" i="1"/>
  <c r="G523" i="1"/>
  <c r="G463" i="1"/>
  <c r="G410" i="1"/>
  <c r="G362" i="1" s="1"/>
  <c r="J361" i="1"/>
  <c r="J363" i="1"/>
  <c r="J354" i="1"/>
  <c r="I509" i="1"/>
  <c r="G423" i="1"/>
  <c r="G398" i="1"/>
  <c r="G464" i="1"/>
  <c r="G432" i="1"/>
  <c r="G483" i="1"/>
  <c r="G477" i="1"/>
  <c r="G210" i="1"/>
  <c r="G266" i="1" s="1"/>
  <c r="F272" i="1"/>
  <c r="G211" i="1"/>
  <c r="G267" i="1" s="1"/>
  <c r="G187" i="1"/>
  <c r="G172" i="1" s="1"/>
  <c r="G109" i="1"/>
  <c r="G205" i="1" s="1"/>
  <c r="G262" i="1" s="1"/>
  <c r="I48" i="1"/>
  <c r="I46" i="1"/>
  <c r="I47" i="1"/>
  <c r="F214" i="1"/>
  <c r="F222" i="1"/>
  <c r="F271" i="1"/>
  <c r="G209" i="1"/>
  <c r="G186" i="1"/>
  <c r="G108" i="1"/>
  <c r="G171" i="1"/>
  <c r="F259" i="1"/>
  <c r="I106" i="1"/>
  <c r="J144" i="1"/>
  <c r="I149" i="1"/>
  <c r="J39" i="3" l="1"/>
  <c r="J40" i="3" s="1"/>
  <c r="J41" i="3" s="1"/>
  <c r="J43" i="3" s="1"/>
  <c r="J44" i="3" s="1"/>
  <c r="J45" i="3" s="1"/>
  <c r="J152" i="3"/>
  <c r="F323" i="3"/>
  <c r="F325" i="3"/>
  <c r="I301" i="3"/>
  <c r="I294" i="3"/>
  <c r="G182" i="3"/>
  <c r="G192" i="3" s="1"/>
  <c r="G197" i="3"/>
  <c r="G217" i="3"/>
  <c r="G247" i="3"/>
  <c r="G14" i="3"/>
  <c r="G15" i="3" s="1"/>
  <c r="G16" i="3" s="1"/>
  <c r="G18" i="3" s="1"/>
  <c r="G19" i="3" s="1"/>
  <c r="G20" i="3" s="1"/>
  <c r="F300" i="3"/>
  <c r="F329" i="3" s="1"/>
  <c r="G169" i="3"/>
  <c r="G180" i="3"/>
  <c r="G179" i="3" s="1"/>
  <c r="G195" i="3"/>
  <c r="G245" i="3"/>
  <c r="G246" i="3"/>
  <c r="G181" i="3"/>
  <c r="G191" i="3" s="1"/>
  <c r="G196" i="3"/>
  <c r="G216" i="3"/>
  <c r="G272" i="3"/>
  <c r="G277" i="3" s="1"/>
  <c r="G203" i="3"/>
  <c r="G204" i="3"/>
  <c r="G256" i="3" s="1"/>
  <c r="J153" i="3"/>
  <c r="J155" i="3"/>
  <c r="J146" i="3"/>
  <c r="G184" i="3"/>
  <c r="G270" i="3"/>
  <c r="H108" i="2"/>
  <c r="H186" i="2"/>
  <c r="H171" i="2"/>
  <c r="H209" i="2"/>
  <c r="G271" i="2"/>
  <c r="G227" i="2"/>
  <c r="G245" i="2" s="1"/>
  <c r="G243" i="2" s="1"/>
  <c r="G179" i="2"/>
  <c r="G274" i="2"/>
  <c r="G280" i="2"/>
  <c r="G228" i="2"/>
  <c r="G246" i="2" s="1"/>
  <c r="G191" i="2"/>
  <c r="G190" i="2"/>
  <c r="G215" i="2"/>
  <c r="J106" i="2"/>
  <c r="K144" i="2"/>
  <c r="J149" i="2"/>
  <c r="J226" i="2"/>
  <c r="G261" i="2"/>
  <c r="G224" i="2"/>
  <c r="G260" i="2"/>
  <c r="G202" i="2"/>
  <c r="G154" i="2" s="1"/>
  <c r="J46" i="2"/>
  <c r="J48" i="2"/>
  <c r="J47" i="2"/>
  <c r="H238" i="1"/>
  <c r="H237" i="1" s="1"/>
  <c r="H244" i="1"/>
  <c r="H479" i="1"/>
  <c r="H484" i="1" s="1"/>
  <c r="J506" i="1"/>
  <c r="J507" i="1" s="1"/>
  <c r="K352" i="1"/>
  <c r="J357" i="1"/>
  <c r="K360" i="1" s="1"/>
  <c r="J314" i="1"/>
  <c r="H379" i="1"/>
  <c r="H468" i="1"/>
  <c r="G513" i="1"/>
  <c r="H419" i="1"/>
  <c r="H470" i="1" s="1"/>
  <c r="H395" i="1"/>
  <c r="G475" i="1"/>
  <c r="G524" i="1"/>
  <c r="H418" i="1"/>
  <c r="H469" i="1" s="1"/>
  <c r="H317" i="1"/>
  <c r="H413" i="1" s="1"/>
  <c r="H465" i="1" s="1"/>
  <c r="G462" i="1"/>
  <c r="G422" i="1"/>
  <c r="G430" i="1"/>
  <c r="G252" i="1"/>
  <c r="G217" i="1"/>
  <c r="G197" i="1"/>
  <c r="G182" i="1"/>
  <c r="G229" i="1" s="1"/>
  <c r="G247" i="1" s="1"/>
  <c r="G251" i="1"/>
  <c r="G216" i="1"/>
  <c r="G196" i="1"/>
  <c r="G181" i="1"/>
  <c r="G228" i="1" s="1"/>
  <c r="G246" i="1" s="1"/>
  <c r="G276" i="1"/>
  <c r="G281" i="1" s="1"/>
  <c r="J39" i="1"/>
  <c r="J40" i="1" s="1"/>
  <c r="J41" i="1" s="1"/>
  <c r="J43" i="1" s="1"/>
  <c r="J44" i="1" s="1"/>
  <c r="J45" i="1" s="1"/>
  <c r="J152" i="1"/>
  <c r="G208" i="1"/>
  <c r="G265" i="1"/>
  <c r="G264" i="1" s="1"/>
  <c r="F221" i="1"/>
  <c r="G14" i="1" s="1"/>
  <c r="G15" i="1" s="1"/>
  <c r="G16" i="1" s="1"/>
  <c r="G18" i="1" s="1"/>
  <c r="G19" i="1" s="1"/>
  <c r="G20" i="1" s="1"/>
  <c r="F270" i="1"/>
  <c r="F269" i="1" s="1"/>
  <c r="G185" i="1"/>
  <c r="G107" i="1"/>
  <c r="J155" i="1"/>
  <c r="J153" i="1"/>
  <c r="J146" i="1"/>
  <c r="G277" i="1"/>
  <c r="G282" i="1" s="1"/>
  <c r="J106" i="3" l="1"/>
  <c r="K144" i="3"/>
  <c r="J298" i="3"/>
  <c r="J299" i="3" s="1"/>
  <c r="J149" i="3"/>
  <c r="G22" i="3"/>
  <c r="G288" i="3" s="1"/>
  <c r="G21" i="3"/>
  <c r="G287" i="3" s="1"/>
  <c r="G290" i="3" s="1"/>
  <c r="G302" i="3" s="1"/>
  <c r="G23" i="3"/>
  <c r="G289" i="3" s="1"/>
  <c r="G202" i="3"/>
  <c r="G154" i="3" s="1"/>
  <c r="G255" i="3"/>
  <c r="G254" i="3" s="1"/>
  <c r="G224" i="3"/>
  <c r="F326" i="3"/>
  <c r="F331" i="3"/>
  <c r="F333" i="3" s="1"/>
  <c r="G269" i="3"/>
  <c r="G275" i="3"/>
  <c r="G244" i="3"/>
  <c r="G190" i="3"/>
  <c r="G215" i="3"/>
  <c r="G223" i="3"/>
  <c r="J46" i="3"/>
  <c r="J291" i="3" s="1"/>
  <c r="J48" i="3"/>
  <c r="J293" i="3" s="1"/>
  <c r="J47" i="3"/>
  <c r="J292" i="3" s="1"/>
  <c r="G259" i="2"/>
  <c r="K153" i="2"/>
  <c r="K155" i="2"/>
  <c r="K146" i="2"/>
  <c r="G214" i="2"/>
  <c r="G222" i="2"/>
  <c r="H109" i="2"/>
  <c r="H205" i="2" s="1"/>
  <c r="H262" i="2" s="1"/>
  <c r="H210" i="2"/>
  <c r="H266" i="2" s="1"/>
  <c r="H187" i="2"/>
  <c r="H172" i="2" s="1"/>
  <c r="H211" i="2"/>
  <c r="H267" i="2" s="1"/>
  <c r="G272" i="2"/>
  <c r="H265" i="2"/>
  <c r="H181" i="2"/>
  <c r="H228" i="2" s="1"/>
  <c r="H246" i="2" s="1"/>
  <c r="H196" i="2"/>
  <c r="H251" i="2"/>
  <c r="J238" i="2"/>
  <c r="J237" i="2" s="1"/>
  <c r="J244" i="2"/>
  <c r="H276" i="2"/>
  <c r="H281" i="2" s="1"/>
  <c r="K39" i="2"/>
  <c r="K40" i="2" s="1"/>
  <c r="K41" i="2" s="1"/>
  <c r="K43" i="2" s="1"/>
  <c r="K44" i="2" s="1"/>
  <c r="K45" i="2" s="1"/>
  <c r="K152" i="2"/>
  <c r="I226" i="1"/>
  <c r="H454" i="1"/>
  <c r="H424" i="1"/>
  <c r="H404" i="1"/>
  <c r="H389" i="1"/>
  <c r="H399" i="1" s="1"/>
  <c r="G511" i="1"/>
  <c r="G522" i="1"/>
  <c r="G529" i="1" s="1"/>
  <c r="H393" i="1"/>
  <c r="G473" i="1"/>
  <c r="G472" i="1" s="1"/>
  <c r="G528" i="1" s="1"/>
  <c r="G429" i="1"/>
  <c r="G508" i="1" s="1"/>
  <c r="G537" i="1" s="1"/>
  <c r="H315" i="1"/>
  <c r="H480" i="1"/>
  <c r="H485" i="1" s="1"/>
  <c r="K363" i="1"/>
  <c r="K361" i="1"/>
  <c r="K354" i="1"/>
  <c r="J509" i="1"/>
  <c r="H416" i="1"/>
  <c r="H380" i="1"/>
  <c r="H467" i="1"/>
  <c r="G204" i="1"/>
  <c r="G203" i="1"/>
  <c r="J48" i="1"/>
  <c r="J46" i="1"/>
  <c r="J47" i="1"/>
  <c r="G275" i="1"/>
  <c r="G184" i="1"/>
  <c r="G170" i="1"/>
  <c r="G191" i="1"/>
  <c r="J106" i="1"/>
  <c r="K144" i="1"/>
  <c r="J149" i="1"/>
  <c r="G192" i="1"/>
  <c r="G21" i="1"/>
  <c r="G22" i="1"/>
  <c r="G23" i="1"/>
  <c r="H108" i="3" l="1"/>
  <c r="H186" i="3"/>
  <c r="G266" i="3"/>
  <c r="G304" i="3"/>
  <c r="H209" i="3"/>
  <c r="G315" i="3"/>
  <c r="H109" i="3"/>
  <c r="H205" i="3" s="1"/>
  <c r="H257" i="3" s="1"/>
  <c r="H187" i="3"/>
  <c r="H172" i="3"/>
  <c r="H210" i="3"/>
  <c r="H261" i="3" s="1"/>
  <c r="G305" i="3"/>
  <c r="G267" i="3"/>
  <c r="H211" i="3"/>
  <c r="H262" i="3" s="1"/>
  <c r="G316" i="3"/>
  <c r="K39" i="3"/>
  <c r="K40" i="3" s="1"/>
  <c r="K41" i="3" s="1"/>
  <c r="K43" i="3" s="1"/>
  <c r="K44" i="3" s="1"/>
  <c r="K45" i="3" s="1"/>
  <c r="K152" i="3"/>
  <c r="J301" i="3"/>
  <c r="J294" i="3"/>
  <c r="K153" i="3"/>
  <c r="K155" i="3"/>
  <c r="K146" i="3"/>
  <c r="G214" i="3"/>
  <c r="G222" i="3"/>
  <c r="H264" i="2"/>
  <c r="H208" i="2"/>
  <c r="H182" i="2"/>
  <c r="H229" i="2" s="1"/>
  <c r="H247" i="2" s="1"/>
  <c r="H197" i="2"/>
  <c r="H217" i="2"/>
  <c r="H252" i="2"/>
  <c r="H107" i="2"/>
  <c r="G221" i="2"/>
  <c r="H14" i="2" s="1"/>
  <c r="H15" i="2" s="1"/>
  <c r="H16" i="2" s="1"/>
  <c r="H18" i="2" s="1"/>
  <c r="H19" i="2" s="1"/>
  <c r="H20" i="2" s="1"/>
  <c r="H185" i="2"/>
  <c r="H170" i="2" s="1"/>
  <c r="G270" i="2"/>
  <c r="G269" i="2" s="1"/>
  <c r="K47" i="2"/>
  <c r="K46" i="2"/>
  <c r="K48" i="2"/>
  <c r="H191" i="2"/>
  <c r="K106" i="2"/>
  <c r="L144" i="2"/>
  <c r="K226" i="2"/>
  <c r="K149" i="2"/>
  <c r="H277" i="2"/>
  <c r="H282" i="2" s="1"/>
  <c r="H216" i="2"/>
  <c r="I238" i="1"/>
  <c r="I237" i="1" s="1"/>
  <c r="I244" i="1"/>
  <c r="H478" i="1"/>
  <c r="H392" i="1"/>
  <c r="G538" i="1"/>
  <c r="G514" i="1"/>
  <c r="G532" i="1" s="1"/>
  <c r="H411" i="1"/>
  <c r="H412" i="1"/>
  <c r="H464" i="1" s="1"/>
  <c r="G530" i="1"/>
  <c r="H405" i="1"/>
  <c r="H390" i="1"/>
  <c r="H400" i="1" s="1"/>
  <c r="H455" i="1"/>
  <c r="H425" i="1"/>
  <c r="K506" i="1"/>
  <c r="K507" i="1" s="1"/>
  <c r="L352" i="1"/>
  <c r="K357" i="1"/>
  <c r="L360" i="1" s="1"/>
  <c r="K314" i="1"/>
  <c r="H378" i="1"/>
  <c r="G274" i="1"/>
  <c r="G280" i="1"/>
  <c r="K152" i="1"/>
  <c r="K39" i="1"/>
  <c r="K40" i="1" s="1"/>
  <c r="K41" i="1" s="1"/>
  <c r="K43" i="1" s="1"/>
  <c r="K44" i="1" s="1"/>
  <c r="K45" i="1" s="1"/>
  <c r="K155" i="1"/>
  <c r="K153" i="1"/>
  <c r="K146" i="1"/>
  <c r="G202" i="1"/>
  <c r="G154" i="1" s="1"/>
  <c r="G260" i="1"/>
  <c r="G223" i="1"/>
  <c r="G250" i="1"/>
  <c r="G249" i="1" s="1"/>
  <c r="G222" i="1"/>
  <c r="G215" i="1"/>
  <c r="G214" i="1" s="1"/>
  <c r="G195" i="1"/>
  <c r="G180" i="1"/>
  <c r="G169" i="1"/>
  <c r="G261" i="1"/>
  <c r="G224" i="1"/>
  <c r="K106" i="3" l="1"/>
  <c r="L144" i="3"/>
  <c r="K298" i="3"/>
  <c r="K299" i="3" s="1"/>
  <c r="K149" i="3"/>
  <c r="H208" i="3"/>
  <c r="H260" i="3"/>
  <c r="H259" i="3" s="1"/>
  <c r="H271" i="3"/>
  <c r="H276" i="3" s="1"/>
  <c r="H182" i="3"/>
  <c r="H197" i="3"/>
  <c r="H247" i="3"/>
  <c r="H217" i="3"/>
  <c r="H171" i="3"/>
  <c r="H107" i="3"/>
  <c r="H185" i="3"/>
  <c r="H170" i="3"/>
  <c r="G221" i="3"/>
  <c r="G303" i="3"/>
  <c r="G265" i="3"/>
  <c r="G264" i="3" s="1"/>
  <c r="G320" i="3" s="1"/>
  <c r="G314" i="3"/>
  <c r="G321" i="3" s="1"/>
  <c r="H192" i="3"/>
  <c r="H272" i="3"/>
  <c r="H277" i="3" s="1"/>
  <c r="K47" i="3"/>
  <c r="K292" i="3" s="1"/>
  <c r="K46" i="3"/>
  <c r="K291" i="3" s="1"/>
  <c r="K294" i="3" s="1"/>
  <c r="K48" i="3"/>
  <c r="K293" i="3" s="1"/>
  <c r="H169" i="2"/>
  <c r="H180" i="2"/>
  <c r="H195" i="2"/>
  <c r="H250" i="2"/>
  <c r="H249" i="2" s="1"/>
  <c r="H22" i="2"/>
  <c r="H21" i="2"/>
  <c r="H23" i="2"/>
  <c r="L153" i="2"/>
  <c r="L155" i="2"/>
  <c r="L146" i="2"/>
  <c r="H204" i="2"/>
  <c r="H203" i="2"/>
  <c r="H192" i="2"/>
  <c r="K238" i="2"/>
  <c r="K237" i="2" s="1"/>
  <c r="K244" i="2"/>
  <c r="L39" i="2"/>
  <c r="L40" i="2" s="1"/>
  <c r="L41" i="2" s="1"/>
  <c r="L43" i="2" s="1"/>
  <c r="L44" i="2" s="1"/>
  <c r="L45" i="2" s="1"/>
  <c r="L152" i="2"/>
  <c r="H184" i="2"/>
  <c r="H190" i="2"/>
  <c r="H275" i="2"/>
  <c r="J226" i="1"/>
  <c r="L363" i="1"/>
  <c r="L361" i="1"/>
  <c r="L354" i="1"/>
  <c r="H463" i="1"/>
  <c r="H462" i="1" s="1"/>
  <c r="H410" i="1"/>
  <c r="H362" i="1" s="1"/>
  <c r="H431" i="1"/>
  <c r="H430" i="1"/>
  <c r="H453" i="1"/>
  <c r="H452" i="1" s="1"/>
  <c r="H403" i="1"/>
  <c r="H388" i="1"/>
  <c r="H377" i="1"/>
  <c r="H423" i="1"/>
  <c r="H422" i="1" s="1"/>
  <c r="H432" i="1"/>
  <c r="K509" i="1"/>
  <c r="G533" i="1"/>
  <c r="G531" i="1"/>
  <c r="H483" i="1"/>
  <c r="H477" i="1"/>
  <c r="G227" i="1"/>
  <c r="G245" i="1" s="1"/>
  <c r="G243" i="1" s="1"/>
  <c r="G179" i="1"/>
  <c r="G190" i="1"/>
  <c r="L144" i="1"/>
  <c r="K106" i="1"/>
  <c r="K149" i="1"/>
  <c r="G221" i="1"/>
  <c r="H14" i="1" s="1"/>
  <c r="H15" i="1" s="1"/>
  <c r="H16" i="1" s="1"/>
  <c r="H18" i="1" s="1"/>
  <c r="H19" i="1" s="1"/>
  <c r="H20" i="1" s="1"/>
  <c r="G270" i="1"/>
  <c r="H170" i="1"/>
  <c r="H185" i="1"/>
  <c r="H107" i="1"/>
  <c r="K48" i="1"/>
  <c r="K46" i="1"/>
  <c r="K47" i="1"/>
  <c r="H210" i="1"/>
  <c r="H266" i="1" s="1"/>
  <c r="G272" i="1"/>
  <c r="H211" i="1"/>
  <c r="H267" i="1" s="1"/>
  <c r="H187" i="1"/>
  <c r="H172" i="1" s="1"/>
  <c r="H109" i="1"/>
  <c r="H205" i="1" s="1"/>
  <c r="H262" i="1" s="1"/>
  <c r="H209" i="1"/>
  <c r="H186" i="1"/>
  <c r="H108" i="1"/>
  <c r="G271" i="1"/>
  <c r="G259" i="1"/>
  <c r="H181" i="3" l="1"/>
  <c r="H191" i="3" s="1"/>
  <c r="H196" i="3"/>
  <c r="H216" i="3"/>
  <c r="H246" i="3"/>
  <c r="G322" i="3"/>
  <c r="G330" i="3"/>
  <c r="G306" i="3"/>
  <c r="G324" i="3" s="1"/>
  <c r="H14" i="3"/>
  <c r="H15" i="3" s="1"/>
  <c r="H16" i="3" s="1"/>
  <c r="H18" i="3" s="1"/>
  <c r="H19" i="3" s="1"/>
  <c r="H20" i="3" s="1"/>
  <c r="G300" i="3"/>
  <c r="G329" i="3" s="1"/>
  <c r="L39" i="3"/>
  <c r="L40" i="3" s="1"/>
  <c r="L41" i="3" s="1"/>
  <c r="L43" i="3" s="1"/>
  <c r="L44" i="3" s="1"/>
  <c r="L45" i="3" s="1"/>
  <c r="L152" i="3"/>
  <c r="H180" i="3"/>
  <c r="H179" i="3" s="1"/>
  <c r="H195" i="3"/>
  <c r="H169" i="3"/>
  <c r="H245" i="3"/>
  <c r="H244" i="3" s="1"/>
  <c r="K301" i="3"/>
  <c r="H184" i="3"/>
  <c r="H190" i="3"/>
  <c r="H270" i="3"/>
  <c r="L153" i="3"/>
  <c r="L155" i="3"/>
  <c r="L146" i="3"/>
  <c r="H204" i="3"/>
  <c r="H203" i="3"/>
  <c r="H223" i="3" s="1"/>
  <c r="H202" i="2"/>
  <c r="H154" i="2" s="1"/>
  <c r="H260" i="2"/>
  <c r="H223" i="2"/>
  <c r="H261" i="2"/>
  <c r="H224" i="2"/>
  <c r="L106" i="2"/>
  <c r="M144" i="2"/>
  <c r="L226" i="2"/>
  <c r="L149" i="2"/>
  <c r="H215" i="2"/>
  <c r="L47" i="2"/>
  <c r="L46" i="2"/>
  <c r="L48" i="2"/>
  <c r="H179" i="2"/>
  <c r="H227" i="2"/>
  <c r="H245" i="2" s="1"/>
  <c r="H243" i="2" s="1"/>
  <c r="H274" i="2"/>
  <c r="H280" i="2"/>
  <c r="J238" i="1"/>
  <c r="J237" i="1" s="1"/>
  <c r="J244" i="1"/>
  <c r="H511" i="1"/>
  <c r="H473" i="1"/>
  <c r="H429" i="1"/>
  <c r="H508" i="1" s="1"/>
  <c r="H537" i="1" s="1"/>
  <c r="I393" i="1"/>
  <c r="I315" i="1"/>
  <c r="H522" i="1"/>
  <c r="H529" i="1" s="1"/>
  <c r="H474" i="1"/>
  <c r="H512" i="1"/>
  <c r="I394" i="1"/>
  <c r="I417" i="1"/>
  <c r="I379" i="1"/>
  <c r="I316" i="1"/>
  <c r="H523" i="1"/>
  <c r="H513" i="1"/>
  <c r="H475" i="1"/>
  <c r="I418" i="1"/>
  <c r="I469" i="1" s="1"/>
  <c r="I419" i="1"/>
  <c r="I470" i="1" s="1"/>
  <c r="I395" i="1"/>
  <c r="I317" i="1"/>
  <c r="I413" i="1" s="1"/>
  <c r="I465" i="1" s="1"/>
  <c r="H524" i="1"/>
  <c r="L506" i="1"/>
  <c r="L507" i="1" s="1"/>
  <c r="M352" i="1"/>
  <c r="L314" i="1"/>
  <c r="L357" i="1"/>
  <c r="M360" i="1" s="1"/>
  <c r="G534" i="1"/>
  <c r="G539" i="1"/>
  <c r="G541" i="1" s="1"/>
  <c r="H387" i="1"/>
  <c r="H398" i="1"/>
  <c r="H252" i="1"/>
  <c r="H217" i="1"/>
  <c r="H197" i="1"/>
  <c r="H182" i="1"/>
  <c r="H229" i="1" s="1"/>
  <c r="H247" i="1" s="1"/>
  <c r="L152" i="1"/>
  <c r="L39" i="1"/>
  <c r="L40" i="1" s="1"/>
  <c r="L41" i="1" s="1"/>
  <c r="L43" i="1" s="1"/>
  <c r="L44" i="1" s="1"/>
  <c r="L45" i="1" s="1"/>
  <c r="H208" i="1"/>
  <c r="H265" i="1"/>
  <c r="H264" i="1" s="1"/>
  <c r="L155" i="1"/>
  <c r="L153" i="1"/>
  <c r="L146" i="1"/>
  <c r="H22" i="1"/>
  <c r="H23" i="1"/>
  <c r="H21" i="1"/>
  <c r="H204" i="1"/>
  <c r="H261" i="1" s="1"/>
  <c r="H203" i="1"/>
  <c r="H276" i="1"/>
  <c r="H281" i="1" s="1"/>
  <c r="H192" i="1"/>
  <c r="H277" i="1"/>
  <c r="H282" i="1" s="1"/>
  <c r="H275" i="1"/>
  <c r="H184" i="1"/>
  <c r="H171" i="1"/>
  <c r="H250" i="1"/>
  <c r="H195" i="1"/>
  <c r="H180" i="1"/>
  <c r="H190" i="1" s="1"/>
  <c r="H169" i="1"/>
  <c r="G269" i="1"/>
  <c r="I108" i="3" l="1"/>
  <c r="I186" i="3"/>
  <c r="I209" i="3"/>
  <c r="H266" i="3"/>
  <c r="H315" i="3"/>
  <c r="H304" i="3"/>
  <c r="H269" i="3"/>
  <c r="H275" i="3"/>
  <c r="G323" i="3"/>
  <c r="G325" i="3"/>
  <c r="H256" i="3"/>
  <c r="H224" i="3"/>
  <c r="M144" i="3"/>
  <c r="L106" i="3"/>
  <c r="L298" i="3"/>
  <c r="L299" i="3" s="1"/>
  <c r="L149" i="3"/>
  <c r="L47" i="3"/>
  <c r="L292" i="3" s="1"/>
  <c r="L46" i="3"/>
  <c r="L291" i="3" s="1"/>
  <c r="L294" i="3" s="1"/>
  <c r="L48" i="3"/>
  <c r="L293" i="3" s="1"/>
  <c r="H202" i="3"/>
  <c r="H154" i="3" s="1"/>
  <c r="H255" i="3"/>
  <c r="H254" i="3" s="1"/>
  <c r="H215" i="3"/>
  <c r="H22" i="3"/>
  <c r="H288" i="3" s="1"/>
  <c r="H21" i="3"/>
  <c r="H287" i="3" s="1"/>
  <c r="H23" i="3"/>
  <c r="H289" i="3" s="1"/>
  <c r="L238" i="2"/>
  <c r="L237" i="2" s="1"/>
  <c r="L244" i="2"/>
  <c r="M153" i="2"/>
  <c r="M155" i="2"/>
  <c r="M146" i="2"/>
  <c r="I210" i="2"/>
  <c r="I266" i="2" s="1"/>
  <c r="I109" i="2"/>
  <c r="I205" i="2" s="1"/>
  <c r="I262" i="2" s="1"/>
  <c r="I187" i="2"/>
  <c r="I172" i="2" s="1"/>
  <c r="I211" i="2"/>
  <c r="I267" i="2" s="1"/>
  <c r="H272" i="2"/>
  <c r="I108" i="2"/>
  <c r="I186" i="2"/>
  <c r="I171" i="2" s="1"/>
  <c r="I209" i="2"/>
  <c r="H271" i="2"/>
  <c r="H214" i="2"/>
  <c r="H222" i="2"/>
  <c r="H259" i="2"/>
  <c r="M39" i="2"/>
  <c r="M40" i="2" s="1"/>
  <c r="M41" i="2" s="1"/>
  <c r="M43" i="2" s="1"/>
  <c r="M44" i="2" s="1"/>
  <c r="M45" i="2" s="1"/>
  <c r="M152" i="2"/>
  <c r="K226" i="1"/>
  <c r="L509" i="1"/>
  <c r="I412" i="1"/>
  <c r="I464" i="1" s="1"/>
  <c r="I411" i="1"/>
  <c r="I478" i="1"/>
  <c r="I392" i="1"/>
  <c r="I480" i="1"/>
  <c r="I485" i="1" s="1"/>
  <c r="I454" i="1"/>
  <c r="I424" i="1"/>
  <c r="I431" i="1"/>
  <c r="I404" i="1"/>
  <c r="I389" i="1"/>
  <c r="I399" i="1" s="1"/>
  <c r="I378" i="1"/>
  <c r="I468" i="1"/>
  <c r="I467" i="1" s="1"/>
  <c r="I416" i="1"/>
  <c r="I380" i="1"/>
  <c r="I479" i="1"/>
  <c r="I484" i="1" s="1"/>
  <c r="H472" i="1"/>
  <c r="H528" i="1" s="1"/>
  <c r="H530" i="1" s="1"/>
  <c r="M363" i="1"/>
  <c r="M361" i="1"/>
  <c r="M354" i="1"/>
  <c r="H514" i="1"/>
  <c r="H532" i="1" s="1"/>
  <c r="H538" i="1"/>
  <c r="L48" i="1"/>
  <c r="L47" i="1"/>
  <c r="L46" i="1"/>
  <c r="H280" i="1"/>
  <c r="H274" i="1"/>
  <c r="M144" i="1"/>
  <c r="L106" i="1"/>
  <c r="L149" i="1"/>
  <c r="H227" i="1"/>
  <c r="H245" i="1" s="1"/>
  <c r="H215" i="1"/>
  <c r="H249" i="1"/>
  <c r="H224" i="1"/>
  <c r="H216" i="1"/>
  <c r="H223" i="1" s="1"/>
  <c r="H196" i="1"/>
  <c r="H181" i="1"/>
  <c r="H251" i="1"/>
  <c r="H202" i="1"/>
  <c r="H154" i="1" s="1"/>
  <c r="H260" i="1"/>
  <c r="H259" i="1" s="1"/>
  <c r="H214" i="3" l="1"/>
  <c r="H222" i="3"/>
  <c r="M153" i="3"/>
  <c r="M155" i="3"/>
  <c r="M146" i="3"/>
  <c r="I109" i="3"/>
  <c r="I205" i="3" s="1"/>
  <c r="I257" i="3" s="1"/>
  <c r="I187" i="3"/>
  <c r="I172" i="3" s="1"/>
  <c r="I210" i="3"/>
  <c r="I261" i="3" s="1"/>
  <c r="H305" i="3"/>
  <c r="H267" i="3"/>
  <c r="H316" i="3"/>
  <c r="I211" i="3"/>
  <c r="I262" i="3" s="1"/>
  <c r="I208" i="3"/>
  <c r="I260" i="3"/>
  <c r="I259" i="3" s="1"/>
  <c r="G326" i="3"/>
  <c r="G331" i="3"/>
  <c r="G333" i="3" s="1"/>
  <c r="I271" i="3"/>
  <c r="I276" i="3" s="1"/>
  <c r="H290" i="3"/>
  <c r="H302" i="3" s="1"/>
  <c r="M152" i="3"/>
  <c r="M39" i="3"/>
  <c r="M40" i="3" s="1"/>
  <c r="M41" i="3" s="1"/>
  <c r="M43" i="3" s="1"/>
  <c r="M44" i="3" s="1"/>
  <c r="M45" i="3" s="1"/>
  <c r="I171" i="3"/>
  <c r="L301" i="3"/>
  <c r="I208" i="2"/>
  <c r="I265" i="2"/>
  <c r="I264" i="2" s="1"/>
  <c r="I181" i="2"/>
  <c r="I228" i="2" s="1"/>
  <c r="I246" i="2" s="1"/>
  <c r="I196" i="2"/>
  <c r="I216" i="2"/>
  <c r="I251" i="2"/>
  <c r="I182" i="2"/>
  <c r="I229" i="2" s="1"/>
  <c r="I247" i="2" s="1"/>
  <c r="I197" i="2"/>
  <c r="I217" i="2"/>
  <c r="I252" i="2"/>
  <c r="I191" i="2"/>
  <c r="I276" i="2"/>
  <c r="I281" i="2" s="1"/>
  <c r="N144" i="2"/>
  <c r="M106" i="2"/>
  <c r="M226" i="2"/>
  <c r="M149" i="2"/>
  <c r="M47" i="2"/>
  <c r="M46" i="2"/>
  <c r="M48" i="2"/>
  <c r="I107" i="2"/>
  <c r="H221" i="2"/>
  <c r="I14" i="2" s="1"/>
  <c r="I15" i="2" s="1"/>
  <c r="I16" i="2" s="1"/>
  <c r="I18" i="2" s="1"/>
  <c r="I19" i="2" s="1"/>
  <c r="I20" i="2" s="1"/>
  <c r="I185" i="2"/>
  <c r="I170" i="2" s="1"/>
  <c r="H270" i="2"/>
  <c r="H269" i="2" s="1"/>
  <c r="I277" i="2"/>
  <c r="I282" i="2" s="1"/>
  <c r="K238" i="1"/>
  <c r="K237" i="1" s="1"/>
  <c r="K244" i="1"/>
  <c r="M506" i="1"/>
  <c r="M507" i="1" s="1"/>
  <c r="N352" i="1"/>
  <c r="M314" i="1"/>
  <c r="M357" i="1"/>
  <c r="N360" i="1" s="1"/>
  <c r="I423" i="1"/>
  <c r="I453" i="1"/>
  <c r="I452" i="1" s="1"/>
  <c r="I430" i="1"/>
  <c r="I403" i="1"/>
  <c r="I388" i="1"/>
  <c r="I377" i="1"/>
  <c r="H533" i="1"/>
  <c r="H531" i="1"/>
  <c r="I483" i="1"/>
  <c r="I477" i="1"/>
  <c r="I474" i="1"/>
  <c r="I512" i="1"/>
  <c r="J394" i="1"/>
  <c r="J379" i="1" s="1"/>
  <c r="J316" i="1"/>
  <c r="J417" i="1"/>
  <c r="I523" i="1"/>
  <c r="I463" i="1"/>
  <c r="I462" i="1" s="1"/>
  <c r="I410" i="1"/>
  <c r="I362" i="1" s="1"/>
  <c r="I425" i="1"/>
  <c r="I432" i="1" s="1"/>
  <c r="I455" i="1"/>
  <c r="I405" i="1"/>
  <c r="I390" i="1"/>
  <c r="I400" i="1" s="1"/>
  <c r="I209" i="1"/>
  <c r="H271" i="1"/>
  <c r="I186" i="1"/>
  <c r="I108" i="1"/>
  <c r="I171" i="1"/>
  <c r="H228" i="1"/>
  <c r="H246" i="1" s="1"/>
  <c r="H243" i="1" s="1"/>
  <c r="H191" i="1"/>
  <c r="M152" i="1"/>
  <c r="M39" i="1"/>
  <c r="M40" i="1" s="1"/>
  <c r="M41" i="1" s="1"/>
  <c r="M43" i="1" s="1"/>
  <c r="M44" i="1" s="1"/>
  <c r="M45" i="1" s="1"/>
  <c r="M155" i="1"/>
  <c r="M153" i="1"/>
  <c r="M146" i="1"/>
  <c r="H272" i="1"/>
  <c r="I211" i="1"/>
  <c r="I267" i="1" s="1"/>
  <c r="I210" i="1"/>
  <c r="I266" i="1" s="1"/>
  <c r="I109" i="1"/>
  <c r="I205" i="1" s="1"/>
  <c r="I262" i="1" s="1"/>
  <c r="I187" i="1"/>
  <c r="I172" i="1" s="1"/>
  <c r="H214" i="1"/>
  <c r="H222" i="1"/>
  <c r="H179" i="1"/>
  <c r="I182" i="3" l="1"/>
  <c r="I197" i="3"/>
  <c r="I247" i="3"/>
  <c r="I217" i="3"/>
  <c r="I181" i="3"/>
  <c r="I191" i="3" s="1"/>
  <c r="I196" i="3"/>
  <c r="I216" i="3"/>
  <c r="I246" i="3"/>
  <c r="M47" i="3"/>
  <c r="M292" i="3" s="1"/>
  <c r="M46" i="3"/>
  <c r="M291" i="3" s="1"/>
  <c r="M48" i="3"/>
  <c r="M293" i="3" s="1"/>
  <c r="I192" i="3"/>
  <c r="I272" i="3"/>
  <c r="I277" i="3" s="1"/>
  <c r="H306" i="3"/>
  <c r="H324" i="3" s="1"/>
  <c r="N144" i="3"/>
  <c r="M106" i="3"/>
  <c r="M298" i="3"/>
  <c r="M299" i="3" s="1"/>
  <c r="M149" i="3"/>
  <c r="I107" i="3"/>
  <c r="I185" i="3"/>
  <c r="I170" i="3"/>
  <c r="H221" i="3"/>
  <c r="H303" i="3"/>
  <c r="H330" i="3" s="1"/>
  <c r="H265" i="3"/>
  <c r="H264" i="3" s="1"/>
  <c r="H320" i="3" s="1"/>
  <c r="H314" i="3"/>
  <c r="H321" i="3" s="1"/>
  <c r="I169" i="2"/>
  <c r="I180" i="2"/>
  <c r="I195" i="2"/>
  <c r="I250" i="2"/>
  <c r="I249" i="2" s="1"/>
  <c r="N153" i="2"/>
  <c r="N155" i="2"/>
  <c r="N146" i="2"/>
  <c r="I204" i="2"/>
  <c r="I203" i="2"/>
  <c r="I22" i="2"/>
  <c r="I21" i="2"/>
  <c r="I23" i="2"/>
  <c r="N152" i="2"/>
  <c r="N39" i="2"/>
  <c r="N40" i="2" s="1"/>
  <c r="N41" i="2" s="1"/>
  <c r="N43" i="2" s="1"/>
  <c r="N44" i="2" s="1"/>
  <c r="N45" i="2" s="1"/>
  <c r="I192" i="2"/>
  <c r="I184" i="2"/>
  <c r="I190" i="2"/>
  <c r="I275" i="2"/>
  <c r="M238" i="2"/>
  <c r="M237" i="2" s="1"/>
  <c r="M244" i="2"/>
  <c r="L226" i="1"/>
  <c r="I513" i="1"/>
  <c r="I475" i="1"/>
  <c r="J418" i="1"/>
  <c r="J469" i="1" s="1"/>
  <c r="J419" i="1"/>
  <c r="J470" i="1" s="1"/>
  <c r="J395" i="1"/>
  <c r="J317" i="1"/>
  <c r="J413" i="1" s="1"/>
  <c r="J465" i="1" s="1"/>
  <c r="I524" i="1"/>
  <c r="J454" i="1"/>
  <c r="J404" i="1"/>
  <c r="J389" i="1"/>
  <c r="I511" i="1"/>
  <c r="I473" i="1"/>
  <c r="I472" i="1" s="1"/>
  <c r="I528" i="1" s="1"/>
  <c r="J378" i="1"/>
  <c r="I429" i="1"/>
  <c r="I508" i="1" s="1"/>
  <c r="I537" i="1" s="1"/>
  <c r="J393" i="1"/>
  <c r="J315" i="1"/>
  <c r="I522" i="1"/>
  <c r="I422" i="1"/>
  <c r="J468" i="1"/>
  <c r="J467" i="1" s="1"/>
  <c r="J416" i="1"/>
  <c r="H534" i="1"/>
  <c r="H539" i="1"/>
  <c r="H541" i="1" s="1"/>
  <c r="N363" i="1"/>
  <c r="N361" i="1"/>
  <c r="N354" i="1"/>
  <c r="J479" i="1"/>
  <c r="J484" i="1" s="1"/>
  <c r="J399" i="1"/>
  <c r="I387" i="1"/>
  <c r="I398" i="1"/>
  <c r="M509" i="1"/>
  <c r="I252" i="1"/>
  <c r="I217" i="1"/>
  <c r="I197" i="1"/>
  <c r="I182" i="1"/>
  <c r="I229" i="1" s="1"/>
  <c r="I247" i="1" s="1"/>
  <c r="I251" i="1"/>
  <c r="I181" i="1"/>
  <c r="I228" i="1" s="1"/>
  <c r="I246" i="1" s="1"/>
  <c r="I216" i="1"/>
  <c r="I196" i="1"/>
  <c r="H270" i="1"/>
  <c r="H269" i="1" s="1"/>
  <c r="I185" i="1"/>
  <c r="I170" i="1" s="1"/>
  <c r="I107" i="1"/>
  <c r="H221" i="1"/>
  <c r="I14" i="1" s="1"/>
  <c r="I15" i="1" s="1"/>
  <c r="I16" i="1" s="1"/>
  <c r="I18" i="1" s="1"/>
  <c r="I19" i="1" s="1"/>
  <c r="I20" i="1" s="1"/>
  <c r="N144" i="1"/>
  <c r="M106" i="1"/>
  <c r="M149" i="1"/>
  <c r="I191" i="1"/>
  <c r="I276" i="1"/>
  <c r="I281" i="1" s="1"/>
  <c r="I277" i="1"/>
  <c r="I282" i="1" s="1"/>
  <c r="M47" i="1"/>
  <c r="M48" i="1"/>
  <c r="M46" i="1"/>
  <c r="I265" i="1"/>
  <c r="I264" i="1" s="1"/>
  <c r="I208" i="1"/>
  <c r="I169" i="3" l="1"/>
  <c r="I180" i="3"/>
  <c r="I179" i="3" s="1"/>
  <c r="I195" i="3"/>
  <c r="I245" i="3"/>
  <c r="I244" i="3" s="1"/>
  <c r="I215" i="3"/>
  <c r="I214" i="3" s="1"/>
  <c r="I184" i="3"/>
  <c r="I190" i="3"/>
  <c r="I270" i="3"/>
  <c r="I204" i="3"/>
  <c r="I203" i="3"/>
  <c r="N152" i="3"/>
  <c r="N39" i="3"/>
  <c r="N40" i="3" s="1"/>
  <c r="N41" i="3" s="1"/>
  <c r="N43" i="3" s="1"/>
  <c r="N44" i="3" s="1"/>
  <c r="N45" i="3" s="1"/>
  <c r="M294" i="3"/>
  <c r="H322" i="3"/>
  <c r="M301" i="3"/>
  <c r="I14" i="3"/>
  <c r="I15" i="3" s="1"/>
  <c r="I16" i="3" s="1"/>
  <c r="I18" i="3" s="1"/>
  <c r="I19" i="3" s="1"/>
  <c r="I20" i="3" s="1"/>
  <c r="H300" i="3"/>
  <c r="H329" i="3" s="1"/>
  <c r="N153" i="3"/>
  <c r="N155" i="3"/>
  <c r="N146" i="3"/>
  <c r="I215" i="2"/>
  <c r="I214" i="2" s="1"/>
  <c r="N47" i="2"/>
  <c r="N46" i="2"/>
  <c r="N48" i="2"/>
  <c r="I274" i="2"/>
  <c r="I280" i="2"/>
  <c r="I202" i="2"/>
  <c r="I154" i="2" s="1"/>
  <c r="I260" i="2"/>
  <c r="I223" i="2"/>
  <c r="I261" i="2"/>
  <c r="I224" i="2"/>
  <c r="I179" i="2"/>
  <c r="I227" i="2"/>
  <c r="I245" i="2" s="1"/>
  <c r="I243" i="2" s="1"/>
  <c r="N106" i="2"/>
  <c r="N226" i="2"/>
  <c r="N149" i="2"/>
  <c r="L244" i="1"/>
  <c r="L238" i="1"/>
  <c r="L237" i="1" s="1"/>
  <c r="J453" i="1"/>
  <c r="J403" i="1"/>
  <c r="J388" i="1"/>
  <c r="I530" i="1"/>
  <c r="I514" i="1"/>
  <c r="I532" i="1" s="1"/>
  <c r="I538" i="1"/>
  <c r="J480" i="1"/>
  <c r="J485" i="1" s="1"/>
  <c r="J424" i="1"/>
  <c r="I529" i="1"/>
  <c r="J380" i="1"/>
  <c r="J377" i="1" s="1"/>
  <c r="J412" i="1"/>
  <c r="J464" i="1" s="1"/>
  <c r="J411" i="1"/>
  <c r="N506" i="1"/>
  <c r="N507" i="1" s="1"/>
  <c r="N314" i="1"/>
  <c r="N357" i="1"/>
  <c r="J478" i="1"/>
  <c r="J398" i="1"/>
  <c r="J392" i="1"/>
  <c r="I250" i="1"/>
  <c r="I249" i="1" s="1"/>
  <c r="I195" i="1"/>
  <c r="I180" i="1"/>
  <c r="I169" i="1"/>
  <c r="I22" i="1"/>
  <c r="I23" i="1"/>
  <c r="I21" i="1"/>
  <c r="I203" i="1"/>
  <c r="I215" i="1" s="1"/>
  <c r="I204" i="1"/>
  <c r="N152" i="1"/>
  <c r="N39" i="1"/>
  <c r="N40" i="1" s="1"/>
  <c r="N41" i="1" s="1"/>
  <c r="N43" i="1" s="1"/>
  <c r="N44" i="1" s="1"/>
  <c r="N45" i="1" s="1"/>
  <c r="I192" i="1"/>
  <c r="I275" i="1"/>
  <c r="I184" i="1"/>
  <c r="N153" i="1"/>
  <c r="N155" i="1"/>
  <c r="N146" i="1"/>
  <c r="H323" i="3" l="1"/>
  <c r="H325" i="3"/>
  <c r="N47" i="3"/>
  <c r="N292" i="3" s="1"/>
  <c r="N46" i="3"/>
  <c r="N291" i="3" s="1"/>
  <c r="N48" i="3"/>
  <c r="N293" i="3" s="1"/>
  <c r="I222" i="3"/>
  <c r="N106" i="3"/>
  <c r="N298" i="3"/>
  <c r="N299" i="3" s="1"/>
  <c r="N149" i="3"/>
  <c r="I202" i="3"/>
  <c r="I154" i="3" s="1"/>
  <c r="I255" i="3"/>
  <c r="I223" i="3"/>
  <c r="I256" i="3"/>
  <c r="I224" i="3"/>
  <c r="I22" i="3"/>
  <c r="I288" i="3" s="1"/>
  <c r="I21" i="3"/>
  <c r="I287" i="3" s="1"/>
  <c r="I23" i="3"/>
  <c r="I289" i="3" s="1"/>
  <c r="I269" i="3"/>
  <c r="I275" i="3"/>
  <c r="I222" i="2"/>
  <c r="I221" i="2"/>
  <c r="J14" i="2" s="1"/>
  <c r="J15" i="2" s="1"/>
  <c r="J16" i="2" s="1"/>
  <c r="J18" i="2" s="1"/>
  <c r="J19" i="2" s="1"/>
  <c r="J20" i="2" s="1"/>
  <c r="J22" i="2" s="1"/>
  <c r="J210" i="2"/>
  <c r="J266" i="2" s="1"/>
  <c r="J109" i="2"/>
  <c r="J205" i="2" s="1"/>
  <c r="J262" i="2" s="1"/>
  <c r="J187" i="2"/>
  <c r="J211" i="2"/>
  <c r="J267" i="2" s="1"/>
  <c r="I272" i="2"/>
  <c r="J108" i="2"/>
  <c r="J186" i="2"/>
  <c r="J171" i="2" s="1"/>
  <c r="J209" i="2"/>
  <c r="I271" i="2"/>
  <c r="N238" i="2"/>
  <c r="N237" i="2" s="1"/>
  <c r="N244" i="2"/>
  <c r="I259" i="2"/>
  <c r="M226" i="1"/>
  <c r="I533" i="1"/>
  <c r="I531" i="1"/>
  <c r="J463" i="1"/>
  <c r="J462" i="1" s="1"/>
  <c r="J410" i="1"/>
  <c r="J362" i="1" s="1"/>
  <c r="J431" i="1"/>
  <c r="J455" i="1"/>
  <c r="J452" i="1" s="1"/>
  <c r="J432" i="1"/>
  <c r="J405" i="1"/>
  <c r="J390" i="1"/>
  <c r="J400" i="1" s="1"/>
  <c r="J425" i="1"/>
  <c r="J423" i="1"/>
  <c r="J483" i="1"/>
  <c r="J477" i="1"/>
  <c r="N509" i="1"/>
  <c r="I214" i="1"/>
  <c r="I222" i="1"/>
  <c r="I280" i="1"/>
  <c r="I274" i="1"/>
  <c r="I227" i="1"/>
  <c r="I245" i="1" s="1"/>
  <c r="I243" i="1" s="1"/>
  <c r="I179" i="1"/>
  <c r="N106" i="1"/>
  <c r="N149" i="1"/>
  <c r="I261" i="1"/>
  <c r="I224" i="1"/>
  <c r="N48" i="1"/>
  <c r="N47" i="1"/>
  <c r="N46" i="1"/>
  <c r="I260" i="1"/>
  <c r="I259" i="1" s="1"/>
  <c r="I202" i="1"/>
  <c r="I154" i="1" s="1"/>
  <c r="I223" i="1"/>
  <c r="I190" i="1"/>
  <c r="J109" i="3" l="1"/>
  <c r="J205" i="3" s="1"/>
  <c r="J257" i="3" s="1"/>
  <c r="J187" i="3"/>
  <c r="I267" i="3"/>
  <c r="J210" i="3"/>
  <c r="J261" i="3" s="1"/>
  <c r="J211" i="3"/>
  <c r="J262" i="3" s="1"/>
  <c r="I305" i="3"/>
  <c r="I316" i="3"/>
  <c r="J107" i="3"/>
  <c r="J185" i="3"/>
  <c r="I221" i="3"/>
  <c r="I265" i="3"/>
  <c r="I303" i="3"/>
  <c r="I314" i="3"/>
  <c r="N294" i="3"/>
  <c r="I254" i="3"/>
  <c r="J108" i="3"/>
  <c r="J186" i="3"/>
  <c r="J171" i="3" s="1"/>
  <c r="J209" i="3"/>
  <c r="I304" i="3"/>
  <c r="I266" i="3"/>
  <c r="I315" i="3"/>
  <c r="H331" i="3"/>
  <c r="H333" i="3" s="1"/>
  <c r="H326" i="3"/>
  <c r="I290" i="3"/>
  <c r="I302" i="3" s="1"/>
  <c r="I306" i="3" s="1"/>
  <c r="I324" i="3" s="1"/>
  <c r="N301" i="3"/>
  <c r="I270" i="2"/>
  <c r="I269" i="2" s="1"/>
  <c r="J107" i="2"/>
  <c r="J185" i="2"/>
  <c r="J23" i="2"/>
  <c r="J21" i="2"/>
  <c r="J181" i="2"/>
  <c r="J228" i="2" s="1"/>
  <c r="J246" i="2" s="1"/>
  <c r="J196" i="2"/>
  <c r="J216" i="2"/>
  <c r="J251" i="2"/>
  <c r="J208" i="2"/>
  <c r="J265" i="2"/>
  <c r="J264" i="2" s="1"/>
  <c r="J277" i="2"/>
  <c r="J282" i="2" s="1"/>
  <c r="J172" i="2"/>
  <c r="J276" i="2"/>
  <c r="J281" i="2" s="1"/>
  <c r="J184" i="2"/>
  <c r="M244" i="1"/>
  <c r="M238" i="1"/>
  <c r="M237" i="1" s="1"/>
  <c r="J513" i="1"/>
  <c r="J475" i="1"/>
  <c r="K418" i="1"/>
  <c r="K469" i="1" s="1"/>
  <c r="K419" i="1"/>
  <c r="K470" i="1" s="1"/>
  <c r="K395" i="1"/>
  <c r="K317" i="1"/>
  <c r="K413" i="1" s="1"/>
  <c r="K465" i="1" s="1"/>
  <c r="J524" i="1"/>
  <c r="J474" i="1"/>
  <c r="J512" i="1"/>
  <c r="K394" i="1"/>
  <c r="K417" i="1"/>
  <c r="K379" i="1"/>
  <c r="K316" i="1"/>
  <c r="J523" i="1"/>
  <c r="J387" i="1"/>
  <c r="J422" i="1"/>
  <c r="J430" i="1"/>
  <c r="I534" i="1"/>
  <c r="I539" i="1"/>
  <c r="I541" i="1" s="1"/>
  <c r="J209" i="1"/>
  <c r="I271" i="1"/>
  <c r="J108" i="1"/>
  <c r="J186" i="1"/>
  <c r="I272" i="1"/>
  <c r="I269" i="1" s="1"/>
  <c r="J211" i="1"/>
  <c r="J267" i="1" s="1"/>
  <c r="J187" i="1"/>
  <c r="J210" i="1"/>
  <c r="J266" i="1" s="1"/>
  <c r="J109" i="1"/>
  <c r="J205" i="1" s="1"/>
  <c r="J262" i="1" s="1"/>
  <c r="J172" i="1"/>
  <c r="I270" i="1"/>
  <c r="I221" i="1"/>
  <c r="J14" i="1" s="1"/>
  <c r="J15" i="1" s="1"/>
  <c r="J16" i="1" s="1"/>
  <c r="J18" i="1" s="1"/>
  <c r="J19" i="1" s="1"/>
  <c r="J20" i="1" s="1"/>
  <c r="J185" i="1"/>
  <c r="J107" i="1"/>
  <c r="J181" i="3" l="1"/>
  <c r="J196" i="3"/>
  <c r="J216" i="3"/>
  <c r="J246" i="3"/>
  <c r="I330" i="3"/>
  <c r="I264" i="3"/>
  <c r="I320" i="3" s="1"/>
  <c r="I322" i="3" s="1"/>
  <c r="I321" i="3"/>
  <c r="J208" i="3"/>
  <c r="J260" i="3"/>
  <c r="J259" i="3" s="1"/>
  <c r="J14" i="3"/>
  <c r="J15" i="3" s="1"/>
  <c r="J16" i="3" s="1"/>
  <c r="J18" i="3" s="1"/>
  <c r="J19" i="3" s="1"/>
  <c r="J20" i="3" s="1"/>
  <c r="I300" i="3"/>
  <c r="I329" i="3" s="1"/>
  <c r="J184" i="3"/>
  <c r="J270" i="3"/>
  <c r="J272" i="3"/>
  <c r="J277" i="3" s="1"/>
  <c r="J170" i="3"/>
  <c r="J172" i="3"/>
  <c r="J191" i="3"/>
  <c r="J271" i="3"/>
  <c r="J276" i="3" s="1"/>
  <c r="J204" i="3"/>
  <c r="J256" i="3" s="1"/>
  <c r="J203" i="3"/>
  <c r="J223" i="3" s="1"/>
  <c r="J170" i="2"/>
  <c r="J275" i="2"/>
  <c r="J280" i="2" s="1"/>
  <c r="J191" i="2"/>
  <c r="J203" i="2"/>
  <c r="J204" i="2"/>
  <c r="J261" i="2" s="1"/>
  <c r="J182" i="2"/>
  <c r="J197" i="2"/>
  <c r="J217" i="2"/>
  <c r="J252" i="2"/>
  <c r="J169" i="2"/>
  <c r="N226" i="1"/>
  <c r="K480" i="1"/>
  <c r="K485" i="1" s="1"/>
  <c r="K454" i="1"/>
  <c r="K404" i="1"/>
  <c r="K389" i="1"/>
  <c r="K399" i="1" s="1"/>
  <c r="K424" i="1"/>
  <c r="K380" i="1"/>
  <c r="J511" i="1"/>
  <c r="J473" i="1"/>
  <c r="J472" i="1" s="1"/>
  <c r="J528" i="1" s="1"/>
  <c r="J429" i="1"/>
  <c r="J508" i="1" s="1"/>
  <c r="J537" i="1" s="1"/>
  <c r="K393" i="1"/>
  <c r="K315" i="1"/>
  <c r="J522" i="1"/>
  <c r="J529" i="1" s="1"/>
  <c r="K479" i="1"/>
  <c r="K484" i="1" s="1"/>
  <c r="K468" i="1"/>
  <c r="K467" i="1" s="1"/>
  <c r="K416" i="1"/>
  <c r="J22" i="1"/>
  <c r="J23" i="1"/>
  <c r="J21" i="1"/>
  <c r="J276" i="1"/>
  <c r="J281" i="1" s="1"/>
  <c r="J203" i="1"/>
  <c r="J204" i="1"/>
  <c r="J261" i="1" s="1"/>
  <c r="J252" i="1"/>
  <c r="J217" i="1"/>
  <c r="J197" i="1"/>
  <c r="J182" i="1"/>
  <c r="J229" i="1" s="1"/>
  <c r="J247" i="1" s="1"/>
  <c r="J171" i="1"/>
  <c r="J275" i="1"/>
  <c r="J184" i="1"/>
  <c r="J170" i="1"/>
  <c r="J277" i="1"/>
  <c r="J282" i="1" s="1"/>
  <c r="J265" i="1"/>
  <c r="J264" i="1" s="1"/>
  <c r="J208" i="1"/>
  <c r="K108" i="3" l="1"/>
  <c r="K186" i="3"/>
  <c r="K171" i="3"/>
  <c r="K209" i="3"/>
  <c r="J304" i="3"/>
  <c r="J266" i="3"/>
  <c r="J315" i="3"/>
  <c r="I323" i="3"/>
  <c r="I325" i="3"/>
  <c r="J22" i="3"/>
  <c r="J288" i="3" s="1"/>
  <c r="J21" i="3"/>
  <c r="J287" i="3" s="1"/>
  <c r="J23" i="3"/>
  <c r="J289" i="3" s="1"/>
  <c r="J182" i="3"/>
  <c r="J192" i="3" s="1"/>
  <c r="J197" i="3"/>
  <c r="J224" i="3"/>
  <c r="J217" i="3"/>
  <c r="J247" i="3"/>
  <c r="J180" i="3"/>
  <c r="J195" i="3"/>
  <c r="J169" i="3"/>
  <c r="J245" i="3"/>
  <c r="J244" i="3" s="1"/>
  <c r="J215" i="3"/>
  <c r="J214" i="3" s="1"/>
  <c r="J202" i="3"/>
  <c r="J154" i="3" s="1"/>
  <c r="J255" i="3"/>
  <c r="J254" i="3" s="1"/>
  <c r="J269" i="3"/>
  <c r="J275" i="3"/>
  <c r="J202" i="2"/>
  <c r="J154" i="2" s="1"/>
  <c r="J260" i="2"/>
  <c r="J259" i="2" s="1"/>
  <c r="J274" i="2"/>
  <c r="J195" i="2"/>
  <c r="J180" i="2"/>
  <c r="J215" i="2"/>
  <c r="J214" i="2" s="1"/>
  <c r="J250" i="2"/>
  <c r="J249" i="2" s="1"/>
  <c r="J224" i="2"/>
  <c r="J272" i="2" s="1"/>
  <c r="J223" i="2"/>
  <c r="K109" i="2"/>
  <c r="K205" i="2" s="1"/>
  <c r="K262" i="2" s="1"/>
  <c r="K210" i="2"/>
  <c r="K266" i="2" s="1"/>
  <c r="K211" i="2"/>
  <c r="K267" i="2" s="1"/>
  <c r="K187" i="2"/>
  <c r="K172" i="2" s="1"/>
  <c r="J229" i="2"/>
  <c r="J247" i="2" s="1"/>
  <c r="J192" i="2"/>
  <c r="N244" i="1"/>
  <c r="N238" i="1"/>
  <c r="N237" i="1" s="1"/>
  <c r="K455" i="1"/>
  <c r="K425" i="1"/>
  <c r="K405" i="1"/>
  <c r="K390" i="1"/>
  <c r="K400" i="1" s="1"/>
  <c r="K478" i="1"/>
  <c r="K392" i="1"/>
  <c r="K378" i="1"/>
  <c r="J530" i="1"/>
  <c r="K412" i="1"/>
  <c r="K464" i="1" s="1"/>
  <c r="K411" i="1"/>
  <c r="J538" i="1"/>
  <c r="J514" i="1"/>
  <c r="J532" i="1" s="1"/>
  <c r="J280" i="1"/>
  <c r="J274" i="1"/>
  <c r="J260" i="1"/>
  <c r="J259" i="1" s="1"/>
  <c r="J202" i="1"/>
  <c r="J154" i="1" s="1"/>
  <c r="J251" i="1"/>
  <c r="J216" i="1"/>
  <c r="J223" i="1" s="1"/>
  <c r="J196" i="1"/>
  <c r="J181" i="1"/>
  <c r="J192" i="1"/>
  <c r="J250" i="1"/>
  <c r="J215" i="1"/>
  <c r="J195" i="1"/>
  <c r="J180" i="1"/>
  <c r="J169" i="1"/>
  <c r="J224" i="1"/>
  <c r="K260" i="3" l="1"/>
  <c r="J290" i="3"/>
  <c r="J302" i="3" s="1"/>
  <c r="K181" i="3"/>
  <c r="K196" i="3"/>
  <c r="K216" i="3"/>
  <c r="K246" i="3"/>
  <c r="K109" i="3"/>
  <c r="K205" i="3" s="1"/>
  <c r="K257" i="3" s="1"/>
  <c r="K210" i="3"/>
  <c r="K261" i="3" s="1"/>
  <c r="K187" i="3"/>
  <c r="K211" i="3"/>
  <c r="K262" i="3" s="1"/>
  <c r="J267" i="3"/>
  <c r="J305" i="3"/>
  <c r="J316" i="3"/>
  <c r="J222" i="3"/>
  <c r="J179" i="3"/>
  <c r="J190" i="3"/>
  <c r="K191" i="3"/>
  <c r="K271" i="3"/>
  <c r="K276" i="3" s="1"/>
  <c r="I331" i="3"/>
  <c r="I333" i="3" s="1"/>
  <c r="I326" i="3"/>
  <c r="J227" i="2"/>
  <c r="J245" i="2" s="1"/>
  <c r="J243" i="2" s="1"/>
  <c r="J190" i="2"/>
  <c r="K209" i="2"/>
  <c r="K265" i="2" s="1"/>
  <c r="K186" i="2"/>
  <c r="K108" i="2"/>
  <c r="J271" i="2"/>
  <c r="J179" i="2"/>
  <c r="J222" i="2"/>
  <c r="K217" i="2"/>
  <c r="K252" i="2"/>
  <c r="K197" i="2"/>
  <c r="K182" i="2"/>
  <c r="K229" i="2" s="1"/>
  <c r="K247" i="2" s="1"/>
  <c r="K277" i="2"/>
  <c r="K282" i="2" s="1"/>
  <c r="K192" i="2"/>
  <c r="K208" i="2"/>
  <c r="K264" i="2"/>
  <c r="K477" i="1"/>
  <c r="K483" i="1"/>
  <c r="K463" i="1"/>
  <c r="K462" i="1" s="1"/>
  <c r="K410" i="1"/>
  <c r="K362" i="1" s="1"/>
  <c r="K431" i="1"/>
  <c r="K453" i="1"/>
  <c r="K452" i="1" s="1"/>
  <c r="K430" i="1"/>
  <c r="K403" i="1"/>
  <c r="K388" i="1"/>
  <c r="K377" i="1"/>
  <c r="K423" i="1"/>
  <c r="K422" i="1" s="1"/>
  <c r="J533" i="1"/>
  <c r="J531" i="1"/>
  <c r="K432" i="1"/>
  <c r="K209" i="1"/>
  <c r="J271" i="1"/>
  <c r="K186" i="1"/>
  <c r="K108" i="1"/>
  <c r="J227" i="1"/>
  <c r="J245" i="1" s="1"/>
  <c r="J243" i="1" s="1"/>
  <c r="J179" i="1"/>
  <c r="J190" i="1"/>
  <c r="J214" i="1"/>
  <c r="J249" i="1"/>
  <c r="J222" i="1"/>
  <c r="J272" i="1"/>
  <c r="K211" i="1"/>
  <c r="K267" i="1" s="1"/>
  <c r="K187" i="1"/>
  <c r="K210" i="1"/>
  <c r="K266" i="1" s="1"/>
  <c r="K109" i="1"/>
  <c r="K205" i="1" s="1"/>
  <c r="K262" i="1" s="1"/>
  <c r="J228" i="1"/>
  <c r="J246" i="1" s="1"/>
  <c r="J191" i="1"/>
  <c r="K272" i="3" l="1"/>
  <c r="K277" i="3" s="1"/>
  <c r="K172" i="3"/>
  <c r="K259" i="3"/>
  <c r="K107" i="3"/>
  <c r="K170" i="3"/>
  <c r="J221" i="3"/>
  <c r="K185" i="3"/>
  <c r="J265" i="3"/>
  <c r="J264" i="3" s="1"/>
  <c r="J320" i="3" s="1"/>
  <c r="J303" i="3"/>
  <c r="J330" i="3" s="1"/>
  <c r="J314" i="3"/>
  <c r="J321" i="3" s="1"/>
  <c r="K208" i="3"/>
  <c r="J269" i="2"/>
  <c r="K107" i="2"/>
  <c r="J270" i="2"/>
  <c r="K185" i="2"/>
  <c r="J221" i="2"/>
  <c r="K14" i="2" s="1"/>
  <c r="K15" i="2" s="1"/>
  <c r="K16" i="2" s="1"/>
  <c r="K18" i="2" s="1"/>
  <c r="K19" i="2" s="1"/>
  <c r="K20" i="2" s="1"/>
  <c r="K171" i="2"/>
  <c r="K276" i="2"/>
  <c r="K281" i="2" s="1"/>
  <c r="K512" i="1"/>
  <c r="L394" i="1"/>
  <c r="K474" i="1"/>
  <c r="K523" i="1"/>
  <c r="L417" i="1"/>
  <c r="L379" i="1"/>
  <c r="L316" i="1"/>
  <c r="K473" i="1"/>
  <c r="K511" i="1"/>
  <c r="K429" i="1"/>
  <c r="K508" i="1" s="1"/>
  <c r="K537" i="1" s="1"/>
  <c r="L393" i="1"/>
  <c r="L315" i="1"/>
  <c r="K522" i="1"/>
  <c r="K475" i="1"/>
  <c r="L418" i="1"/>
  <c r="L469" i="1" s="1"/>
  <c r="K513" i="1"/>
  <c r="L419" i="1"/>
  <c r="L470" i="1" s="1"/>
  <c r="L395" i="1"/>
  <c r="L317" i="1"/>
  <c r="L413" i="1" s="1"/>
  <c r="L465" i="1" s="1"/>
  <c r="K524" i="1"/>
  <c r="J534" i="1"/>
  <c r="J539" i="1"/>
  <c r="J541" i="1" s="1"/>
  <c r="K387" i="1"/>
  <c r="K398" i="1"/>
  <c r="K276" i="1"/>
  <c r="K281" i="1" s="1"/>
  <c r="K277" i="1"/>
  <c r="K282" i="1" s="1"/>
  <c r="J270" i="1"/>
  <c r="J269" i="1" s="1"/>
  <c r="J221" i="1"/>
  <c r="K14" i="1" s="1"/>
  <c r="K15" i="1" s="1"/>
  <c r="K16" i="1" s="1"/>
  <c r="K18" i="1" s="1"/>
  <c r="K19" i="1" s="1"/>
  <c r="K20" i="1" s="1"/>
  <c r="K185" i="1"/>
  <c r="K107" i="1"/>
  <c r="K171" i="1"/>
  <c r="K172" i="1"/>
  <c r="K265" i="1"/>
  <c r="K264" i="1" s="1"/>
  <c r="K208" i="1"/>
  <c r="K14" i="3" l="1"/>
  <c r="K15" i="3" s="1"/>
  <c r="K16" i="3" s="1"/>
  <c r="K18" i="3" s="1"/>
  <c r="K19" i="3" s="1"/>
  <c r="K20" i="3" s="1"/>
  <c r="J300" i="3"/>
  <c r="J329" i="3" s="1"/>
  <c r="K247" i="3"/>
  <c r="K182" i="3"/>
  <c r="K192" i="3" s="1"/>
  <c r="K197" i="3"/>
  <c r="K217" i="3"/>
  <c r="K245" i="3"/>
  <c r="K244" i="3" s="1"/>
  <c r="K180" i="3"/>
  <c r="K190" i="3" s="1"/>
  <c r="K195" i="3"/>
  <c r="K169" i="3"/>
  <c r="J306" i="3"/>
  <c r="J324" i="3" s="1"/>
  <c r="K204" i="3"/>
  <c r="K256" i="3" s="1"/>
  <c r="K203" i="3"/>
  <c r="J322" i="3"/>
  <c r="K184" i="3"/>
  <c r="K270" i="3"/>
  <c r="K181" i="2"/>
  <c r="K216" i="2"/>
  <c r="K196" i="2"/>
  <c r="K251" i="2"/>
  <c r="K170" i="2"/>
  <c r="K275" i="2"/>
  <c r="K184" i="2"/>
  <c r="K23" i="2"/>
  <c r="K21" i="2"/>
  <c r="K22" i="2"/>
  <c r="K203" i="2"/>
  <c r="K204" i="2"/>
  <c r="K472" i="1"/>
  <c r="K528" i="1" s="1"/>
  <c r="K529" i="1"/>
  <c r="L404" i="1"/>
  <c r="L389" i="1"/>
  <c r="L399" i="1" s="1"/>
  <c r="L454" i="1"/>
  <c r="L424" i="1"/>
  <c r="L431" i="1" s="1"/>
  <c r="L412" i="1"/>
  <c r="L464" i="1" s="1"/>
  <c r="L411" i="1"/>
  <c r="L468" i="1"/>
  <c r="L467" i="1" s="1"/>
  <c r="L416" i="1"/>
  <c r="L480" i="1"/>
  <c r="L485" i="1" s="1"/>
  <c r="L478" i="1"/>
  <c r="L392" i="1"/>
  <c r="L378" i="1"/>
  <c r="L479" i="1"/>
  <c r="L484" i="1" s="1"/>
  <c r="L380" i="1"/>
  <c r="K514" i="1"/>
  <c r="K532" i="1" s="1"/>
  <c r="K538" i="1"/>
  <c r="K22" i="1"/>
  <c r="K21" i="1"/>
  <c r="K23" i="1"/>
  <c r="K203" i="1"/>
  <c r="K204" i="1"/>
  <c r="K261" i="1" s="1"/>
  <c r="K184" i="1"/>
  <c r="K275" i="1"/>
  <c r="K252" i="1"/>
  <c r="K217" i="1"/>
  <c r="K197" i="1"/>
  <c r="K182" i="1"/>
  <c r="K251" i="1"/>
  <c r="K216" i="1"/>
  <c r="K223" i="1" s="1"/>
  <c r="K196" i="1"/>
  <c r="K181" i="1"/>
  <c r="K170" i="1"/>
  <c r="K202" i="3" l="1"/>
  <c r="K154" i="3" s="1"/>
  <c r="K255" i="3"/>
  <c r="K254" i="3" s="1"/>
  <c r="K223" i="3"/>
  <c r="K269" i="3"/>
  <c r="K275" i="3"/>
  <c r="K215" i="3"/>
  <c r="K224" i="3"/>
  <c r="J323" i="3"/>
  <c r="J325" i="3"/>
  <c r="K179" i="3"/>
  <c r="K21" i="3"/>
  <c r="K287" i="3" s="1"/>
  <c r="K23" i="3"/>
  <c r="K289" i="3" s="1"/>
  <c r="K22" i="3"/>
  <c r="K288" i="3" s="1"/>
  <c r="K280" i="2"/>
  <c r="K274" i="2"/>
  <c r="K180" i="2"/>
  <c r="K250" i="2"/>
  <c r="K249" i="2" s="1"/>
  <c r="K195" i="2"/>
  <c r="K169" i="2"/>
  <c r="K215" i="2"/>
  <c r="K214" i="2" s="1"/>
  <c r="K261" i="2"/>
  <c r="K224" i="2"/>
  <c r="K260" i="2"/>
  <c r="K202" i="2"/>
  <c r="K154" i="2" s="1"/>
  <c r="K223" i="2"/>
  <c r="K191" i="2"/>
  <c r="K228" i="2"/>
  <c r="K246" i="2" s="1"/>
  <c r="L512" i="1"/>
  <c r="L474" i="1"/>
  <c r="M417" i="1"/>
  <c r="M394" i="1"/>
  <c r="M316" i="1"/>
  <c r="L523" i="1"/>
  <c r="L483" i="1"/>
  <c r="L477" i="1"/>
  <c r="L455" i="1"/>
  <c r="L425" i="1"/>
  <c r="L432" i="1" s="1"/>
  <c r="L405" i="1"/>
  <c r="L390" i="1"/>
  <c r="L400" i="1" s="1"/>
  <c r="L453" i="1"/>
  <c r="L452" i="1" s="1"/>
  <c r="L430" i="1"/>
  <c r="L403" i="1"/>
  <c r="L388" i="1"/>
  <c r="L377" i="1"/>
  <c r="L423" i="1"/>
  <c r="L422" i="1" s="1"/>
  <c r="L463" i="1"/>
  <c r="L462" i="1" s="1"/>
  <c r="L410" i="1"/>
  <c r="L362" i="1" s="1"/>
  <c r="K530" i="1"/>
  <c r="L209" i="1"/>
  <c r="K271" i="1"/>
  <c r="L186" i="1"/>
  <c r="L108" i="1"/>
  <c r="K229" i="1"/>
  <c r="K247" i="1" s="1"/>
  <c r="K192" i="1"/>
  <c r="K260" i="1"/>
  <c r="K259" i="1" s="1"/>
  <c r="K202" i="1"/>
  <c r="K154" i="1" s="1"/>
  <c r="K250" i="1"/>
  <c r="K249" i="1" s="1"/>
  <c r="K215" i="1"/>
  <c r="K214" i="1" s="1"/>
  <c r="K195" i="1"/>
  <c r="K180" i="1"/>
  <c r="K169" i="1"/>
  <c r="K280" i="1"/>
  <c r="K274" i="1"/>
  <c r="K228" i="1"/>
  <c r="K246" i="1" s="1"/>
  <c r="K191" i="1"/>
  <c r="K224" i="1"/>
  <c r="K214" i="3" l="1"/>
  <c r="K222" i="3"/>
  <c r="K290" i="3"/>
  <c r="K302" i="3" s="1"/>
  <c r="L108" i="3"/>
  <c r="L186" i="3"/>
  <c r="L171" i="3"/>
  <c r="L209" i="3"/>
  <c r="K304" i="3"/>
  <c r="K266" i="3"/>
  <c r="K315" i="3"/>
  <c r="L109" i="3"/>
  <c r="L205" i="3" s="1"/>
  <c r="L257" i="3" s="1"/>
  <c r="L187" i="3"/>
  <c r="L211" i="3"/>
  <c r="L262" i="3" s="1"/>
  <c r="L210" i="3"/>
  <c r="L261" i="3" s="1"/>
  <c r="K267" i="3"/>
  <c r="K305" i="3"/>
  <c r="K316" i="3"/>
  <c r="J331" i="3"/>
  <c r="J333" i="3" s="1"/>
  <c r="J326" i="3"/>
  <c r="K222" i="2"/>
  <c r="K259" i="2"/>
  <c r="K227" i="2"/>
  <c r="K245" i="2" s="1"/>
  <c r="K243" i="2" s="1"/>
  <c r="K179" i="2"/>
  <c r="K190" i="2"/>
  <c r="L209" i="2"/>
  <c r="L108" i="2"/>
  <c r="L186" i="2"/>
  <c r="K271" i="2"/>
  <c r="L109" i="2"/>
  <c r="L205" i="2" s="1"/>
  <c r="L262" i="2" s="1"/>
  <c r="L187" i="2"/>
  <c r="L211" i="2"/>
  <c r="L267" i="2" s="1"/>
  <c r="K272" i="2"/>
  <c r="L172" i="2"/>
  <c r="L210" i="2"/>
  <c r="L266" i="2" s="1"/>
  <c r="L475" i="1"/>
  <c r="L513" i="1"/>
  <c r="M419" i="1"/>
  <c r="M470" i="1" s="1"/>
  <c r="M395" i="1"/>
  <c r="M418" i="1"/>
  <c r="M469" i="1" s="1"/>
  <c r="M380" i="1"/>
  <c r="M317" i="1"/>
  <c r="M413" i="1" s="1"/>
  <c r="M465" i="1" s="1"/>
  <c r="L524" i="1"/>
  <c r="L473" i="1"/>
  <c r="L472" i="1" s="1"/>
  <c r="L528" i="1" s="1"/>
  <c r="L429" i="1"/>
  <c r="L508" i="1" s="1"/>
  <c r="L537" i="1" s="1"/>
  <c r="L511" i="1"/>
  <c r="M393" i="1"/>
  <c r="M315" i="1"/>
  <c r="M378" i="1"/>
  <c r="L522" i="1"/>
  <c r="L529" i="1" s="1"/>
  <c r="M479" i="1"/>
  <c r="M484" i="1" s="1"/>
  <c r="K533" i="1"/>
  <c r="K531" i="1"/>
  <c r="M379" i="1"/>
  <c r="M468" i="1"/>
  <c r="M467" i="1" s="1"/>
  <c r="M416" i="1"/>
  <c r="L387" i="1"/>
  <c r="L398" i="1"/>
  <c r="L276" i="1"/>
  <c r="L281" i="1" s="1"/>
  <c r="K227" i="1"/>
  <c r="K245" i="1" s="1"/>
  <c r="K243" i="1" s="1"/>
  <c r="K179" i="1"/>
  <c r="K190" i="1"/>
  <c r="K222" i="1"/>
  <c r="L171" i="1"/>
  <c r="L211" i="1"/>
  <c r="L267" i="1" s="1"/>
  <c r="L187" i="1"/>
  <c r="L210" i="1"/>
  <c r="L266" i="1" s="1"/>
  <c r="K272" i="1"/>
  <c r="L109" i="1"/>
  <c r="L205" i="1" s="1"/>
  <c r="L262" i="1" s="1"/>
  <c r="L265" i="1"/>
  <c r="L260" i="3" l="1"/>
  <c r="L259" i="3" s="1"/>
  <c r="L208" i="3"/>
  <c r="L181" i="3"/>
  <c r="L191" i="3" s="1"/>
  <c r="L196" i="3"/>
  <c r="L246" i="3"/>
  <c r="L216" i="3"/>
  <c r="L272" i="3"/>
  <c r="L277" i="3" s="1"/>
  <c r="L271" i="3"/>
  <c r="L276" i="3" s="1"/>
  <c r="L172" i="3"/>
  <c r="K306" i="3"/>
  <c r="K324" i="3" s="1"/>
  <c r="L107" i="3"/>
  <c r="L185" i="3"/>
  <c r="K265" i="3"/>
  <c r="K264" i="3" s="1"/>
  <c r="K320" i="3" s="1"/>
  <c r="K303" i="3"/>
  <c r="K330" i="3" s="1"/>
  <c r="K221" i="3"/>
  <c r="K314" i="3"/>
  <c r="K321" i="3" s="1"/>
  <c r="L182" i="2"/>
  <c r="L229" i="2" s="1"/>
  <c r="L247" i="2" s="1"/>
  <c r="L197" i="2"/>
  <c r="L217" i="2"/>
  <c r="L252" i="2"/>
  <c r="L265" i="2"/>
  <c r="L264" i="2" s="1"/>
  <c r="L208" i="2"/>
  <c r="L277" i="2"/>
  <c r="L282" i="2" s="1"/>
  <c r="L192" i="2"/>
  <c r="L171" i="2"/>
  <c r="L276" i="2"/>
  <c r="L281" i="2" s="1"/>
  <c r="L185" i="2"/>
  <c r="L107" i="2"/>
  <c r="L170" i="2"/>
  <c r="K221" i="2"/>
  <c r="L14" i="2" s="1"/>
  <c r="L15" i="2" s="1"/>
  <c r="L16" i="2" s="1"/>
  <c r="L18" i="2" s="1"/>
  <c r="L19" i="2" s="1"/>
  <c r="L20" i="2" s="1"/>
  <c r="K270" i="2"/>
  <c r="K269" i="2" s="1"/>
  <c r="M453" i="1"/>
  <c r="M403" i="1"/>
  <c r="M388" i="1"/>
  <c r="M387" i="1" s="1"/>
  <c r="M377" i="1"/>
  <c r="M455" i="1"/>
  <c r="M425" i="1"/>
  <c r="M405" i="1"/>
  <c r="M390" i="1"/>
  <c r="M411" i="1"/>
  <c r="M412" i="1"/>
  <c r="M464" i="1" s="1"/>
  <c r="M424" i="1"/>
  <c r="M454" i="1"/>
  <c r="M431" i="1"/>
  <c r="M404" i="1"/>
  <c r="M389" i="1"/>
  <c r="M399" i="1" s="1"/>
  <c r="M478" i="1"/>
  <c r="M392" i="1"/>
  <c r="M398" i="1"/>
  <c r="M480" i="1"/>
  <c r="M485" i="1" s="1"/>
  <c r="M400" i="1"/>
  <c r="K539" i="1"/>
  <c r="K541" i="1" s="1"/>
  <c r="K534" i="1"/>
  <c r="L538" i="1"/>
  <c r="L514" i="1"/>
  <c r="L532" i="1" s="1"/>
  <c r="L530" i="1"/>
  <c r="L264" i="1"/>
  <c r="L251" i="1"/>
  <c r="L216" i="1"/>
  <c r="L196" i="1"/>
  <c r="L181" i="1"/>
  <c r="L277" i="1"/>
  <c r="L282" i="1" s="1"/>
  <c r="L208" i="1"/>
  <c r="K221" i="1"/>
  <c r="L14" i="1" s="1"/>
  <c r="L15" i="1" s="1"/>
  <c r="L16" i="1" s="1"/>
  <c r="L18" i="1" s="1"/>
  <c r="L19" i="1" s="1"/>
  <c r="L20" i="1" s="1"/>
  <c r="L185" i="1"/>
  <c r="L107" i="1"/>
  <c r="K270" i="1"/>
  <c r="L170" i="1"/>
  <c r="L172" i="1"/>
  <c r="K269" i="1"/>
  <c r="L184" i="3" l="1"/>
  <c r="L270" i="3"/>
  <c r="L203" i="3"/>
  <c r="L204" i="3"/>
  <c r="L256" i="3" s="1"/>
  <c r="L182" i="3"/>
  <c r="L192" i="3" s="1"/>
  <c r="L197" i="3"/>
  <c r="L217" i="3"/>
  <c r="L247" i="3"/>
  <c r="L14" i="3"/>
  <c r="L15" i="3" s="1"/>
  <c r="L16" i="3" s="1"/>
  <c r="L18" i="3" s="1"/>
  <c r="L19" i="3" s="1"/>
  <c r="L20" i="3" s="1"/>
  <c r="K300" i="3"/>
  <c r="K329" i="3" s="1"/>
  <c r="L170" i="3"/>
  <c r="K322" i="3"/>
  <c r="L169" i="2"/>
  <c r="L180" i="2"/>
  <c r="L195" i="2"/>
  <c r="L250" i="2"/>
  <c r="L275" i="2"/>
  <c r="L184" i="2"/>
  <c r="L23" i="2"/>
  <c r="L22" i="2"/>
  <c r="L21" i="2"/>
  <c r="L203" i="2"/>
  <c r="L204" i="2"/>
  <c r="L251" i="2"/>
  <c r="L181" i="2"/>
  <c r="L196" i="2"/>
  <c r="L216" i="2"/>
  <c r="M512" i="1"/>
  <c r="M474" i="1"/>
  <c r="N417" i="1"/>
  <c r="N316" i="1"/>
  <c r="N394" i="1"/>
  <c r="N379" i="1" s="1"/>
  <c r="M523" i="1"/>
  <c r="M463" i="1"/>
  <c r="M462" i="1" s="1"/>
  <c r="M410" i="1"/>
  <c r="M362" i="1" s="1"/>
  <c r="M483" i="1"/>
  <c r="M477" i="1"/>
  <c r="M432" i="1"/>
  <c r="M423" i="1"/>
  <c r="L533" i="1"/>
  <c r="L531" i="1"/>
  <c r="M452" i="1"/>
  <c r="L195" i="1"/>
  <c r="L180" i="1"/>
  <c r="L169" i="1"/>
  <c r="L250" i="1"/>
  <c r="L249" i="1" s="1"/>
  <c r="L228" i="1"/>
  <c r="L246" i="1" s="1"/>
  <c r="L191" i="1"/>
  <c r="L203" i="1"/>
  <c r="L204" i="1"/>
  <c r="L261" i="1" s="1"/>
  <c r="L190" i="1"/>
  <c r="L275" i="1"/>
  <c r="L184" i="1"/>
  <c r="L217" i="1"/>
  <c r="L197" i="1"/>
  <c r="L224" i="1"/>
  <c r="L182" i="1"/>
  <c r="L252" i="1"/>
  <c r="L22" i="1"/>
  <c r="L23" i="1"/>
  <c r="L21" i="1"/>
  <c r="L202" i="3" l="1"/>
  <c r="L154" i="3" s="1"/>
  <c r="L255" i="3"/>
  <c r="L254" i="3" s="1"/>
  <c r="L223" i="3"/>
  <c r="L21" i="3"/>
  <c r="L287" i="3" s="1"/>
  <c r="L23" i="3"/>
  <c r="L289" i="3" s="1"/>
  <c r="L22" i="3"/>
  <c r="L288" i="3" s="1"/>
  <c r="L269" i="3"/>
  <c r="L275" i="3"/>
  <c r="K323" i="3"/>
  <c r="K325" i="3"/>
  <c r="L180" i="3"/>
  <c r="L195" i="3"/>
  <c r="L215" i="3"/>
  <c r="L214" i="3" s="1"/>
  <c r="L169" i="3"/>
  <c r="L222" i="3"/>
  <c r="L245" i="3"/>
  <c r="L244" i="3" s="1"/>
  <c r="L224" i="3"/>
  <c r="L228" i="2"/>
  <c r="L246" i="2" s="1"/>
  <c r="L191" i="2"/>
  <c r="L261" i="2"/>
  <c r="L224" i="2"/>
  <c r="L202" i="2"/>
  <c r="L154" i="2" s="1"/>
  <c r="L260" i="2"/>
  <c r="L259" i="2" s="1"/>
  <c r="L215" i="2"/>
  <c r="L249" i="2"/>
  <c r="L223" i="2"/>
  <c r="L274" i="2"/>
  <c r="L280" i="2"/>
  <c r="L227" i="2"/>
  <c r="L245" i="2" s="1"/>
  <c r="L179" i="2"/>
  <c r="L190" i="2"/>
  <c r="N454" i="1"/>
  <c r="N404" i="1"/>
  <c r="N389" i="1"/>
  <c r="N399" i="1" s="1"/>
  <c r="M422" i="1"/>
  <c r="M430" i="1"/>
  <c r="N468" i="1"/>
  <c r="N467" i="1" s="1"/>
  <c r="N479" i="1"/>
  <c r="N484" i="1" s="1"/>
  <c r="M475" i="1"/>
  <c r="M513" i="1"/>
  <c r="N419" i="1"/>
  <c r="N470" i="1" s="1"/>
  <c r="N395" i="1"/>
  <c r="N317" i="1"/>
  <c r="N413" i="1" s="1"/>
  <c r="N465" i="1" s="1"/>
  <c r="N418" i="1"/>
  <c r="N469" i="1" s="1"/>
  <c r="M524" i="1"/>
  <c r="L539" i="1"/>
  <c r="L541" i="1" s="1"/>
  <c r="L534" i="1"/>
  <c r="M210" i="1"/>
  <c r="M266" i="1" s="1"/>
  <c r="L272" i="1"/>
  <c r="M109" i="1"/>
  <c r="M205" i="1" s="1"/>
  <c r="M262" i="1" s="1"/>
  <c r="M211" i="1"/>
  <c r="M267" i="1" s="1"/>
  <c r="M187" i="1"/>
  <c r="L229" i="1"/>
  <c r="L247" i="1" s="1"/>
  <c r="L192" i="1"/>
  <c r="L227" i="1"/>
  <c r="L245" i="1" s="1"/>
  <c r="L179" i="1"/>
  <c r="L280" i="1"/>
  <c r="L274" i="1"/>
  <c r="L202" i="1"/>
  <c r="L154" i="1" s="1"/>
  <c r="L260" i="1"/>
  <c r="L259" i="1" s="1"/>
  <c r="L223" i="1"/>
  <c r="L215" i="1"/>
  <c r="L290" i="3" l="1"/>
  <c r="L302" i="3" s="1"/>
  <c r="M107" i="3"/>
  <c r="M185" i="3"/>
  <c r="L265" i="3"/>
  <c r="L314" i="3"/>
  <c r="L321" i="3" s="1"/>
  <c r="L303" i="3"/>
  <c r="L221" i="3"/>
  <c r="L179" i="3"/>
  <c r="L190" i="3"/>
  <c r="M186" i="3"/>
  <c r="M108" i="3"/>
  <c r="M171" i="3"/>
  <c r="M209" i="3"/>
  <c r="L304" i="3"/>
  <c r="L266" i="3"/>
  <c r="L315" i="3"/>
  <c r="K331" i="3"/>
  <c r="K333" i="3" s="1"/>
  <c r="K326" i="3"/>
  <c r="M109" i="3"/>
  <c r="M205" i="3" s="1"/>
  <c r="M257" i="3" s="1"/>
  <c r="M187" i="3"/>
  <c r="M172" i="3" s="1"/>
  <c r="M211" i="3"/>
  <c r="M262" i="3" s="1"/>
  <c r="M210" i="3"/>
  <c r="M261" i="3" s="1"/>
  <c r="L267" i="3"/>
  <c r="L316" i="3"/>
  <c r="L305" i="3"/>
  <c r="L214" i="2"/>
  <c r="L222" i="2"/>
  <c r="M209" i="2"/>
  <c r="M186" i="2"/>
  <c r="M276" i="2" s="1"/>
  <c r="M108" i="2"/>
  <c r="L271" i="2"/>
  <c r="M171" i="2"/>
  <c r="L243" i="2"/>
  <c r="L272" i="2"/>
  <c r="M211" i="2"/>
  <c r="M267" i="2" s="1"/>
  <c r="M109" i="2"/>
  <c r="M205" i="2" s="1"/>
  <c r="M262" i="2" s="1"/>
  <c r="M210" i="2"/>
  <c r="M266" i="2" s="1"/>
  <c r="M187" i="2"/>
  <c r="M277" i="2" s="1"/>
  <c r="M282" i="2" s="1"/>
  <c r="M473" i="1"/>
  <c r="M472" i="1" s="1"/>
  <c r="M528" i="1" s="1"/>
  <c r="M511" i="1"/>
  <c r="M429" i="1"/>
  <c r="M508" i="1" s="1"/>
  <c r="M537" i="1" s="1"/>
  <c r="N393" i="1"/>
  <c r="N378" i="1"/>
  <c r="N315" i="1"/>
  <c r="M522" i="1"/>
  <c r="M529" i="1" s="1"/>
  <c r="N480" i="1"/>
  <c r="N485" i="1" s="1"/>
  <c r="N380" i="1"/>
  <c r="N424" i="1"/>
  <c r="N416" i="1"/>
  <c r="M277" i="1"/>
  <c r="M282" i="1" s="1"/>
  <c r="M172" i="1"/>
  <c r="L271" i="1"/>
  <c r="M209" i="1"/>
  <c r="M186" i="1"/>
  <c r="M171" i="1" s="1"/>
  <c r="M108" i="1"/>
  <c r="L214" i="1"/>
  <c r="L222" i="1"/>
  <c r="L243" i="1"/>
  <c r="M182" i="3" l="1"/>
  <c r="M197" i="3"/>
  <c r="M217" i="3"/>
  <c r="M224" i="3"/>
  <c r="M247" i="3"/>
  <c r="M14" i="3"/>
  <c r="M15" i="3" s="1"/>
  <c r="M16" i="3" s="1"/>
  <c r="M18" i="3" s="1"/>
  <c r="M19" i="3" s="1"/>
  <c r="M20" i="3" s="1"/>
  <c r="L300" i="3"/>
  <c r="L329" i="3" s="1"/>
  <c r="L330" i="3"/>
  <c r="M260" i="3"/>
  <c r="M259" i="3" s="1"/>
  <c r="M208" i="3"/>
  <c r="M181" i="3"/>
  <c r="M191" i="3" s="1"/>
  <c r="M196" i="3"/>
  <c r="M246" i="3"/>
  <c r="M216" i="3"/>
  <c r="M223" i="3" s="1"/>
  <c r="L264" i="3"/>
  <c r="L320" i="3" s="1"/>
  <c r="L322" i="3" s="1"/>
  <c r="M184" i="3"/>
  <c r="M270" i="3"/>
  <c r="M271" i="3"/>
  <c r="M276" i="3" s="1"/>
  <c r="M170" i="3"/>
  <c r="M192" i="3"/>
  <c r="M272" i="3"/>
  <c r="M277" i="3" s="1"/>
  <c r="M203" i="3"/>
  <c r="M204" i="3"/>
  <c r="M256" i="3" s="1"/>
  <c r="L306" i="3"/>
  <c r="L324" i="3" s="1"/>
  <c r="M181" i="2"/>
  <c r="M196" i="2"/>
  <c r="M216" i="2"/>
  <c r="M251" i="2"/>
  <c r="M172" i="2"/>
  <c r="M281" i="2"/>
  <c r="M208" i="2"/>
  <c r="M265" i="2"/>
  <c r="M264" i="2" s="1"/>
  <c r="L221" i="2"/>
  <c r="M14" i="2" s="1"/>
  <c r="M15" i="2" s="1"/>
  <c r="M16" i="2" s="1"/>
  <c r="M18" i="2" s="1"/>
  <c r="M19" i="2" s="1"/>
  <c r="M20" i="2" s="1"/>
  <c r="M107" i="2"/>
  <c r="M185" i="2"/>
  <c r="M170" i="2"/>
  <c r="L270" i="2"/>
  <c r="L269" i="2" s="1"/>
  <c r="N453" i="1"/>
  <c r="N403" i="1"/>
  <c r="N388" i="1"/>
  <c r="N377" i="1"/>
  <c r="N423" i="1"/>
  <c r="N478" i="1"/>
  <c r="N398" i="1"/>
  <c r="N392" i="1"/>
  <c r="N411" i="1"/>
  <c r="N412" i="1"/>
  <c r="N464" i="1" s="1"/>
  <c r="N455" i="1"/>
  <c r="N405" i="1"/>
  <c r="N390" i="1"/>
  <c r="N400" i="1" s="1"/>
  <c r="N425" i="1"/>
  <c r="N432" i="1"/>
  <c r="M538" i="1"/>
  <c r="M514" i="1"/>
  <c r="M532" i="1" s="1"/>
  <c r="M530" i="1"/>
  <c r="M251" i="1"/>
  <c r="M216" i="1"/>
  <c r="M196" i="1"/>
  <c r="M181" i="1"/>
  <c r="M228" i="1" s="1"/>
  <c r="M246" i="1" s="1"/>
  <c r="M208" i="1"/>
  <c r="M265" i="1"/>
  <c r="M264" i="1" s="1"/>
  <c r="M276" i="1"/>
  <c r="M281" i="1" s="1"/>
  <c r="L269" i="1"/>
  <c r="M252" i="1"/>
  <c r="M217" i="1"/>
  <c r="M182" i="1"/>
  <c r="M197" i="1"/>
  <c r="L221" i="1"/>
  <c r="M14" i="1" s="1"/>
  <c r="M15" i="1" s="1"/>
  <c r="M16" i="1" s="1"/>
  <c r="M18" i="1" s="1"/>
  <c r="M19" i="1" s="1"/>
  <c r="M20" i="1" s="1"/>
  <c r="L270" i="1"/>
  <c r="M185" i="1"/>
  <c r="M107" i="1"/>
  <c r="M170" i="1"/>
  <c r="N108" i="3" l="1"/>
  <c r="N186" i="3"/>
  <c r="M266" i="3"/>
  <c r="N209" i="3"/>
  <c r="M304" i="3"/>
  <c r="M315" i="3"/>
  <c r="M21" i="3"/>
  <c r="M287" i="3" s="1"/>
  <c r="M290" i="3" s="1"/>
  <c r="M302" i="3" s="1"/>
  <c r="M23" i="3"/>
  <c r="M289" i="3" s="1"/>
  <c r="M22" i="3"/>
  <c r="M288" i="3" s="1"/>
  <c r="N109" i="3"/>
  <c r="N205" i="3" s="1"/>
  <c r="N257" i="3" s="1"/>
  <c r="N187" i="3"/>
  <c r="N172" i="3"/>
  <c r="N211" i="3"/>
  <c r="N262" i="3" s="1"/>
  <c r="M305" i="3"/>
  <c r="N210" i="3"/>
  <c r="N261" i="3" s="1"/>
  <c r="M316" i="3"/>
  <c r="M267" i="3"/>
  <c r="L323" i="3"/>
  <c r="L325" i="3"/>
  <c r="M169" i="3"/>
  <c r="M180" i="3"/>
  <c r="M195" i="3"/>
  <c r="M215" i="3"/>
  <c r="M214" i="3" s="1"/>
  <c r="M245" i="3"/>
  <c r="M244" i="3" s="1"/>
  <c r="M269" i="3"/>
  <c r="M275" i="3"/>
  <c r="M202" i="3"/>
  <c r="M154" i="3" s="1"/>
  <c r="M255" i="3"/>
  <c r="M254" i="3" s="1"/>
  <c r="M217" i="2"/>
  <c r="M252" i="2"/>
  <c r="M197" i="2"/>
  <c r="M182" i="2"/>
  <c r="M180" i="2"/>
  <c r="M250" i="2"/>
  <c r="M249" i="2" s="1"/>
  <c r="M195" i="2"/>
  <c r="M169" i="2"/>
  <c r="M275" i="2"/>
  <c r="M184" i="2"/>
  <c r="M204" i="2"/>
  <c r="M261" i="2" s="1"/>
  <c r="M203" i="2"/>
  <c r="M21" i="2"/>
  <c r="M23" i="2"/>
  <c r="M22" i="2"/>
  <c r="M191" i="2"/>
  <c r="M228" i="2"/>
  <c r="M246" i="2" s="1"/>
  <c r="N483" i="1"/>
  <c r="N477" i="1"/>
  <c r="N387" i="1"/>
  <c r="N475" i="1"/>
  <c r="N513" i="1"/>
  <c r="N524" i="1"/>
  <c r="N422" i="1"/>
  <c r="N463" i="1"/>
  <c r="N462" i="1" s="1"/>
  <c r="N410" i="1"/>
  <c r="N362" i="1" s="1"/>
  <c r="N431" i="1"/>
  <c r="N430" i="1"/>
  <c r="M533" i="1"/>
  <c r="M531" i="1"/>
  <c r="N452" i="1"/>
  <c r="M204" i="1"/>
  <c r="M203" i="1"/>
  <c r="M23" i="1"/>
  <c r="M21" i="1"/>
  <c r="M22" i="1"/>
  <c r="M275" i="1"/>
  <c r="M184" i="1"/>
  <c r="M229" i="1"/>
  <c r="M247" i="1" s="1"/>
  <c r="M192" i="1"/>
  <c r="M250" i="1"/>
  <c r="M249" i="1" s="1"/>
  <c r="M195" i="1"/>
  <c r="M180" i="1"/>
  <c r="M169" i="1"/>
  <c r="M215" i="1"/>
  <c r="M214" i="1" s="1"/>
  <c r="M191" i="1"/>
  <c r="N182" i="3" l="1"/>
  <c r="N197" i="3"/>
  <c r="N217" i="3"/>
  <c r="N247" i="3"/>
  <c r="N208" i="3"/>
  <c r="N260" i="3"/>
  <c r="N259" i="3" s="1"/>
  <c r="L326" i="3"/>
  <c r="L331" i="3"/>
  <c r="L333" i="3" s="1"/>
  <c r="N192" i="3"/>
  <c r="N272" i="3"/>
  <c r="N277" i="3" s="1"/>
  <c r="M179" i="3"/>
  <c r="M190" i="3"/>
  <c r="N271" i="3"/>
  <c r="N276" i="3" s="1"/>
  <c r="M222" i="3"/>
  <c r="N171" i="3"/>
  <c r="M202" i="2"/>
  <c r="M154" i="2" s="1"/>
  <c r="M260" i="2"/>
  <c r="M259" i="2" s="1"/>
  <c r="M223" i="2"/>
  <c r="M190" i="2"/>
  <c r="M227" i="2"/>
  <c r="M245" i="2" s="1"/>
  <c r="M179" i="2"/>
  <c r="M229" i="2"/>
  <c r="M247" i="2" s="1"/>
  <c r="M243" i="2" s="1"/>
  <c r="M192" i="2"/>
  <c r="M224" i="2"/>
  <c r="M280" i="2"/>
  <c r="M274" i="2"/>
  <c r="M215" i="2"/>
  <c r="N473" i="1"/>
  <c r="N511" i="1"/>
  <c r="N429" i="1"/>
  <c r="N508" i="1" s="1"/>
  <c r="N537" i="1" s="1"/>
  <c r="N522" i="1"/>
  <c r="N512" i="1"/>
  <c r="N474" i="1"/>
  <c r="N523" i="1"/>
  <c r="M539" i="1"/>
  <c r="M541" i="1" s="1"/>
  <c r="M534" i="1"/>
  <c r="M280" i="1"/>
  <c r="M274" i="1"/>
  <c r="M227" i="1"/>
  <c r="M245" i="1" s="1"/>
  <c r="M243" i="1" s="1"/>
  <c r="M179" i="1"/>
  <c r="M190" i="1"/>
  <c r="M222" i="1"/>
  <c r="M202" i="1"/>
  <c r="M154" i="1" s="1"/>
  <c r="M260" i="1"/>
  <c r="M259" i="1" s="1"/>
  <c r="M223" i="1"/>
  <c r="M261" i="1"/>
  <c r="M224" i="1"/>
  <c r="N181" i="3" l="1"/>
  <c r="N191" i="3" s="1"/>
  <c r="N196" i="3"/>
  <c r="N246" i="3"/>
  <c r="N216" i="3"/>
  <c r="N107" i="3"/>
  <c r="N185" i="3"/>
  <c r="N170" i="3"/>
  <c r="M221" i="3"/>
  <c r="M303" i="3"/>
  <c r="M265" i="3"/>
  <c r="M264" i="3" s="1"/>
  <c r="M320" i="3" s="1"/>
  <c r="M314" i="3"/>
  <c r="M321" i="3" s="1"/>
  <c r="M214" i="2"/>
  <c r="M222" i="2"/>
  <c r="N186" i="2"/>
  <c r="M271" i="2"/>
  <c r="N209" i="2"/>
  <c r="N108" i="2"/>
  <c r="N171" i="2"/>
  <c r="N211" i="2"/>
  <c r="N267" i="2" s="1"/>
  <c r="M272" i="2"/>
  <c r="N109" i="2"/>
  <c r="N205" i="2" s="1"/>
  <c r="N262" i="2" s="1"/>
  <c r="N187" i="2"/>
  <c r="N210" i="2"/>
  <c r="N266" i="2" s="1"/>
  <c r="N172" i="2"/>
  <c r="N529" i="1"/>
  <c r="N514" i="1"/>
  <c r="N532" i="1" s="1"/>
  <c r="N538" i="1"/>
  <c r="N472" i="1"/>
  <c r="N528" i="1" s="1"/>
  <c r="N530" i="1" s="1"/>
  <c r="M221" i="1"/>
  <c r="N14" i="1" s="1"/>
  <c r="N15" i="1" s="1"/>
  <c r="N16" i="1" s="1"/>
  <c r="N18" i="1" s="1"/>
  <c r="N19" i="1" s="1"/>
  <c r="N20" i="1" s="1"/>
  <c r="M270" i="1"/>
  <c r="N107" i="1"/>
  <c r="N185" i="1"/>
  <c r="N210" i="1"/>
  <c r="N266" i="1" s="1"/>
  <c r="M272" i="1"/>
  <c r="N211" i="1"/>
  <c r="N267" i="1" s="1"/>
  <c r="N187" i="1"/>
  <c r="N109" i="1"/>
  <c r="N205" i="1" s="1"/>
  <c r="N262" i="1" s="1"/>
  <c r="N172" i="1"/>
  <c r="M271" i="1"/>
  <c r="M269" i="1" s="1"/>
  <c r="N186" i="1"/>
  <c r="N209" i="1"/>
  <c r="N108" i="1"/>
  <c r="N203" i="3" l="1"/>
  <c r="N204" i="3"/>
  <c r="N184" i="3"/>
  <c r="N190" i="3"/>
  <c r="N270" i="3"/>
  <c r="M322" i="3"/>
  <c r="M330" i="3"/>
  <c r="M306" i="3"/>
  <c r="M324" i="3" s="1"/>
  <c r="N169" i="3"/>
  <c r="N180" i="3"/>
  <c r="N179" i="3" s="1"/>
  <c r="N195" i="3"/>
  <c r="N245" i="3"/>
  <c r="N244" i="3" s="1"/>
  <c r="N215" i="3"/>
  <c r="N214" i="3" s="1"/>
  <c r="N14" i="3"/>
  <c r="N15" i="3" s="1"/>
  <c r="N16" i="3" s="1"/>
  <c r="N18" i="3" s="1"/>
  <c r="N19" i="3" s="1"/>
  <c r="N20" i="3" s="1"/>
  <c r="M300" i="3"/>
  <c r="M329" i="3" s="1"/>
  <c r="N181" i="2"/>
  <c r="N228" i="2" s="1"/>
  <c r="N246" i="2" s="1"/>
  <c r="N196" i="2"/>
  <c r="N216" i="2"/>
  <c r="N251" i="2"/>
  <c r="N217" i="2"/>
  <c r="N252" i="2"/>
  <c r="N197" i="2"/>
  <c r="N182" i="2"/>
  <c r="N229" i="2" s="1"/>
  <c r="N247" i="2" s="1"/>
  <c r="N277" i="2"/>
  <c r="N282" i="2" s="1"/>
  <c r="N192" i="2"/>
  <c r="N276" i="2"/>
  <c r="N281" i="2" s="1"/>
  <c r="N191" i="2"/>
  <c r="N265" i="2"/>
  <c r="N264" i="2" s="1"/>
  <c r="N208" i="2"/>
  <c r="M221" i="2"/>
  <c r="N14" i="2" s="1"/>
  <c r="N15" i="2" s="1"/>
  <c r="N16" i="2" s="1"/>
  <c r="N18" i="2" s="1"/>
  <c r="N19" i="2" s="1"/>
  <c r="N20" i="2" s="1"/>
  <c r="N107" i="2"/>
  <c r="N185" i="2"/>
  <c r="M270" i="2"/>
  <c r="M269" i="2" s="1"/>
  <c r="N533" i="1"/>
  <c r="N531" i="1"/>
  <c r="N276" i="1"/>
  <c r="N281" i="1" s="1"/>
  <c r="N275" i="1"/>
  <c r="N184" i="1"/>
  <c r="N252" i="1"/>
  <c r="N217" i="1"/>
  <c r="N224" i="1" s="1"/>
  <c r="N272" i="1" s="1"/>
  <c r="N197" i="1"/>
  <c r="N182" i="1"/>
  <c r="N229" i="1" s="1"/>
  <c r="N247" i="1" s="1"/>
  <c r="N170" i="1"/>
  <c r="N208" i="1"/>
  <c r="N265" i="1"/>
  <c r="N264" i="1" s="1"/>
  <c r="N204" i="1"/>
  <c r="N261" i="1" s="1"/>
  <c r="N203" i="1"/>
  <c r="N192" i="1"/>
  <c r="N277" i="1"/>
  <c r="N282" i="1" s="1"/>
  <c r="N171" i="1"/>
  <c r="N21" i="1"/>
  <c r="N23" i="1"/>
  <c r="N22" i="1"/>
  <c r="N269" i="3" l="1"/>
  <c r="N275" i="3"/>
  <c r="M323" i="3"/>
  <c r="M325" i="3"/>
  <c r="N21" i="3"/>
  <c r="N287" i="3" s="1"/>
  <c r="N23" i="3"/>
  <c r="N289" i="3" s="1"/>
  <c r="N22" i="3"/>
  <c r="N288" i="3" s="1"/>
  <c r="N256" i="3"/>
  <c r="N224" i="3"/>
  <c r="N222" i="3"/>
  <c r="N202" i="3"/>
  <c r="N154" i="3" s="1"/>
  <c r="N255" i="3"/>
  <c r="N223" i="3"/>
  <c r="N22" i="2"/>
  <c r="N21" i="2"/>
  <c r="N23" i="2"/>
  <c r="N170" i="2"/>
  <c r="N275" i="2"/>
  <c r="N184" i="2"/>
  <c r="N204" i="2"/>
  <c r="N203" i="2"/>
  <c r="N223" i="2" s="1"/>
  <c r="N271" i="2" s="1"/>
  <c r="N539" i="1"/>
  <c r="N541" i="1" s="1"/>
  <c r="N534" i="1"/>
  <c r="N280" i="1"/>
  <c r="N274" i="1"/>
  <c r="N250" i="1"/>
  <c r="N215" i="1"/>
  <c r="N214" i="1" s="1"/>
  <c r="N195" i="1"/>
  <c r="N169" i="1"/>
  <c r="N180" i="1"/>
  <c r="N202" i="1"/>
  <c r="N154" i="1" s="1"/>
  <c r="N260" i="1"/>
  <c r="N259" i="1" s="1"/>
  <c r="N251" i="1"/>
  <c r="N216" i="1"/>
  <c r="N223" i="1" s="1"/>
  <c r="N271" i="1" s="1"/>
  <c r="N196" i="1"/>
  <c r="N181" i="1"/>
  <c r="N290" i="3" l="1"/>
  <c r="N302" i="3" s="1"/>
  <c r="N254" i="3"/>
  <c r="M326" i="3"/>
  <c r="M331" i="3"/>
  <c r="M333" i="3" s="1"/>
  <c r="N221" i="3"/>
  <c r="N300" i="3" s="1"/>
  <c r="N329" i="3" s="1"/>
  <c r="N303" i="3"/>
  <c r="N330" i="3" s="1"/>
  <c r="N265" i="3"/>
  <c r="N264" i="3" s="1"/>
  <c r="N320" i="3" s="1"/>
  <c r="N322" i="3" s="1"/>
  <c r="N314" i="3"/>
  <c r="N321" i="3" s="1"/>
  <c r="N266" i="3"/>
  <c r="N304" i="3"/>
  <c r="N315" i="3"/>
  <c r="N305" i="3"/>
  <c r="N316" i="3"/>
  <c r="N267" i="3"/>
  <c r="N180" i="2"/>
  <c r="N195" i="2"/>
  <c r="N250" i="2"/>
  <c r="N249" i="2" s="1"/>
  <c r="N215" i="2"/>
  <c r="N214" i="2" s="1"/>
  <c r="N222" i="2"/>
  <c r="N169" i="2"/>
  <c r="N274" i="2"/>
  <c r="N280" i="2"/>
  <c r="N261" i="2"/>
  <c r="N224" i="2"/>
  <c r="N272" i="2" s="1"/>
  <c r="N202" i="2"/>
  <c r="N154" i="2" s="1"/>
  <c r="N260" i="2"/>
  <c r="N228" i="1"/>
  <c r="N246" i="1" s="1"/>
  <c r="N191" i="1"/>
  <c r="N222" i="1"/>
  <c r="N249" i="1"/>
  <c r="N227" i="1"/>
  <c r="N245" i="1" s="1"/>
  <c r="N243" i="1" s="1"/>
  <c r="N179" i="1"/>
  <c r="N190" i="1"/>
  <c r="N323" i="3" l="1"/>
  <c r="N306" i="3"/>
  <c r="N324" i="3" s="1"/>
  <c r="N325" i="3" s="1"/>
  <c r="N221" i="2"/>
  <c r="N270" i="2"/>
  <c r="N259" i="2"/>
  <c r="N179" i="2"/>
  <c r="N227" i="2"/>
  <c r="N245" i="2" s="1"/>
  <c r="N243" i="2" s="1"/>
  <c r="N190" i="2"/>
  <c r="N221" i="1"/>
  <c r="N270" i="1"/>
  <c r="N269" i="1"/>
  <c r="N326" i="3" l="1"/>
  <c r="N331" i="3"/>
  <c r="N333" i="3" s="1"/>
  <c r="N269" i="2"/>
</calcChain>
</file>

<file path=xl/sharedStrings.xml><?xml version="1.0" encoding="utf-8"?>
<sst xmlns="http://schemas.openxmlformats.org/spreadsheetml/2006/main" count="1076" uniqueCount="149">
  <si>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</si>
  <si>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</si>
  <si>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</si>
  <si>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</si>
  <si>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</si>
  <si>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</si>
  <si>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</si>
  <si>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</si>
  <si>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</si>
  <si>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</si>
  <si>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Learners that start invitation flow</t>
  </si>
  <si>
    <t>(over paid)</t>
  </si>
  <si>
    <t>Invitation flow completed</t>
  </si>
  <si>
    <t>calculated</t>
  </si>
  <si>
    <t>Recipients that open the invitation</t>
  </si>
  <si>
    <t>Recipients that click the invitation</t>
  </si>
  <si>
    <t>Recipients that finish the signup flow...</t>
  </si>
  <si>
    <t>Acquisition - Paid Referral</t>
  </si>
  <si>
    <t>(over total)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</si>
  <si>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</si>
  <si>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</si>
  <si>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</si>
  <si>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</si>
  <si>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</si>
  <si>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</si>
  <si>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</si>
  <si>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clicks purchased</t>
  </si>
  <si>
    <t>impressions</t>
  </si>
  <si>
    <t>Signup Start</t>
  </si>
  <si>
    <t>Signup Complete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</si>
  <si>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</si>
  <si>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</si>
  <si>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</si>
  <si>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</si>
  <si>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</si>
  <si>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</si>
  <si>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</si>
  <si>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</si>
  <si>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</si>
  <si>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</si>
  <si>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</si>
  <si>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</si>
  <si>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</si>
  <si>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</si>
  <si>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</si>
  <si>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</si>
  <si>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</si>
  <si>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</si>
  <si>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</si>
  <si>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</si>
  <si>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</si>
  <si>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</si>
  <si>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</si>
  <si>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</si>
  <si>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</si>
  <si>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</si>
  <si>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</si>
  <si>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</si>
  <si>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</si>
  <si>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Users
Growth Accounting</t>
  </si>
  <si>
    <t>New</t>
  </si>
  <si>
    <t>Returning</t>
  </si>
  <si>
    <t>Reactivated</t>
  </si>
  <si>
    <t>Total</t>
  </si>
  <si>
    <t>Total - Upgraded Users</t>
  </si>
  <si>
    <r>
      <t xml:space="preserve">Combined Total
</t>
    </r>
    <r>
      <rPr>
        <sz val="10"/>
        <color rgb="FF999999"/>
        <rFont val="Arial"/>
        <family val="2"/>
      </rPr>
      <t>(Non Paying + Upgraded)</t>
    </r>
  </si>
  <si>
    <t>Churned</t>
  </si>
  <si>
    <t>Churn Rate</t>
  </si>
  <si>
    <r>
      <t xml:space="preserve">Retention Rate 
</t>
    </r>
    <r>
      <rPr>
        <sz val="10"/>
        <color rgb="FF999999"/>
        <rFont val="Arial"/>
        <family val="2"/>
      </rPr>
      <t>(return as non-paying user)</t>
    </r>
  </si>
  <si>
    <r>
      <t xml:space="preserve">Upgrade Rate
</t>
    </r>
    <r>
      <rPr>
        <sz val="10"/>
        <color rgb="FF999999"/>
        <rFont val="Arial"/>
        <family val="2"/>
      </rPr>
      <t>(return as paying user)</t>
    </r>
  </si>
  <si>
    <r>
      <t xml:space="preserve">Combined Return Rate
</t>
    </r>
    <r>
      <rPr>
        <sz val="10"/>
        <color rgb="FF999999"/>
        <rFont val="Arial"/>
        <family val="2"/>
      </rPr>
      <t>(return as either)</t>
    </r>
  </si>
  <si>
    <t>Customer Breakdown by Plan
Start of Month</t>
  </si>
  <si>
    <t>New Customers</t>
  </si>
  <si>
    <t>summed</t>
  </si>
  <si>
    <t>Basic</t>
  </si>
  <si>
    <t>given</t>
  </si>
  <si>
    <t>Professional</t>
  </si>
  <si>
    <t>Premium</t>
  </si>
  <si>
    <t>Returning Customers</t>
  </si>
  <si>
    <t>Reactivated Customers</t>
  </si>
  <si>
    <t>Total Customers</t>
  </si>
  <si>
    <t>Churned Customers</t>
  </si>
  <si>
    <t>Retention Rate</t>
  </si>
  <si>
    <t>Plan Changes By Existing Customers During the Month</t>
  </si>
  <si>
    <t>UPGRADES</t>
  </si>
  <si>
    <t>All Upgrades</t>
  </si>
  <si>
    <t>Basic to Professional</t>
  </si>
  <si>
    <t>Basic to Premium</t>
  </si>
  <si>
    <t>Professional to Premium</t>
  </si>
  <si>
    <t>DOWNGRADES</t>
  </si>
  <si>
    <t>All Downgrades</t>
  </si>
  <si>
    <t>Professional to Basic</t>
  </si>
  <si>
    <t>Premium to Professional</t>
  </si>
  <si>
    <t>Premium to Basic</t>
  </si>
  <si>
    <t>UNCHANGED</t>
  </si>
  <si>
    <t>All Plans</t>
  </si>
  <si>
    <r>
      <t xml:space="preserve">Customer Breakdown by Plan
</t>
    </r>
    <r>
      <rPr>
        <i/>
        <sz val="10"/>
        <color theme="9" tint="-0.499984740745262"/>
        <rFont val="Arial"/>
        <family val="2"/>
      </rPr>
      <t>End of Month</t>
    </r>
  </si>
  <si>
    <t>Free</t>
  </si>
  <si>
    <t>Revenue Accounting</t>
  </si>
  <si>
    <t>New Revenue</t>
  </si>
  <si>
    <t>Overage Revenue</t>
  </si>
  <si>
    <t>Returning Revenue</t>
  </si>
  <si>
    <t>Reactivated Revenue</t>
  </si>
  <si>
    <t>Expansion Revenue</t>
  </si>
  <si>
    <t>Contraction Revenue</t>
  </si>
  <si>
    <t>Total Revenue</t>
  </si>
  <si>
    <t>Churned Revenue</t>
  </si>
  <si>
    <t>Pricing</t>
  </si>
  <si>
    <t>COST</t>
  </si>
  <si>
    <t>Registered Users</t>
  </si>
  <si>
    <t>Clicks x Conversion</t>
  </si>
  <si>
    <t>Paid Customers - Basic</t>
  </si>
  <si>
    <t>Registered x Paid Conversion Rate</t>
  </si>
  <si>
    <t>Paid Customers - Pro</t>
  </si>
  <si>
    <t>Registered x Paid Pro</t>
  </si>
  <si>
    <t>Paid Customers - Premium</t>
  </si>
  <si>
    <t>Registered x Paid Premium</t>
  </si>
  <si>
    <t>Paid Customers - All Plans</t>
  </si>
  <si>
    <t>Team Project</t>
  </si>
  <si>
    <t>Referral</t>
  </si>
  <si>
    <r>
      <t xml:space="preserve">Cost per Lead </t>
    </r>
    <r>
      <rPr>
        <i/>
        <sz val="12"/>
        <color rgb="FF000000"/>
        <rFont val="Arial"/>
        <family val="2"/>
      </rPr>
      <t>(CpL/CpA)</t>
    </r>
  </si>
  <si>
    <t>Total Cost to Support Free Users</t>
  </si>
  <si>
    <t>Total Cost to Acquire All Paid Customers</t>
  </si>
  <si>
    <t>Customer Acquisition Cost</t>
  </si>
  <si>
    <t>Referral Bonus</t>
  </si>
  <si>
    <t>Total Cost to Support Paid Users</t>
  </si>
  <si>
    <t>Pro</t>
  </si>
  <si>
    <t>COGS</t>
  </si>
  <si>
    <t>Net Profit</t>
  </si>
  <si>
    <t>%</t>
  </si>
  <si>
    <t>Marketing Cost</t>
  </si>
  <si>
    <t>Operating Profit</t>
  </si>
  <si>
    <t>CaC</t>
  </si>
  <si>
    <t>Opex/Customer</t>
  </si>
  <si>
    <t>LTV</t>
  </si>
  <si>
    <t>LTV (with 100% Retention)</t>
  </si>
  <si>
    <t>Average</t>
  </si>
  <si>
    <t>Churn</t>
  </si>
  <si>
    <t>- For any extra steps in a funnel that you would like to add, feel free to make assumptions about numbers.</t>
  </si>
  <si>
    <t>- Unless otherwise stated, all percentages are calculated off of the previous level and not the top level.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</si>
  <si>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</si>
  <si>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Left indented values sum up to the row above it.</t>
  </si>
  <si>
    <t>- Percent values remain the same month over month and are therefore mentioned only in the first column.</t>
  </si>
  <si>
    <t>- Only absolute values are provided for each month.</t>
  </si>
  <si>
    <t>Notes on Input Dataset (repeated in the classroom page)</t>
  </si>
  <si>
    <t>calculated values</t>
  </si>
  <si>
    <t>total summation</t>
  </si>
  <si>
    <t>percentage</t>
  </si>
  <si>
    <t>percenage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</si>
</sst>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m\ yyyy"/>
    <numFmt numFmtId="165" formatCode="_-* #,##0_-;\-* #,##0_-;_-* &quot;-&quot;??_-;_-@_-"/>
    <numFmt numFmtId="166" formatCode="&quot;$&quot;#,##0"/>
    <numFmt numFmtId="167" formatCode="&quot;$&quot;#,##0.00"/>
    <numFmt numFmtId="168" formatCode="0.0%"/>
    <numFmt numFmtId="169" formatCode="_(&quot;$&quot;* #,##0.00_);_(&quot;$&quot;* \(#,##0.00\);_(&quot;$&quot;* &quot;-&quot;??_);_(@_)"/>
    <numFmt numFmtId="170" formatCode="#,##0_ ;[Red]\-#,##0\ "/>
    <numFmt numFmtId="171" formatCode="_-&quot;$&quot;* #,##0_-;\-&quot;$&quot;* #,##0_-;_-&quot;$&quot;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D85C6"/>
      <name val="Arial"/>
      <family val="2"/>
    </font>
    <font>
      <b/>
      <sz val="14"/>
      <color rgb="FF0B5394"/>
      <name val="Arial"/>
      <family val="2"/>
    </font>
    <font>
      <sz val="10"/>
      <color theme="1"/>
      <name val="Arial"/>
      <family val="2"/>
    </font>
    <font>
      <sz val="14"/>
      <color rgb="FF3D85C6"/>
      <name val="Arial"/>
      <family val="2"/>
    </font>
    <font>
      <i/>
      <sz val="11"/>
      <color rgb="FF3D85C6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3"/>
      <name val="Arial"/>
      <family val="2"/>
    </font>
    <font>
      <i/>
      <sz val="12"/>
      <color theme="3"/>
      <name val="Arial"/>
      <family val="2"/>
    </font>
    <font>
      <i/>
      <sz val="11"/>
      <color rgb="FF0000FF"/>
      <name val="Arial"/>
      <family val="2"/>
    </font>
    <font>
      <i/>
      <sz val="12"/>
      <color rgb="FF7F6000"/>
      <name val="Arial"/>
      <family val="2"/>
    </font>
    <font>
      <b/>
      <sz val="12"/>
      <color rgb="FF0B5394"/>
      <name val="Arial"/>
      <family val="2"/>
    </font>
    <font>
      <b/>
      <sz val="11"/>
      <color rgb="FF0B5394"/>
      <name val="Arial"/>
      <family val="2"/>
    </font>
    <font>
      <sz val="10"/>
      <color rgb="FF3D85C6"/>
      <name val="Arial"/>
      <family val="2"/>
    </font>
    <font>
      <b/>
      <sz val="10"/>
      <color rgb="FF3D85C6"/>
      <name val="Arial"/>
      <family val="2"/>
    </font>
    <font>
      <sz val="12"/>
      <color rgb="FF7F6000"/>
      <name val="Arial"/>
      <family val="2"/>
    </font>
    <font>
      <sz val="12"/>
      <color theme="1"/>
      <name val="Arial"/>
      <family val="2"/>
    </font>
    <font>
      <sz val="10"/>
      <color rgb="FF999999"/>
      <name val="Arial"/>
      <family val="2"/>
    </font>
    <font>
      <sz val="12"/>
      <color theme="9" tint="-0.499984740745262"/>
      <name val="Arial"/>
      <family val="2"/>
    </font>
    <font>
      <i/>
      <sz val="12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b/>
      <sz val="12"/>
      <color theme="1"/>
      <name val="Arial"/>
      <family val="2"/>
    </font>
    <font>
      <sz val="10"/>
      <color rgb="FF7F6000"/>
      <name val="Arial"/>
      <family val="2"/>
    </font>
    <font>
      <b/>
      <sz val="14"/>
      <color rgb="FF000000"/>
      <name val="Arial"/>
      <family val="2"/>
    </font>
    <font>
      <i/>
      <sz val="12"/>
      <color rgb="FF666666"/>
      <name val="Arial"/>
      <family val="2"/>
    </font>
    <font>
      <sz val="12"/>
      <color rgb="FF666666"/>
      <name val="Arial"/>
      <family val="2"/>
    </font>
    <font>
      <b/>
      <sz val="14"/>
      <color theme="1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</font>
    <font>
      <sz val="12"/>
      <color rgb="FF4F4F4F"/>
      <name val="Arial"/>
      <family val="2"/>
    </font>
    <font>
      <b/>
      <sz val="14"/>
      <name val="Arial"/>
      <family val="2"/>
    </font>
    <font>
      <b/>
      <sz val="12"/>
      <color rgb="FF3D85C6"/>
      <name val="Arial"/>
      <family val="2"/>
    </font>
    <font>
      <b/>
      <sz val="10"/>
      <color theme="1"/>
      <name val="Arial"/>
      <family val="2"/>
    </font>
    <font>
      <b/>
      <i/>
      <sz val="12"/>
      <color theme="9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FFF2CC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CFE2F3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9" fontId="5" fillId="0" borderId="0" xfId="0" applyNumberFormat="1" applyFont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left"/>
    </xf>
    <xf numFmtId="0" fontId="7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1" applyNumberFormat="1" applyFont="1" applyFill="1"/>
    <xf numFmtId="0" fontId="2" fillId="3" borderId="0" xfId="0" applyFont="1" applyFill="1"/>
    <xf numFmtId="0" fontId="7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166" fontId="5" fillId="0" borderId="0" xfId="0" applyNumberFormat="1" applyFont="1"/>
    <xf numFmtId="167" fontId="5" fillId="0" borderId="0" xfId="0" applyNumberFormat="1" applyFont="1" applyAlignment="1">
      <alignment horizontal="right"/>
    </xf>
    <xf numFmtId="10" fontId="5" fillId="0" borderId="0" xfId="0" applyNumberFormat="1" applyFont="1"/>
    <xf numFmtId="9" fontId="8" fillId="0" borderId="0" xfId="0" applyNumberFormat="1" applyFont="1"/>
    <xf numFmtId="9" fontId="9" fillId="0" borderId="0" xfId="0" applyNumberFormat="1" applyFont="1" applyAlignment="1">
      <alignment horizontal="left"/>
    </xf>
    <xf numFmtId="0" fontId="10" fillId="3" borderId="0" xfId="0" applyFont="1" applyFill="1"/>
    <xf numFmtId="165" fontId="11" fillId="3" borderId="0" xfId="1" applyNumberFormat="1" applyFont="1" applyFill="1"/>
    <xf numFmtId="43" fontId="11" fillId="3" borderId="0" xfId="1" applyFont="1" applyFill="1"/>
    <xf numFmtId="165" fontId="5" fillId="0" borderId="0" xfId="1" applyNumberFormat="1" applyFont="1"/>
    <xf numFmtId="43" fontId="5" fillId="0" borderId="0" xfId="1" applyFont="1"/>
    <xf numFmtId="0" fontId="10" fillId="3" borderId="0" xfId="0" applyFont="1" applyFill="1" applyAlignment="1">
      <alignment horizontal="right"/>
    </xf>
    <xf numFmtId="165" fontId="12" fillId="4" borderId="0" xfId="1" applyNumberFormat="1" applyFont="1" applyFill="1" applyAlignment="1">
      <alignment horizontal="left"/>
    </xf>
    <xf numFmtId="0" fontId="5" fillId="2" borderId="0" xfId="0" applyFont="1" applyFill="1"/>
    <xf numFmtId="10" fontId="5" fillId="0" borderId="0" xfId="0" applyNumberFormat="1" applyFont="1" applyAlignment="1">
      <alignment horizontal="right"/>
    </xf>
    <xf numFmtId="167" fontId="5" fillId="0" borderId="0" xfId="0" applyNumberFormat="1" applyFont="1"/>
    <xf numFmtId="0" fontId="13" fillId="0" borderId="0" xfId="0" applyFont="1"/>
    <xf numFmtId="43" fontId="2" fillId="3" borderId="0" xfId="1" applyFont="1" applyFill="1"/>
    <xf numFmtId="9" fontId="0" fillId="0" borderId="0" xfId="3" applyFont="1" applyAlignment="1"/>
    <xf numFmtId="0" fontId="14" fillId="0" borderId="0" xfId="0" applyFont="1" applyAlignment="1">
      <alignment horizontal="right"/>
    </xf>
    <xf numFmtId="3" fontId="4" fillId="0" borderId="0" xfId="0" applyNumberFormat="1" applyFont="1"/>
    <xf numFmtId="0" fontId="1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2" fillId="0" borderId="0" xfId="0" applyFont="1"/>
    <xf numFmtId="3" fontId="17" fillId="5" borderId="0" xfId="0" applyNumberFormat="1" applyFont="1" applyFill="1" applyAlignment="1">
      <alignment horizontal="left"/>
    </xf>
    <xf numFmtId="0" fontId="7" fillId="0" borderId="0" xfId="0" applyFont="1"/>
    <xf numFmtId="3" fontId="18" fillId="0" borderId="0" xfId="0" applyNumberFormat="1" applyFont="1" applyAlignment="1">
      <alignment horizontal="left"/>
    </xf>
    <xf numFmtId="3" fontId="19" fillId="6" borderId="0" xfId="0" applyNumberFormat="1" applyFont="1" applyFill="1" applyAlignment="1">
      <alignment horizontal="right"/>
    </xf>
    <xf numFmtId="0" fontId="20" fillId="0" borderId="0" xfId="0" applyFont="1"/>
    <xf numFmtId="9" fontId="4" fillId="7" borderId="0" xfId="3" applyFont="1" applyFill="1" applyAlignment="1"/>
    <xf numFmtId="0" fontId="22" fillId="0" borderId="0" xfId="0" applyFont="1"/>
    <xf numFmtId="3" fontId="20" fillId="8" borderId="0" xfId="0" applyNumberFormat="1" applyFont="1" applyFill="1"/>
    <xf numFmtId="0" fontId="23" fillId="0" borderId="0" xfId="0" applyFont="1" applyAlignment="1">
      <alignment horizontal="right"/>
    </xf>
    <xf numFmtId="168" fontId="22" fillId="0" borderId="0" xfId="0" applyNumberFormat="1" applyFont="1"/>
    <xf numFmtId="0" fontId="24" fillId="2" borderId="0" xfId="0" applyFont="1" applyFill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22" fillId="10" borderId="0" xfId="0" applyFont="1" applyFill="1" applyAlignment="1">
      <alignment horizontal="right"/>
    </xf>
    <xf numFmtId="0" fontId="22" fillId="11" borderId="0" xfId="0" applyFont="1" applyFill="1" applyAlignment="1">
      <alignment horizontal="right"/>
    </xf>
    <xf numFmtId="0" fontId="23" fillId="0" borderId="0" xfId="0" applyFont="1" applyAlignment="1">
      <alignment vertical="center"/>
    </xf>
    <xf numFmtId="0" fontId="22" fillId="12" borderId="0" xfId="0" applyFont="1" applyFill="1" applyAlignment="1">
      <alignment horizontal="right"/>
    </xf>
    <xf numFmtId="0" fontId="23" fillId="12" borderId="0" xfId="0" applyFont="1" applyFill="1" applyAlignment="1">
      <alignment horizontal="right"/>
    </xf>
    <xf numFmtId="0" fontId="23" fillId="10" borderId="0" xfId="0" applyFont="1" applyFill="1" applyAlignment="1">
      <alignment horizontal="right"/>
    </xf>
    <xf numFmtId="0" fontId="23" fillId="11" borderId="0" xfId="0" applyFont="1" applyFill="1" applyAlignment="1">
      <alignment horizontal="right"/>
    </xf>
    <xf numFmtId="3" fontId="28" fillId="8" borderId="0" xfId="0" applyNumberFormat="1" applyFont="1" applyFill="1"/>
    <xf numFmtId="3" fontId="29" fillId="6" borderId="0" xfId="0" applyNumberFormat="1" applyFont="1" applyFill="1" applyAlignment="1">
      <alignment horizontal="left"/>
    </xf>
    <xf numFmtId="3" fontId="0" fillId="0" borderId="0" xfId="0" applyNumberFormat="1"/>
    <xf numFmtId="169" fontId="29" fillId="13" borderId="0" xfId="0" applyNumberFormat="1" applyFont="1" applyFill="1" applyAlignment="1">
      <alignment horizontal="right"/>
    </xf>
    <xf numFmtId="0" fontId="15" fillId="2" borderId="0" xfId="0" applyFont="1" applyFill="1" applyAlignment="1">
      <alignment horizontal="center" vertical="center"/>
    </xf>
    <xf numFmtId="0" fontId="30" fillId="0" borderId="0" xfId="0" applyFont="1"/>
    <xf numFmtId="44" fontId="20" fillId="8" borderId="0" xfId="2" applyFont="1" applyFill="1" applyAlignment="1"/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70" fontId="4" fillId="0" borderId="0" xfId="0" applyNumberFormat="1" applyFont="1"/>
    <xf numFmtId="0" fontId="4" fillId="0" borderId="0" xfId="0" applyFont="1"/>
    <xf numFmtId="171" fontId="20" fillId="8" borderId="0" xfId="2" applyNumberFormat="1" applyFont="1" applyFill="1" applyAlignment="1"/>
    <xf numFmtId="171" fontId="29" fillId="6" borderId="0" xfId="0" applyNumberFormat="1" applyFont="1" applyFill="1" applyAlignment="1">
      <alignment horizontal="right"/>
    </xf>
    <xf numFmtId="170" fontId="0" fillId="0" borderId="0" xfId="0" applyNumberFormat="1"/>
    <xf numFmtId="0" fontId="33" fillId="0" borderId="0" xfId="0" applyFont="1"/>
    <xf numFmtId="3" fontId="34" fillId="14" borderId="0" xfId="0" applyNumberFormat="1" applyFont="1" applyFill="1" applyAlignment="1">
      <alignment horizontal="left"/>
    </xf>
    <xf numFmtId="0" fontId="25" fillId="0" borderId="0" xfId="0" applyFont="1"/>
    <xf numFmtId="169" fontId="34" fillId="15" borderId="0" xfId="0" applyNumberFormat="1" applyFont="1" applyFill="1" applyAlignment="1">
      <alignment horizontal="right"/>
    </xf>
    <xf numFmtId="171" fontId="4" fillId="0" borderId="0" xfId="2" applyNumberFormat="1" applyFont="1" applyAlignment="1"/>
    <xf numFmtId="0" fontId="35" fillId="7" borderId="0" xfId="0" applyFont="1" applyFill="1"/>
    <xf numFmtId="0" fontId="8" fillId="7" borderId="0" xfId="0" applyFont="1" applyFill="1"/>
    <xf numFmtId="165" fontId="0" fillId="0" borderId="0" xfId="0" applyNumberFormat="1"/>
    <xf numFmtId="165" fontId="10" fillId="0" borderId="0" xfId="0" applyNumberFormat="1" applyFont="1"/>
    <xf numFmtId="0" fontId="2" fillId="0" borderId="0" xfId="0" applyFont="1" applyAlignment="1">
      <alignment wrapText="1"/>
    </xf>
    <xf numFmtId="44" fontId="37" fillId="0" borderId="0" xfId="2" applyFont="1" applyAlignment="1"/>
    <xf numFmtId="167" fontId="0" fillId="0" borderId="0" xfId="0" applyNumberFormat="1"/>
    <xf numFmtId="0" fontId="10" fillId="0" borderId="0" xfId="0" applyFont="1"/>
    <xf numFmtId="167" fontId="10" fillId="0" borderId="0" xfId="0" applyNumberFormat="1" applyFont="1"/>
    <xf numFmtId="0" fontId="8" fillId="0" borderId="0" xfId="0" applyFont="1"/>
    <xf numFmtId="44" fontId="0" fillId="0" borderId="0" xfId="0" applyNumberFormat="1"/>
    <xf numFmtId="168" fontId="0" fillId="0" borderId="0" xfId="3" applyNumberFormat="1" applyFont="1" applyAlignment="1"/>
    <xf numFmtId="9" fontId="0" fillId="0" borderId="0" xfId="0" applyNumberFormat="1"/>
    <xf numFmtId="43" fontId="0" fillId="0" borderId="0" xfId="1" applyFont="1" applyAlignment="1"/>
    <xf numFmtId="0" fontId="38" fillId="0" borderId="0" xfId="4"/>
    <xf numFmtId="0" fontId="20" fillId="0" borderId="0" xfId="4" applyFont="1"/>
    <xf numFmtId="9" fontId="0" fillId="0" borderId="0" xfId="5" applyFont="1" applyAlignment="1"/>
    <xf numFmtId="0" fontId="31" fillId="0" borderId="0" xfId="4" applyFont="1" applyAlignment="1">
      <alignment horizontal="right"/>
    </xf>
    <xf numFmtId="170" fontId="38" fillId="0" borderId="0" xfId="4" applyNumberFormat="1"/>
    <xf numFmtId="44" fontId="20" fillId="8" borderId="0" xfId="6" applyFont="1" applyFill="1" applyAlignment="1"/>
    <xf numFmtId="0" fontId="33" fillId="0" borderId="0" xfId="4" applyFont="1"/>
    <xf numFmtId="171" fontId="29" fillId="6" borderId="0" xfId="4" applyNumberFormat="1" applyFont="1" applyFill="1" applyAlignment="1">
      <alignment horizontal="right"/>
    </xf>
    <xf numFmtId="171" fontId="20" fillId="8" borderId="0" xfId="6" applyNumberFormat="1" applyFont="1" applyFill="1" applyAlignment="1"/>
    <xf numFmtId="0" fontId="30" fillId="0" borderId="0" xfId="4" applyFont="1"/>
    <xf numFmtId="0" fontId="4" fillId="0" borderId="0" xfId="4" applyFont="1"/>
    <xf numFmtId="0" fontId="7" fillId="0" borderId="0" xfId="4" applyFont="1"/>
    <xf numFmtId="170" fontId="4" fillId="0" borderId="0" xfId="4" applyNumberFormat="1" applyFont="1"/>
    <xf numFmtId="0" fontId="32" fillId="0" borderId="0" xfId="4" applyFont="1" applyAlignment="1">
      <alignment horizontal="right"/>
    </xf>
    <xf numFmtId="3" fontId="4" fillId="0" borderId="0" xfId="4" applyNumberFormat="1" applyFont="1"/>
    <xf numFmtId="0" fontId="15" fillId="2" borderId="0" xfId="4" applyFont="1" applyFill="1" applyAlignment="1">
      <alignment horizontal="center" vertical="center"/>
    </xf>
    <xf numFmtId="169" fontId="29" fillId="13" borderId="0" xfId="4" applyNumberFormat="1" applyFont="1" applyFill="1" applyAlignment="1">
      <alignment horizontal="right"/>
    </xf>
    <xf numFmtId="0" fontId="22" fillId="0" borderId="0" xfId="4" applyFont="1"/>
    <xf numFmtId="3" fontId="38" fillId="0" borderId="0" xfId="4" applyNumberFormat="1"/>
    <xf numFmtId="3" fontId="17" fillId="5" borderId="0" xfId="4" applyNumberFormat="1" applyFont="1" applyFill="1" applyAlignment="1">
      <alignment horizontal="left"/>
    </xf>
    <xf numFmtId="3" fontId="29" fillId="6" borderId="0" xfId="4" applyNumberFormat="1" applyFont="1" applyFill="1" applyAlignment="1">
      <alignment horizontal="left"/>
    </xf>
    <xf numFmtId="0" fontId="23" fillId="11" borderId="0" xfId="4" applyFont="1" applyFill="1" applyAlignment="1">
      <alignment horizontal="right"/>
    </xf>
    <xf numFmtId="0" fontId="23" fillId="10" borderId="0" xfId="4" applyFont="1" applyFill="1" applyAlignment="1">
      <alignment horizontal="right"/>
    </xf>
    <xf numFmtId="0" fontId="23" fillId="12" borderId="0" xfId="4" applyFont="1" applyFill="1" applyAlignment="1">
      <alignment horizontal="right"/>
    </xf>
    <xf numFmtId="3" fontId="20" fillId="8" borderId="0" xfId="4" applyNumberFormat="1" applyFont="1" applyFill="1"/>
    <xf numFmtId="3" fontId="28" fillId="8" borderId="0" xfId="4" applyNumberFormat="1" applyFont="1" applyFill="1"/>
    <xf numFmtId="164" fontId="2" fillId="0" borderId="0" xfId="4" applyNumberFormat="1" applyFont="1" applyAlignment="1">
      <alignment vertical="center"/>
    </xf>
    <xf numFmtId="0" fontId="24" fillId="2" borderId="0" xfId="4" applyFont="1" applyFill="1" applyAlignment="1">
      <alignment horizontal="center" vertical="center" wrapText="1"/>
    </xf>
    <xf numFmtId="0" fontId="26" fillId="9" borderId="0" xfId="4" applyFont="1" applyFill="1" applyAlignment="1">
      <alignment vertical="center"/>
    </xf>
    <xf numFmtId="0" fontId="22" fillId="12" borderId="0" xfId="4" applyFont="1" applyFill="1" applyAlignment="1">
      <alignment horizontal="right"/>
    </xf>
    <xf numFmtId="0" fontId="22" fillId="10" borderId="0" xfId="4" applyFont="1" applyFill="1" applyAlignment="1">
      <alignment horizontal="right"/>
    </xf>
    <xf numFmtId="0" fontId="23" fillId="0" borderId="0" xfId="4" applyFont="1" applyAlignment="1">
      <alignment vertical="center"/>
    </xf>
    <xf numFmtId="0" fontId="22" fillId="11" borderId="0" xfId="4" applyFont="1" applyFill="1" applyAlignment="1">
      <alignment horizontal="right"/>
    </xf>
    <xf numFmtId="0" fontId="25" fillId="0" borderId="0" xfId="4" applyFont="1" applyAlignment="1">
      <alignment vertical="center"/>
    </xf>
    <xf numFmtId="9" fontId="4" fillId="7" borderId="0" xfId="5" applyFont="1" applyFill="1" applyAlignment="1"/>
    <xf numFmtId="0" fontId="23" fillId="0" borderId="0" xfId="4" applyFont="1" applyAlignment="1">
      <alignment horizontal="right"/>
    </xf>
    <xf numFmtId="168" fontId="22" fillId="0" borderId="0" xfId="4" applyNumberFormat="1" applyFont="1"/>
    <xf numFmtId="3" fontId="18" fillId="0" borderId="0" xfId="4" applyNumberFormat="1" applyFont="1" applyAlignment="1">
      <alignment horizontal="left"/>
    </xf>
    <xf numFmtId="0" fontId="14" fillId="0" borderId="0" xfId="4" applyFont="1" applyAlignment="1">
      <alignment horizontal="right"/>
    </xf>
    <xf numFmtId="0" fontId="16" fillId="2" borderId="0" xfId="4" applyFont="1" applyFill="1" applyAlignment="1">
      <alignment vertical="center" wrapText="1"/>
    </xf>
    <xf numFmtId="0" fontId="4" fillId="2" borderId="0" xfId="4" applyFont="1" applyFill="1" applyAlignment="1">
      <alignment vertical="center" wrapText="1"/>
    </xf>
    <xf numFmtId="0" fontId="3" fillId="2" borderId="0" xfId="4" applyFont="1" applyFill="1"/>
    <xf numFmtId="0" fontId="2" fillId="0" borderId="0" xfId="4" applyFont="1"/>
    <xf numFmtId="3" fontId="19" fillId="6" borderId="0" xfId="4" applyNumberFormat="1" applyFont="1" applyFill="1" applyAlignment="1">
      <alignment horizontal="right"/>
    </xf>
    <xf numFmtId="0" fontId="15" fillId="2" borderId="0" xfId="4" applyFont="1" applyFill="1" applyAlignment="1">
      <alignment horizontal="center" vertical="center" wrapText="1"/>
    </xf>
    <xf numFmtId="0" fontId="5" fillId="0" borderId="0" xfId="4" applyFont="1"/>
    <xf numFmtId="9" fontId="5" fillId="0" borderId="0" xfId="4" applyNumberFormat="1" applyFont="1"/>
    <xf numFmtId="0" fontId="13" fillId="0" borderId="0" xfId="4" applyFont="1"/>
    <xf numFmtId="0" fontId="4" fillId="2" borderId="0" xfId="4" applyFont="1" applyFill="1"/>
    <xf numFmtId="0" fontId="5" fillId="2" borderId="0" xfId="4" applyFont="1" applyFill="1"/>
    <xf numFmtId="9" fontId="6" fillId="0" borderId="0" xfId="4" applyNumberFormat="1" applyFont="1" applyAlignment="1">
      <alignment horizontal="left"/>
    </xf>
    <xf numFmtId="0" fontId="6" fillId="0" borderId="0" xfId="4" applyFont="1" applyAlignment="1">
      <alignment horizontal="right"/>
    </xf>
    <xf numFmtId="43" fontId="2" fillId="3" borderId="0" xfId="7" applyFont="1" applyFill="1"/>
    <xf numFmtId="0" fontId="2" fillId="3" borderId="0" xfId="4" applyFont="1" applyFill="1"/>
    <xf numFmtId="0" fontId="7" fillId="3" borderId="0" xfId="4" applyFont="1" applyFill="1"/>
    <xf numFmtId="167" fontId="5" fillId="0" borderId="0" xfId="4" applyNumberFormat="1" applyFont="1"/>
    <xf numFmtId="167" fontId="5" fillId="0" borderId="0" xfId="4" applyNumberFormat="1" applyFont="1" applyAlignment="1">
      <alignment horizontal="right"/>
    </xf>
    <xf numFmtId="10" fontId="5" fillId="0" borderId="0" xfId="4" applyNumberFormat="1" applyFont="1" applyAlignment="1">
      <alignment horizontal="right"/>
    </xf>
    <xf numFmtId="165" fontId="12" fillId="4" borderId="0" xfId="7" applyNumberFormat="1" applyFont="1" applyFill="1" applyAlignment="1">
      <alignment horizontal="left"/>
    </xf>
    <xf numFmtId="0" fontId="10" fillId="3" borderId="0" xfId="4" applyFont="1" applyFill="1" applyAlignment="1">
      <alignment horizontal="right"/>
    </xf>
    <xf numFmtId="165" fontId="5" fillId="0" borderId="0" xfId="7" applyNumberFormat="1" applyFont="1"/>
    <xf numFmtId="165" fontId="11" fillId="3" borderId="0" xfId="7" applyNumberFormat="1" applyFont="1" applyFill="1"/>
    <xf numFmtId="43" fontId="5" fillId="0" borderId="0" xfId="7" applyFont="1"/>
    <xf numFmtId="0" fontId="10" fillId="3" borderId="0" xfId="4" applyFont="1" applyFill="1"/>
    <xf numFmtId="43" fontId="11" fillId="3" borderId="0" xfId="7" applyFont="1" applyFill="1"/>
    <xf numFmtId="9" fontId="9" fillId="0" borderId="0" xfId="4" applyNumberFormat="1" applyFont="1" applyAlignment="1">
      <alignment horizontal="left"/>
    </xf>
    <xf numFmtId="9" fontId="8" fillId="0" borderId="0" xfId="4" applyNumberFormat="1" applyFont="1"/>
    <xf numFmtId="10" fontId="5" fillId="0" borderId="0" xfId="4" applyNumberFormat="1" applyFont="1"/>
    <xf numFmtId="166" fontId="5" fillId="0" borderId="0" xfId="4" applyNumberFormat="1" applyFont="1"/>
    <xf numFmtId="165" fontId="2" fillId="3" borderId="0" xfId="7" applyNumberFormat="1" applyFont="1" applyFill="1"/>
    <xf numFmtId="0" fontId="7" fillId="3" borderId="0" xfId="4" applyFont="1" applyFill="1" applyAlignment="1">
      <alignment horizontal="right"/>
    </xf>
    <xf numFmtId="0" fontId="2" fillId="3" borderId="0" xfId="4" applyFont="1" applyFill="1" applyAlignment="1">
      <alignment horizontal="center"/>
    </xf>
    <xf numFmtId="0" fontId="2" fillId="3" borderId="0" xfId="4" applyFont="1" applyFill="1" applyAlignment="1">
      <alignment horizontal="right"/>
    </xf>
    <xf numFmtId="0" fontId="2" fillId="0" borderId="0" xfId="4" applyFont="1" applyAlignment="1">
      <alignment vertical="center"/>
    </xf>
    <xf numFmtId="43" fontId="0" fillId="0" borderId="0" xfId="7" applyFont="1" applyAlignment="1"/>
    <xf numFmtId="0" fontId="35" fillId="7" borderId="0" xfId="4" applyFont="1" applyFill="1"/>
    <xf numFmtId="9" fontId="38" fillId="0" borderId="0" xfId="4" applyNumberFormat="1"/>
    <xf numFmtId="0" fontId="8" fillId="0" borderId="0" xfId="4" applyFont="1"/>
    <xf numFmtId="44" fontId="38" fillId="0" borderId="0" xfId="4" applyNumberFormat="1"/>
    <xf numFmtId="167" fontId="38" fillId="0" borderId="0" xfId="4" applyNumberFormat="1"/>
    <xf numFmtId="168" fontId="0" fillId="0" borderId="0" xfId="5" applyNumberFormat="1" applyFont="1" applyAlignment="1"/>
    <xf numFmtId="167" fontId="10" fillId="0" borderId="0" xfId="4" applyNumberFormat="1" applyFont="1"/>
    <xf numFmtId="0" fontId="10" fillId="0" borderId="0" xfId="4" applyFont="1"/>
    <xf numFmtId="44" fontId="37" fillId="0" borderId="0" xfId="6" applyFont="1" applyAlignment="1"/>
    <xf numFmtId="0" fontId="2" fillId="0" borderId="0" xfId="4" applyFont="1" applyAlignment="1">
      <alignment wrapText="1"/>
    </xf>
    <xf numFmtId="165" fontId="10" fillId="0" borderId="0" xfId="4" applyNumberFormat="1" applyFont="1"/>
    <xf numFmtId="165" fontId="38" fillId="0" borderId="0" xfId="4" applyNumberFormat="1"/>
    <xf numFmtId="0" fontId="8" fillId="7" borderId="0" xfId="4" applyFont="1" applyFill="1"/>
    <xf numFmtId="171" fontId="4" fillId="0" borderId="0" xfId="6" applyNumberFormat="1" applyFont="1" applyAlignment="1"/>
    <xf numFmtId="169" fontId="34" fillId="15" borderId="0" xfId="4" applyNumberFormat="1" applyFont="1" applyFill="1" applyAlignment="1">
      <alignment horizontal="right"/>
    </xf>
    <xf numFmtId="0" fontId="25" fillId="0" borderId="0" xfId="4" applyFont="1"/>
    <xf numFmtId="3" fontId="34" fillId="14" borderId="0" xfId="4" applyNumberFormat="1" applyFont="1" applyFill="1" applyAlignment="1">
      <alignment horizontal="left"/>
    </xf>
    <xf numFmtId="0" fontId="39" fillId="16" borderId="0" xfId="4" applyFont="1" applyFill="1" applyAlignment="1">
      <alignment horizontal="left"/>
    </xf>
    <xf numFmtId="0" fontId="39" fillId="16" borderId="0" xfId="4" applyFont="1" applyFill="1" applyAlignment="1">
      <alignment horizontal="left" wrapText="1"/>
    </xf>
    <xf numFmtId="0" fontId="40" fillId="0" borderId="0" xfId="4" applyFont="1"/>
    <xf numFmtId="0" fontId="41" fillId="0" borderId="0" xfId="4" applyFont="1" applyAlignment="1">
      <alignment vertical="center"/>
    </xf>
    <xf numFmtId="164" fontId="41" fillId="0" borderId="0" xfId="4" applyNumberFormat="1" applyFont="1" applyAlignment="1">
      <alignment vertical="center"/>
    </xf>
    <xf numFmtId="0" fontId="35" fillId="3" borderId="0" xfId="4" applyFont="1" applyFill="1"/>
    <xf numFmtId="0" fontId="41" fillId="3" borderId="0" xfId="4" applyFont="1" applyFill="1" applyAlignment="1">
      <alignment horizontal="right"/>
    </xf>
    <xf numFmtId="165" fontId="41" fillId="3" borderId="0" xfId="7" applyNumberFormat="1" applyFont="1" applyFill="1"/>
    <xf numFmtId="0" fontId="41" fillId="3" borderId="0" xfId="4" applyFont="1" applyFill="1"/>
    <xf numFmtId="0" fontId="35" fillId="3" borderId="0" xfId="4" applyFont="1" applyFill="1" applyAlignment="1">
      <alignment horizontal="right"/>
    </xf>
    <xf numFmtId="0" fontId="41" fillId="3" borderId="0" xfId="4" applyFont="1" applyFill="1" applyAlignment="1">
      <alignment horizontal="center"/>
    </xf>
    <xf numFmtId="0" fontId="3" fillId="17" borderId="0" xfId="4" applyFont="1" applyFill="1"/>
    <xf numFmtId="0" fontId="4" fillId="17" borderId="0" xfId="4" applyFont="1" applyFill="1"/>
    <xf numFmtId="0" fontId="38" fillId="18" borderId="0" xfId="4" applyFill="1"/>
    <xf numFmtId="0" fontId="5" fillId="17" borderId="0" xfId="4" applyFont="1" applyFill="1"/>
    <xf numFmtId="0" fontId="15" fillId="17" borderId="0" xfId="4" applyFont="1" applyFill="1" applyAlignment="1">
      <alignment horizontal="center" vertical="center" wrapText="1"/>
    </xf>
    <xf numFmtId="0" fontId="4" fillId="17" borderId="0" xfId="4" applyFont="1" applyFill="1" applyAlignment="1">
      <alignment vertical="center" wrapText="1"/>
    </xf>
    <xf numFmtId="0" fontId="16" fillId="17" borderId="0" xfId="4" applyFont="1" applyFill="1" applyAlignment="1">
      <alignment vertical="center" wrapText="1"/>
    </xf>
    <xf numFmtId="0" fontId="42" fillId="17" borderId="0" xfId="4" applyFont="1" applyFill="1" applyAlignment="1">
      <alignment vertical="center" wrapText="1"/>
    </xf>
    <xf numFmtId="0" fontId="10" fillId="18" borderId="0" xfId="4" applyFont="1" applyFill="1"/>
    <xf numFmtId="3" fontId="42" fillId="0" borderId="0" xfId="4" applyNumberFormat="1" applyFont="1"/>
    <xf numFmtId="0" fontId="43" fillId="0" borderId="0" xfId="4" applyFont="1" applyAlignment="1">
      <alignment horizontal="right"/>
    </xf>
    <xf numFmtId="3" fontId="18" fillId="5" borderId="0" xfId="4" applyNumberFormat="1" applyFont="1" applyFill="1" applyAlignment="1">
      <alignment horizontal="left"/>
    </xf>
    <xf numFmtId="9" fontId="42" fillId="7" borderId="0" xfId="5" applyFont="1" applyFill="1" applyAlignment="1"/>
    <xf numFmtId="168" fontId="25" fillId="0" borderId="0" xfId="4" applyNumberFormat="1" applyFont="1"/>
  </cellXfs>
  <cellStyles count="8">
    <cellStyle name="Comma" xfId="1" builtinId="3"/>
    <cellStyle name="Comma 2" xfId="7" xr:uid="{5B2DA578-F8BA-419E-AC72-D1E18F8790A6}"/>
    <cellStyle name="Currency" xfId="2" builtinId="4"/>
    <cellStyle name="Currency 2" xfId="6" xr:uid="{CF206879-3792-4CEF-BFE3-93C8D865A0E9}"/>
    <cellStyle name="Normal" xfId="0" builtinId="0"/>
    <cellStyle name="Normal 2" xfId="4" xr:uid="{F8FABC84-2B3E-412F-8BD2-3EA5B757AC76}"/>
    <cellStyle name="Percent" xfId="3" builtinId="5"/>
    <cellStyle name="Percent 2" xfId="5" xr:uid="{B3A3FC8D-DDB3-40E3-A9AF-EC19A77A9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-22%20Submission%20project-input-dataset%20ozansonmez%20(1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ied Pricing - Inputs"/>
      <sheetName val="Scenarios"/>
      <sheetName val="Sheet2"/>
    </sheetNames>
    <sheetDataSet>
      <sheetData sheetId="0">
        <row r="58"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</row>
        <row r="59">
          <cell r="C59">
            <v>0.25</v>
          </cell>
          <cell r="D59">
            <v>0.25</v>
          </cell>
          <cell r="E59">
            <v>0.25</v>
          </cell>
          <cell r="F59">
            <v>0.25</v>
          </cell>
          <cell r="G59">
            <v>0.25</v>
          </cell>
          <cell r="H59">
            <v>0.25</v>
          </cell>
          <cell r="I59">
            <v>0.25</v>
          </cell>
          <cell r="J59">
            <v>0.25</v>
          </cell>
          <cell r="K59">
            <v>0.25</v>
          </cell>
          <cell r="L59">
            <v>0.25</v>
          </cell>
          <cell r="M59">
            <v>0.25</v>
          </cell>
          <cell r="N59">
            <v>0.25</v>
          </cell>
        </row>
        <row r="60">
          <cell r="C60">
            <v>0.68</v>
          </cell>
          <cell r="D60">
            <v>0.68</v>
          </cell>
          <cell r="E60">
            <v>0.68</v>
          </cell>
          <cell r="F60">
            <v>0.68</v>
          </cell>
          <cell r="G60">
            <v>0.68</v>
          </cell>
          <cell r="H60">
            <v>0.68</v>
          </cell>
          <cell r="I60">
            <v>0.68</v>
          </cell>
          <cell r="J60">
            <v>0.68</v>
          </cell>
          <cell r="K60">
            <v>0.68</v>
          </cell>
          <cell r="L60">
            <v>0.68</v>
          </cell>
          <cell r="M60">
            <v>0.68</v>
          </cell>
          <cell r="N60">
            <v>0.68</v>
          </cell>
        </row>
        <row r="61"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</row>
        <row r="62">
          <cell r="C62">
            <v>0.1</v>
          </cell>
          <cell r="D62">
            <v>0.1</v>
          </cell>
          <cell r="E62">
            <v>0.1</v>
          </cell>
          <cell r="F62">
            <v>0.1</v>
          </cell>
          <cell r="G62">
            <v>0.1</v>
          </cell>
          <cell r="H62">
            <v>0.1</v>
          </cell>
          <cell r="I62">
            <v>0.1</v>
          </cell>
          <cell r="J62">
            <v>0.1</v>
          </cell>
          <cell r="K62">
            <v>0.1</v>
          </cell>
          <cell r="L62">
            <v>0.1</v>
          </cell>
          <cell r="M62">
            <v>0.1</v>
          </cell>
          <cell r="N62">
            <v>0.1</v>
          </cell>
        </row>
        <row r="63"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</row>
        <row r="66"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</row>
        <row r="67">
          <cell r="C67">
            <v>0.25</v>
          </cell>
          <cell r="D67">
            <v>0.25</v>
          </cell>
          <cell r="E67">
            <v>0.25</v>
          </cell>
          <cell r="F67">
            <v>0.25</v>
          </cell>
          <cell r="G67">
            <v>0.25</v>
          </cell>
          <cell r="H67">
            <v>0.25</v>
          </cell>
          <cell r="I67">
            <v>0.25</v>
          </cell>
          <cell r="J67">
            <v>0.25</v>
          </cell>
          <cell r="K67">
            <v>0.25</v>
          </cell>
          <cell r="L67">
            <v>0.25</v>
          </cell>
          <cell r="M67">
            <v>0.25</v>
          </cell>
          <cell r="N67">
            <v>0.25</v>
          </cell>
        </row>
        <row r="68">
          <cell r="C68">
            <v>0.61</v>
          </cell>
          <cell r="D68">
            <v>0.61</v>
          </cell>
          <cell r="E68">
            <v>0.61</v>
          </cell>
          <cell r="F68">
            <v>0.61</v>
          </cell>
          <cell r="G68">
            <v>0.61</v>
          </cell>
          <cell r="H68">
            <v>0.61</v>
          </cell>
          <cell r="I68">
            <v>0.61</v>
          </cell>
          <cell r="J68">
            <v>0.61</v>
          </cell>
          <cell r="K68">
            <v>0.61</v>
          </cell>
          <cell r="L68">
            <v>0.61</v>
          </cell>
          <cell r="M68">
            <v>0.61</v>
          </cell>
          <cell r="N68">
            <v>0.61</v>
          </cell>
        </row>
        <row r="69"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</row>
        <row r="70">
          <cell r="C70">
            <v>0.12</v>
          </cell>
          <cell r="D70">
            <v>0.12</v>
          </cell>
          <cell r="E70">
            <v>0.12</v>
          </cell>
          <cell r="F70">
            <v>0.12</v>
          </cell>
          <cell r="G70">
            <v>0.12</v>
          </cell>
          <cell r="H70">
            <v>0.12</v>
          </cell>
          <cell r="I70">
            <v>0.12</v>
          </cell>
          <cell r="J70">
            <v>0.12</v>
          </cell>
          <cell r="K70">
            <v>0.12</v>
          </cell>
          <cell r="L70">
            <v>0.12</v>
          </cell>
          <cell r="M70">
            <v>0.12</v>
          </cell>
          <cell r="N70">
            <v>0.12</v>
          </cell>
        </row>
        <row r="71">
          <cell r="C71">
            <v>4.2</v>
          </cell>
          <cell r="D71">
            <v>4.2</v>
          </cell>
          <cell r="E71">
            <v>4.2</v>
          </cell>
          <cell r="F71">
            <v>4.2</v>
          </cell>
          <cell r="G71">
            <v>4.2</v>
          </cell>
          <cell r="H71">
            <v>4.2</v>
          </cell>
          <cell r="I71">
            <v>4.2</v>
          </cell>
          <cell r="J71">
            <v>4.2</v>
          </cell>
          <cell r="K71">
            <v>4.2</v>
          </cell>
          <cell r="L71">
            <v>4.2</v>
          </cell>
          <cell r="M71">
            <v>4.2</v>
          </cell>
          <cell r="N71">
            <v>4.2</v>
          </cell>
        </row>
        <row r="74"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</row>
        <row r="75">
          <cell r="C75">
            <v>0.35</v>
          </cell>
          <cell r="D75">
            <v>0.35</v>
          </cell>
          <cell r="E75">
            <v>0.35</v>
          </cell>
          <cell r="F75">
            <v>0.35</v>
          </cell>
          <cell r="G75">
            <v>0.35</v>
          </cell>
          <cell r="H75">
            <v>0.35</v>
          </cell>
          <cell r="I75">
            <v>0.35</v>
          </cell>
          <cell r="J75">
            <v>0.35</v>
          </cell>
          <cell r="K75">
            <v>0.35</v>
          </cell>
          <cell r="L75">
            <v>0.35</v>
          </cell>
          <cell r="M75">
            <v>0.35</v>
          </cell>
          <cell r="N75">
            <v>0.35</v>
          </cell>
        </row>
        <row r="76">
          <cell r="C76">
            <v>0.49</v>
          </cell>
          <cell r="D76">
            <v>0.49</v>
          </cell>
          <cell r="E76">
            <v>0.49</v>
          </cell>
          <cell r="F76">
            <v>0.49</v>
          </cell>
          <cell r="G76">
            <v>0.49</v>
          </cell>
          <cell r="H76">
            <v>0.49</v>
          </cell>
          <cell r="I76">
            <v>0.49</v>
          </cell>
          <cell r="J76">
            <v>0.49</v>
          </cell>
          <cell r="K76">
            <v>0.49</v>
          </cell>
          <cell r="L76">
            <v>0.49</v>
          </cell>
          <cell r="M76">
            <v>0.49</v>
          </cell>
          <cell r="N76">
            <v>0.49</v>
          </cell>
        </row>
        <row r="77"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</row>
        <row r="78">
          <cell r="C78">
            <v>0.45</v>
          </cell>
          <cell r="D78">
            <v>0.45</v>
          </cell>
          <cell r="E78">
            <v>0.45</v>
          </cell>
          <cell r="F78">
            <v>0.45</v>
          </cell>
          <cell r="G78">
            <v>0.45</v>
          </cell>
          <cell r="H78">
            <v>0.45</v>
          </cell>
          <cell r="I78">
            <v>0.45</v>
          </cell>
          <cell r="J78">
            <v>0.45</v>
          </cell>
          <cell r="K78">
            <v>0.45</v>
          </cell>
          <cell r="L78">
            <v>0.45</v>
          </cell>
          <cell r="M78">
            <v>0.45</v>
          </cell>
          <cell r="N78">
            <v>0.45</v>
          </cell>
        </row>
        <row r="79">
          <cell r="C79">
            <v>5.3</v>
          </cell>
          <cell r="D79">
            <v>5.3</v>
          </cell>
          <cell r="E79">
            <v>5.3</v>
          </cell>
          <cell r="F79">
            <v>5.3</v>
          </cell>
          <cell r="G79">
            <v>5.3</v>
          </cell>
          <cell r="H79">
            <v>5.3</v>
          </cell>
          <cell r="I79">
            <v>5.3</v>
          </cell>
          <cell r="J79">
            <v>5.3</v>
          </cell>
          <cell r="K79">
            <v>5.3</v>
          </cell>
          <cell r="L79">
            <v>5.3</v>
          </cell>
          <cell r="M79">
            <v>5.3</v>
          </cell>
          <cell r="N79">
            <v>5.3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</row>
        <row r="83">
          <cell r="C83">
            <v>0.55000000000000004</v>
          </cell>
          <cell r="D83">
            <v>0.55000000000000004</v>
          </cell>
          <cell r="E83">
            <v>0.55000000000000004</v>
          </cell>
          <cell r="F83">
            <v>0.55000000000000004</v>
          </cell>
          <cell r="G83">
            <v>0.55000000000000004</v>
          </cell>
          <cell r="H83">
            <v>0.55000000000000004</v>
          </cell>
          <cell r="I83">
            <v>0.55000000000000004</v>
          </cell>
          <cell r="J83">
            <v>0.55000000000000004</v>
          </cell>
          <cell r="K83">
            <v>0.55000000000000004</v>
          </cell>
          <cell r="L83">
            <v>0.55000000000000004</v>
          </cell>
          <cell r="M83">
            <v>0.55000000000000004</v>
          </cell>
          <cell r="N83">
            <v>0.55000000000000004</v>
          </cell>
        </row>
        <row r="84">
          <cell r="C84">
            <v>0.23</v>
          </cell>
          <cell r="D84">
            <v>0.23</v>
          </cell>
          <cell r="E84">
            <v>0.23</v>
          </cell>
          <cell r="F84">
            <v>0.23</v>
          </cell>
          <cell r="G84">
            <v>0.23</v>
          </cell>
          <cell r="H84">
            <v>0.23</v>
          </cell>
          <cell r="I84">
            <v>0.23</v>
          </cell>
          <cell r="J84">
            <v>0.23</v>
          </cell>
          <cell r="K84">
            <v>0.23</v>
          </cell>
          <cell r="L84">
            <v>0.23</v>
          </cell>
          <cell r="M84">
            <v>0.23</v>
          </cell>
          <cell r="N84">
            <v>0.23</v>
          </cell>
        </row>
        <row r="85"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</row>
        <row r="86">
          <cell r="C86">
            <v>0.6</v>
          </cell>
          <cell r="D86">
            <v>0.6</v>
          </cell>
          <cell r="E86">
            <v>0.6</v>
          </cell>
          <cell r="F86">
            <v>0.6</v>
          </cell>
          <cell r="G86">
            <v>0.6</v>
          </cell>
          <cell r="H86">
            <v>0.6</v>
          </cell>
          <cell r="I86">
            <v>0.6</v>
          </cell>
          <cell r="J86">
            <v>0.6</v>
          </cell>
          <cell r="K86">
            <v>0.6</v>
          </cell>
          <cell r="L86">
            <v>0.6</v>
          </cell>
          <cell r="M86">
            <v>0.6</v>
          </cell>
          <cell r="N86">
            <v>0.6</v>
          </cell>
        </row>
        <row r="87"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A3C8-CD3F-433B-A1BA-75510D2820A2}">
  <sheetPr>
    <tabColor rgb="FF00B0F0"/>
    <outlinePr summaryBelow="0" summaryRight="0"/>
  </sheetPr>
  <dimension ref="A1:S1124"/>
  <sheetViews>
    <sheetView tabSelected="1" topLeftCell="A168" zoomScale="80" zoomScaleNormal="80" workbookViewId="0">
      <selection activeCell="B197" sqref="B197"/>
    </sheetView>
  </sheetViews>
  <sheetFormatPr defaultColWidth="0" defaultRowHeight="15" customHeight="1" outlineLevelRow="1" x14ac:dyDescent="0.25"/>
  <cols>
    <col min="1" max="1" width="77.5546875" style="92" customWidth="1"/>
    <col min="2" max="2" width="20.77734375" style="92" customWidth="1"/>
    <col min="3" max="3" width="20" style="92" bestFit="1" customWidth="1"/>
    <col min="4" max="5" width="22.88671875" style="92" bestFit="1" customWidth="1"/>
    <col min="6" max="6" width="24.77734375" style="92" bestFit="1" customWidth="1"/>
    <col min="7" max="9" width="19.109375" style="92" bestFit="1" customWidth="1"/>
    <col min="10" max="13" width="20.44140625" style="92" bestFit="1" customWidth="1"/>
    <col min="14" max="14" width="21.77734375" style="92" bestFit="1" customWidth="1"/>
    <col min="15" max="15" width="14.44140625" style="92" customWidth="1"/>
    <col min="16" max="16384" width="0" style="92" hidden="1"/>
  </cols>
  <sheetData>
    <row r="1" spans="1:14" s="174" customFormat="1" ht="28.5" customHeight="1" x14ac:dyDescent="0.25">
      <c r="A1" s="187"/>
      <c r="B1" s="188">
        <v>43435</v>
      </c>
      <c r="C1" s="188">
        <v>43466</v>
      </c>
      <c r="D1" s="188">
        <v>43497</v>
      </c>
      <c r="E1" s="188">
        <v>43525</v>
      </c>
      <c r="F1" s="188">
        <v>43556</v>
      </c>
      <c r="G1" s="188">
        <v>43586</v>
      </c>
      <c r="H1" s="188">
        <v>43617</v>
      </c>
      <c r="I1" s="188">
        <v>43647</v>
      </c>
      <c r="J1" s="188">
        <v>43678</v>
      </c>
      <c r="K1" s="188">
        <v>43709</v>
      </c>
      <c r="L1" s="188">
        <v>43739</v>
      </c>
      <c r="M1" s="188">
        <v>43770</v>
      </c>
      <c r="N1" s="188">
        <v>43800</v>
      </c>
    </row>
    <row r="2" spans="1:14" s="197" customFormat="1" ht="15.75" customHeight="1" x14ac:dyDescent="0.3">
      <c r="A2" s="195" t="s">
        <v>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</row>
    <row r="3" spans="1:14" ht="15.75" customHeight="1" x14ac:dyDescent="0.3">
      <c r="A3" s="137" t="s">
        <v>1</v>
      </c>
      <c r="B3" s="138"/>
      <c r="C3" s="138">
        <v>0.45</v>
      </c>
      <c r="D3" s="138">
        <v>0.45</v>
      </c>
      <c r="E3" s="138">
        <v>0.45</v>
      </c>
      <c r="F3" s="138">
        <v>0.45</v>
      </c>
      <c r="G3" s="138">
        <v>0.45</v>
      </c>
      <c r="H3" s="138">
        <v>0.45</v>
      </c>
      <c r="I3" s="138">
        <v>0.45</v>
      </c>
      <c r="J3" s="138">
        <v>0.45</v>
      </c>
      <c r="K3" s="138">
        <v>0.45</v>
      </c>
      <c r="L3" s="138">
        <v>0.45</v>
      </c>
      <c r="M3" s="138">
        <v>0.45</v>
      </c>
      <c r="N3" s="138">
        <v>0.45</v>
      </c>
    </row>
    <row r="4" spans="1:14" ht="15.75" customHeight="1" x14ac:dyDescent="0.3">
      <c r="A4" s="137" t="s">
        <v>2</v>
      </c>
      <c r="B4" s="138"/>
      <c r="C4" s="138">
        <v>0.65</v>
      </c>
      <c r="D4" s="138">
        <v>0.65</v>
      </c>
      <c r="E4" s="138">
        <v>0.65</v>
      </c>
      <c r="F4" s="138">
        <v>0.65</v>
      </c>
      <c r="G4" s="138">
        <v>0.65</v>
      </c>
      <c r="H4" s="138">
        <v>0.65</v>
      </c>
      <c r="I4" s="138">
        <v>0.65</v>
      </c>
      <c r="J4" s="138">
        <v>0.65</v>
      </c>
      <c r="K4" s="138">
        <v>0.65</v>
      </c>
      <c r="L4" s="138">
        <v>0.65</v>
      </c>
      <c r="M4" s="138">
        <v>0.65</v>
      </c>
      <c r="N4" s="138">
        <v>0.65</v>
      </c>
    </row>
    <row r="5" spans="1:14" ht="15.75" customHeight="1" x14ac:dyDescent="0.3">
      <c r="A5" s="137" t="s">
        <v>3</v>
      </c>
      <c r="B5" s="137"/>
      <c r="C5" s="137">
        <v>3.3</v>
      </c>
      <c r="D5" s="137">
        <v>3.3</v>
      </c>
      <c r="E5" s="137">
        <v>3.3</v>
      </c>
      <c r="F5" s="137">
        <v>3.3</v>
      </c>
      <c r="G5" s="137">
        <v>3.3</v>
      </c>
      <c r="H5" s="137">
        <v>3.3</v>
      </c>
      <c r="I5" s="137">
        <v>3.3</v>
      </c>
      <c r="J5" s="137">
        <v>3.3</v>
      </c>
      <c r="K5" s="137">
        <v>3.3</v>
      </c>
      <c r="L5" s="137">
        <v>3.3</v>
      </c>
      <c r="M5" s="137">
        <v>3.3</v>
      </c>
      <c r="N5" s="137">
        <v>3.3</v>
      </c>
    </row>
    <row r="6" spans="1:14" ht="15.75" customHeight="1" x14ac:dyDescent="0.3">
      <c r="A6" s="137"/>
      <c r="B6" s="137"/>
      <c r="C6" s="137"/>
    </row>
    <row r="7" spans="1:14" ht="15.75" customHeight="1" x14ac:dyDescent="0.3">
      <c r="A7" s="137" t="s">
        <v>4</v>
      </c>
      <c r="B7" s="138"/>
      <c r="C7" s="138">
        <v>0.77</v>
      </c>
      <c r="D7" s="138">
        <v>0.77</v>
      </c>
      <c r="E7" s="138">
        <v>0.77</v>
      </c>
      <c r="F7" s="138">
        <v>0.77</v>
      </c>
      <c r="G7" s="138">
        <v>0.77</v>
      </c>
      <c r="H7" s="138">
        <v>0.77</v>
      </c>
      <c r="I7" s="138">
        <v>0.77</v>
      </c>
      <c r="J7" s="138">
        <v>0.77</v>
      </c>
      <c r="K7" s="138">
        <v>0.77</v>
      </c>
      <c r="L7" s="138">
        <v>0.77</v>
      </c>
      <c r="M7" s="138">
        <v>0.77</v>
      </c>
      <c r="N7" s="138">
        <v>0.77</v>
      </c>
    </row>
    <row r="8" spans="1:14" ht="15.75" customHeight="1" x14ac:dyDescent="0.3">
      <c r="A8" s="137" t="s">
        <v>5</v>
      </c>
      <c r="B8" s="138"/>
      <c r="C8" s="138">
        <v>0.83</v>
      </c>
      <c r="D8" s="138">
        <v>0.83</v>
      </c>
      <c r="E8" s="138">
        <v>0.83</v>
      </c>
      <c r="F8" s="138">
        <v>0.83</v>
      </c>
      <c r="G8" s="138">
        <v>0.83</v>
      </c>
      <c r="H8" s="138">
        <v>0.83</v>
      </c>
      <c r="I8" s="138">
        <v>0.83</v>
      </c>
      <c r="J8" s="138">
        <v>0.83</v>
      </c>
      <c r="K8" s="138">
        <v>0.83</v>
      </c>
      <c r="L8" s="138">
        <v>0.83</v>
      </c>
      <c r="M8" s="138">
        <v>0.83</v>
      </c>
      <c r="N8" s="138">
        <v>0.83</v>
      </c>
    </row>
    <row r="9" spans="1:14" ht="15.75" customHeight="1" x14ac:dyDescent="0.3">
      <c r="A9" s="137" t="s">
        <v>6</v>
      </c>
      <c r="B9" s="138"/>
      <c r="C9" s="138">
        <v>0.6</v>
      </c>
      <c r="D9" s="138">
        <v>0.6</v>
      </c>
      <c r="E9" s="138">
        <v>0.6</v>
      </c>
      <c r="F9" s="138">
        <v>0.6</v>
      </c>
      <c r="G9" s="138">
        <v>0.6</v>
      </c>
      <c r="H9" s="138">
        <v>0.6</v>
      </c>
      <c r="I9" s="138">
        <v>0.6</v>
      </c>
      <c r="J9" s="138">
        <v>0.6</v>
      </c>
      <c r="K9" s="138">
        <v>0.6</v>
      </c>
      <c r="L9" s="138">
        <v>0.6</v>
      </c>
      <c r="M9" s="138">
        <v>0.6</v>
      </c>
      <c r="N9" s="138">
        <v>0.6</v>
      </c>
    </row>
    <row r="10" spans="1:14" ht="15.75" customHeight="1" x14ac:dyDescent="0.3">
      <c r="A10" s="143" t="s">
        <v>7</v>
      </c>
      <c r="B10" s="142"/>
      <c r="C10" s="142">
        <v>0.8</v>
      </c>
      <c r="D10" s="142">
        <v>0.8</v>
      </c>
      <c r="E10" s="142">
        <v>0.8</v>
      </c>
      <c r="F10" s="142">
        <v>0.8</v>
      </c>
      <c r="G10" s="142">
        <v>0.8</v>
      </c>
      <c r="H10" s="142">
        <v>0.8</v>
      </c>
      <c r="I10" s="142">
        <v>0.8</v>
      </c>
      <c r="J10" s="142">
        <v>0.8</v>
      </c>
      <c r="K10" s="142">
        <v>0.8</v>
      </c>
      <c r="L10" s="142">
        <v>0.8</v>
      </c>
      <c r="M10" s="142">
        <v>0.8</v>
      </c>
      <c r="N10" s="142">
        <v>0.8</v>
      </c>
    </row>
    <row r="11" spans="1:14" ht="15.75" customHeight="1" x14ac:dyDescent="0.3">
      <c r="A11" s="143" t="s">
        <v>8</v>
      </c>
      <c r="B11" s="142"/>
      <c r="C11" s="142">
        <v>0.18</v>
      </c>
      <c r="D11" s="142">
        <v>0.18</v>
      </c>
      <c r="E11" s="142">
        <v>0.18</v>
      </c>
      <c r="F11" s="142">
        <v>0.18</v>
      </c>
      <c r="G11" s="142">
        <v>0.18</v>
      </c>
      <c r="H11" s="142">
        <v>0.18</v>
      </c>
      <c r="I11" s="142">
        <v>0.18</v>
      </c>
      <c r="J11" s="142">
        <v>0.18</v>
      </c>
      <c r="K11" s="142">
        <v>0.18</v>
      </c>
      <c r="L11" s="142">
        <v>0.18</v>
      </c>
      <c r="M11" s="142">
        <v>0.18</v>
      </c>
      <c r="N11" s="142">
        <v>0.18</v>
      </c>
    </row>
    <row r="12" spans="1:14" ht="15.75" customHeight="1" x14ac:dyDescent="0.3">
      <c r="A12" s="143" t="s">
        <v>9</v>
      </c>
      <c r="B12" s="142"/>
      <c r="C12" s="142">
        <v>0.02</v>
      </c>
      <c r="D12" s="142">
        <v>0.02</v>
      </c>
      <c r="E12" s="142">
        <v>0.02</v>
      </c>
      <c r="F12" s="142">
        <v>0.02</v>
      </c>
      <c r="G12" s="142">
        <v>0.02</v>
      </c>
      <c r="H12" s="142">
        <v>0.02</v>
      </c>
      <c r="I12" s="142">
        <v>0.02</v>
      </c>
      <c r="J12" s="142">
        <v>0.02</v>
      </c>
      <c r="K12" s="142">
        <v>0.02</v>
      </c>
      <c r="L12" s="142">
        <v>0.02</v>
      </c>
      <c r="M12" s="142">
        <v>0.02</v>
      </c>
      <c r="N12" s="142">
        <v>0.02</v>
      </c>
    </row>
    <row r="13" spans="1:14" ht="15.75" customHeight="1" x14ac:dyDescent="0.3">
      <c r="A13" s="137"/>
    </row>
    <row r="14" spans="1:14" s="174" customFormat="1" ht="15.75" customHeight="1" x14ac:dyDescent="0.3">
      <c r="A14" s="189" t="s">
        <v>10</v>
      </c>
      <c r="B14" s="190" t="s">
        <v>11</v>
      </c>
      <c r="C14" s="191">
        <f>C3*B221</f>
        <v>4405.875793854625</v>
      </c>
      <c r="D14" s="191">
        <f>D3*C221</f>
        <v>8419.0383785233535</v>
      </c>
      <c r="E14" s="191">
        <f>E3*D221</f>
        <v>16282.294799415315</v>
      </c>
      <c r="F14" s="191">
        <f>F3*E221</f>
        <v>31733.816774787687</v>
      </c>
      <c r="G14" s="191">
        <f>G3*F221</f>
        <v>62147.485764652403</v>
      </c>
      <c r="H14" s="191">
        <f>H3*G221</f>
        <v>122070.02996623953</v>
      </c>
      <c r="I14" s="191">
        <f>I3*H221</f>
        <v>240199.11641479845</v>
      </c>
      <c r="J14" s="191">
        <f>J3*I221</f>
        <v>473150.51205283077</v>
      </c>
      <c r="K14" s="191">
        <f>K3*J221</f>
        <v>932619.12116614205</v>
      </c>
      <c r="L14" s="191">
        <f>L3*K221</f>
        <v>1838964.670895122</v>
      </c>
      <c r="M14" s="191">
        <f>M3*L221</f>
        <v>3626930.3961290182</v>
      </c>
      <c r="N14" s="191">
        <f>N3*M221</f>
        <v>7154214.3675454408</v>
      </c>
    </row>
    <row r="15" spans="1:14" s="174" customFormat="1" ht="15.75" customHeight="1" x14ac:dyDescent="0.3">
      <c r="A15" s="189" t="s">
        <v>12</v>
      </c>
      <c r="B15" s="192" t="s">
        <v>145</v>
      </c>
      <c r="C15" s="191">
        <f>+C14*C4</f>
        <v>2863.8192660055065</v>
      </c>
      <c r="D15" s="191">
        <f>+D14*D4</f>
        <v>5472.3749460401796</v>
      </c>
      <c r="E15" s="191">
        <f>+E14*E4</f>
        <v>10583.491619619956</v>
      </c>
      <c r="F15" s="191">
        <f>+F14*F4</f>
        <v>20626.980903611999</v>
      </c>
      <c r="G15" s="191">
        <f>+G14*G4</f>
        <v>40395.865747024065</v>
      </c>
      <c r="H15" s="191">
        <f>+H14*H4</f>
        <v>79345.519478055692</v>
      </c>
      <c r="I15" s="191">
        <f>+I14*I4</f>
        <v>156129.425669619</v>
      </c>
      <c r="J15" s="191">
        <f>+J14*J4</f>
        <v>307547.83283433999</v>
      </c>
      <c r="K15" s="191">
        <f>+K14*K4</f>
        <v>606202.42875799234</v>
      </c>
      <c r="L15" s="191">
        <f>+L14*L4</f>
        <v>1195327.0360818293</v>
      </c>
      <c r="M15" s="191">
        <f>+M14*M4</f>
        <v>2357504.7574838619</v>
      </c>
      <c r="N15" s="191">
        <f>+N14*N4</f>
        <v>4650239.3389045363</v>
      </c>
    </row>
    <row r="16" spans="1:14" s="174" customFormat="1" ht="15.75" customHeight="1" x14ac:dyDescent="0.3">
      <c r="A16" s="189" t="s">
        <v>3</v>
      </c>
      <c r="B16" s="192" t="s">
        <v>145</v>
      </c>
      <c r="C16" s="191">
        <f>C15*C5</f>
        <v>9450.6035778181704</v>
      </c>
      <c r="D16" s="191">
        <f>D15*D5</f>
        <v>18058.837321932591</v>
      </c>
      <c r="E16" s="191">
        <f>E15*E5</f>
        <v>34925.522344745848</v>
      </c>
      <c r="F16" s="191">
        <f>F15*F5</f>
        <v>68069.036981919591</v>
      </c>
      <c r="G16" s="191">
        <f>G15*G5</f>
        <v>133306.35696517941</v>
      </c>
      <c r="H16" s="191">
        <f>H15*H5</f>
        <v>261840.21427758376</v>
      </c>
      <c r="I16" s="191">
        <f>I15*I5</f>
        <v>515227.10470974265</v>
      </c>
      <c r="J16" s="191">
        <f>J15*J5</f>
        <v>1014907.8483533219</v>
      </c>
      <c r="K16" s="191">
        <f>K15*K5</f>
        <v>2000468.0149013747</v>
      </c>
      <c r="L16" s="191">
        <f>L15*L5</f>
        <v>3944579.2190700364</v>
      </c>
      <c r="M16" s="191">
        <f>M15*M5</f>
        <v>7779765.6996967439</v>
      </c>
      <c r="N16" s="191">
        <f>N15*N5</f>
        <v>15345789.81838497</v>
      </c>
    </row>
    <row r="17" spans="1:14" s="174" customFormat="1" ht="15.75" customHeight="1" x14ac:dyDescent="0.3">
      <c r="A17" s="189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</row>
    <row r="18" spans="1:14" s="174" customFormat="1" ht="15.75" customHeight="1" x14ac:dyDescent="0.3">
      <c r="A18" s="189" t="s">
        <v>14</v>
      </c>
      <c r="B18" s="192" t="s">
        <v>145</v>
      </c>
      <c r="C18" s="191">
        <f>+C16*C7</f>
        <v>7276.9647549199917</v>
      </c>
      <c r="D18" s="191">
        <f>+D16*D7</f>
        <v>13905.304737888096</v>
      </c>
      <c r="E18" s="191">
        <f>+E16*E7</f>
        <v>26892.652205454306</v>
      </c>
      <c r="F18" s="191">
        <f>+F16*F7</f>
        <v>52413.15847607809</v>
      </c>
      <c r="G18" s="191">
        <f>+G16*G7</f>
        <v>102645.89486318815</v>
      </c>
      <c r="H18" s="191">
        <f>+H16*H7</f>
        <v>201616.9649937395</v>
      </c>
      <c r="I18" s="191">
        <f>+I16*I7</f>
        <v>396724.87062650186</v>
      </c>
      <c r="J18" s="191">
        <f>+J16*J7</f>
        <v>781479.04323205783</v>
      </c>
      <c r="K18" s="191">
        <f>+K16*K7</f>
        <v>1540360.3714740586</v>
      </c>
      <c r="L18" s="191">
        <f>+L16*L7</f>
        <v>3037325.998683928</v>
      </c>
      <c r="M18" s="191">
        <f>+M16*M7</f>
        <v>5990419.5887664929</v>
      </c>
      <c r="N18" s="191">
        <f>+N16*N7</f>
        <v>11816258.160156427</v>
      </c>
    </row>
    <row r="19" spans="1:14" s="174" customFormat="1" ht="15.75" customHeight="1" x14ac:dyDescent="0.3">
      <c r="A19" s="189" t="s">
        <v>15</v>
      </c>
      <c r="B19" s="192" t="s">
        <v>145</v>
      </c>
      <c r="C19" s="191">
        <f>C18*C8</f>
        <v>6039.8807465835926</v>
      </c>
      <c r="D19" s="191">
        <f>D18*D8</f>
        <v>11541.402932447119</v>
      </c>
      <c r="E19" s="191">
        <f>E18*E8</f>
        <v>22320.901330527071</v>
      </c>
      <c r="F19" s="191">
        <f>F18*F8</f>
        <v>43502.921535144815</v>
      </c>
      <c r="G19" s="191">
        <f>G18*G8</f>
        <v>85196.092736446168</v>
      </c>
      <c r="H19" s="191">
        <f>H18*H8</f>
        <v>167342.08094480378</v>
      </c>
      <c r="I19" s="191">
        <f>I18*I8</f>
        <v>329281.64261999651</v>
      </c>
      <c r="J19" s="191">
        <f>J18*J8</f>
        <v>648627.60588260798</v>
      </c>
      <c r="K19" s="191">
        <f>K18*K8</f>
        <v>1278499.1083234686</v>
      </c>
      <c r="L19" s="191">
        <f>L18*L8</f>
        <v>2520980.5789076602</v>
      </c>
      <c r="M19" s="191">
        <f>M18*M8</f>
        <v>4972048.258676189</v>
      </c>
      <c r="N19" s="191">
        <f>N18*N8</f>
        <v>9807494.2729298342</v>
      </c>
    </row>
    <row r="20" spans="1:14" s="174" customFormat="1" ht="15.75" customHeight="1" x14ac:dyDescent="0.3">
      <c r="A20" s="189" t="s">
        <v>16</v>
      </c>
      <c r="B20" s="192" t="s">
        <v>145</v>
      </c>
      <c r="C20" s="191">
        <f>+C19*C9</f>
        <v>3623.9284479501553</v>
      </c>
      <c r="D20" s="191">
        <f>+D19*D9</f>
        <v>6924.8417594682714</v>
      </c>
      <c r="E20" s="191">
        <f>+E19*E9</f>
        <v>13392.540798316242</v>
      </c>
      <c r="F20" s="191">
        <f>+F19*F9</f>
        <v>26101.752921086889</v>
      </c>
      <c r="G20" s="191">
        <f>+G19*G9</f>
        <v>51117.655641867699</v>
      </c>
      <c r="H20" s="191">
        <f>+H19*H9</f>
        <v>100405.24856688226</v>
      </c>
      <c r="I20" s="191">
        <f>+I19*I9</f>
        <v>197568.98557199791</v>
      </c>
      <c r="J20" s="191">
        <f>+J19*J9</f>
        <v>389176.56352956477</v>
      </c>
      <c r="K20" s="191">
        <f>+K19*K9</f>
        <v>767099.46499408118</v>
      </c>
      <c r="L20" s="191">
        <f>+L19*L9</f>
        <v>1512588.3473445962</v>
      </c>
      <c r="M20" s="191">
        <f>+M19*M9</f>
        <v>2983228.9552057134</v>
      </c>
      <c r="N20" s="191">
        <f>+N19*N9</f>
        <v>5884496.5637579001</v>
      </c>
    </row>
    <row r="21" spans="1:14" s="174" customFormat="1" ht="15.75" customHeight="1" x14ac:dyDescent="0.3">
      <c r="A21" s="193" t="s">
        <v>7</v>
      </c>
      <c r="B21" s="192" t="s">
        <v>145</v>
      </c>
      <c r="C21" s="191">
        <f>+C20*C10</f>
        <v>2899.1427583601244</v>
      </c>
      <c r="D21" s="191">
        <f>+D20*D10</f>
        <v>5539.8734075746179</v>
      </c>
      <c r="E21" s="191">
        <f>+E20*E10</f>
        <v>10714.032638652994</v>
      </c>
      <c r="F21" s="191">
        <f>+F20*F10</f>
        <v>20881.402336869513</v>
      </c>
      <c r="G21" s="191">
        <f>+G20*G10</f>
        <v>40894.124513494164</v>
      </c>
      <c r="H21" s="191">
        <f>+H20*H10</f>
        <v>80324.198853505819</v>
      </c>
      <c r="I21" s="191">
        <f>+I20*I10</f>
        <v>158055.18845759833</v>
      </c>
      <c r="J21" s="191">
        <f>+J20*J10</f>
        <v>311341.25082365185</v>
      </c>
      <c r="K21" s="191">
        <f>+K20*K10</f>
        <v>613679.57199526497</v>
      </c>
      <c r="L21" s="191">
        <f>+L20*L10</f>
        <v>1210070.6778756769</v>
      </c>
      <c r="M21" s="191">
        <f>+M20*M10</f>
        <v>2386583.1641645706</v>
      </c>
      <c r="N21" s="191">
        <f>+N20*N10</f>
        <v>4707597.2510063201</v>
      </c>
    </row>
    <row r="22" spans="1:14" s="174" customFormat="1" ht="15.75" customHeight="1" x14ac:dyDescent="0.3">
      <c r="A22" s="193" t="s">
        <v>8</v>
      </c>
      <c r="B22" s="192" t="s">
        <v>145</v>
      </c>
      <c r="C22" s="191">
        <f>+C20*C11</f>
        <v>652.30712063102794</v>
      </c>
      <c r="D22" s="191">
        <f>+D20*D11</f>
        <v>1246.4715167042889</v>
      </c>
      <c r="E22" s="191">
        <f>+E20*E11</f>
        <v>2410.6573436969234</v>
      </c>
      <c r="F22" s="191">
        <f>+F20*F11</f>
        <v>4698.3155257956396</v>
      </c>
      <c r="G22" s="191">
        <f>+G20*G11</f>
        <v>9201.1780155361848</v>
      </c>
      <c r="H22" s="191">
        <f>+H20*H11</f>
        <v>18072.944742038806</v>
      </c>
      <c r="I22" s="191">
        <f>+I20*I11</f>
        <v>35562.417402959625</v>
      </c>
      <c r="J22" s="191">
        <f>+J20*J11</f>
        <v>70051.781435321653</v>
      </c>
      <c r="K22" s="191">
        <f>+K20*K11</f>
        <v>138077.90369893462</v>
      </c>
      <c r="L22" s="191">
        <f>+L20*L11</f>
        <v>272265.90252202732</v>
      </c>
      <c r="M22" s="191">
        <f>+M20*M11</f>
        <v>536981.21193702845</v>
      </c>
      <c r="N22" s="191">
        <f>+N20*N11</f>
        <v>1059209.3814764221</v>
      </c>
    </row>
    <row r="23" spans="1:14" s="174" customFormat="1" ht="15.75" customHeight="1" x14ac:dyDescent="0.3">
      <c r="A23" s="193" t="s">
        <v>9</v>
      </c>
      <c r="B23" s="192" t="s">
        <v>145</v>
      </c>
      <c r="C23" s="191">
        <f>+C20*C12</f>
        <v>72.478568959003113</v>
      </c>
      <c r="D23" s="191">
        <f>+D20*D12</f>
        <v>138.49683518936544</v>
      </c>
      <c r="E23" s="191">
        <f>+E20*E12</f>
        <v>267.85081596632483</v>
      </c>
      <c r="F23" s="191">
        <f>+F20*F12</f>
        <v>522.03505842173774</v>
      </c>
      <c r="G23" s="191">
        <f>+G20*G12</f>
        <v>1022.353112837354</v>
      </c>
      <c r="H23" s="191">
        <f>+H20*H12</f>
        <v>2008.1049713376453</v>
      </c>
      <c r="I23" s="191">
        <f>+I20*I12</f>
        <v>3951.3797114399581</v>
      </c>
      <c r="J23" s="191">
        <f>+J20*J12</f>
        <v>7783.5312705912957</v>
      </c>
      <c r="K23" s="191">
        <f>+K20*K12</f>
        <v>15341.989299881623</v>
      </c>
      <c r="L23" s="191">
        <f>+L20*L12</f>
        <v>30251.766946891923</v>
      </c>
      <c r="M23" s="191">
        <f>+M20*M12</f>
        <v>59664.579104114266</v>
      </c>
      <c r="N23" s="191">
        <f>+N20*N12</f>
        <v>117689.931275158</v>
      </c>
    </row>
    <row r="24" spans="1:14" s="174" customFormat="1" ht="15.75" customHeight="1" x14ac:dyDescent="0.3">
      <c r="A24" s="189"/>
      <c r="B24" s="192"/>
      <c r="C24" s="192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</row>
    <row r="25" spans="1:14" s="174" customFormat="1" ht="15.75" customHeight="1" x14ac:dyDescent="0.3">
      <c r="A25" s="189"/>
      <c r="B25" s="192"/>
      <c r="C25" s="192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</row>
    <row r="26" spans="1:14" s="197" customFormat="1" ht="15.75" customHeight="1" x14ac:dyDescent="0.3">
      <c r="A26" s="195" t="s">
        <v>17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</row>
    <row r="27" spans="1:14" ht="15.75" customHeight="1" x14ac:dyDescent="0.3">
      <c r="A27" s="137" t="s">
        <v>1</v>
      </c>
      <c r="B27" s="138"/>
      <c r="C27" s="138">
        <v>0.38</v>
      </c>
      <c r="D27" s="138">
        <v>0.38</v>
      </c>
      <c r="E27" s="138">
        <v>0.38</v>
      </c>
      <c r="F27" s="138">
        <v>0.38</v>
      </c>
      <c r="G27" s="138">
        <v>0.38</v>
      </c>
      <c r="H27" s="138">
        <v>0.38</v>
      </c>
      <c r="I27" s="138">
        <v>0.38</v>
      </c>
      <c r="J27" s="138">
        <v>0.38</v>
      </c>
      <c r="K27" s="138">
        <v>0.38</v>
      </c>
      <c r="L27" s="138">
        <v>0.38</v>
      </c>
      <c r="M27" s="138">
        <v>0.38</v>
      </c>
      <c r="N27" s="138">
        <v>0.38</v>
      </c>
    </row>
    <row r="28" spans="1:14" ht="15.75" customHeight="1" x14ac:dyDescent="0.3">
      <c r="A28" s="137" t="s">
        <v>2</v>
      </c>
      <c r="B28" s="138"/>
      <c r="C28" s="138">
        <v>0.85</v>
      </c>
      <c r="D28" s="138">
        <v>0.85</v>
      </c>
      <c r="E28" s="138">
        <v>0.85</v>
      </c>
      <c r="F28" s="138">
        <v>0.85</v>
      </c>
      <c r="G28" s="138">
        <v>0.85</v>
      </c>
      <c r="H28" s="138">
        <v>0.85</v>
      </c>
      <c r="I28" s="138">
        <v>0.85</v>
      </c>
      <c r="J28" s="138">
        <v>0.85</v>
      </c>
      <c r="K28" s="138">
        <v>0.85</v>
      </c>
      <c r="L28" s="138">
        <v>0.85</v>
      </c>
      <c r="M28" s="138">
        <v>0.85</v>
      </c>
      <c r="N28" s="138">
        <v>0.85</v>
      </c>
    </row>
    <row r="29" spans="1:14" ht="15.75" customHeight="1" x14ac:dyDescent="0.3">
      <c r="A29" s="137" t="s">
        <v>3</v>
      </c>
      <c r="B29" s="137"/>
      <c r="C29" s="137">
        <v>7.8</v>
      </c>
      <c r="D29" s="137">
        <v>7.8</v>
      </c>
      <c r="E29" s="137">
        <v>7.8</v>
      </c>
      <c r="F29" s="137">
        <v>7.8</v>
      </c>
      <c r="G29" s="137">
        <v>7.8</v>
      </c>
      <c r="H29" s="137">
        <v>7.8</v>
      </c>
      <c r="I29" s="137">
        <v>7.8</v>
      </c>
      <c r="J29" s="137">
        <v>7.8</v>
      </c>
      <c r="K29" s="137">
        <v>7.8</v>
      </c>
      <c r="L29" s="137">
        <v>7.8</v>
      </c>
      <c r="M29" s="137">
        <v>7.8</v>
      </c>
      <c r="N29" s="137">
        <v>7.8</v>
      </c>
    </row>
    <row r="30" spans="1:14" ht="15.75" customHeight="1" x14ac:dyDescent="0.3">
      <c r="A30" s="137"/>
      <c r="B30" s="137"/>
      <c r="C30" s="137"/>
    </row>
    <row r="31" spans="1:14" ht="15.75" customHeight="1" x14ac:dyDescent="0.3">
      <c r="A31" s="137" t="s">
        <v>4</v>
      </c>
      <c r="B31" s="138"/>
      <c r="C31" s="138">
        <v>0.7</v>
      </c>
      <c r="D31" s="138">
        <v>0.7</v>
      </c>
      <c r="E31" s="138">
        <v>0.7</v>
      </c>
      <c r="F31" s="138">
        <v>0.7</v>
      </c>
      <c r="G31" s="138">
        <v>0.7</v>
      </c>
      <c r="H31" s="138">
        <v>0.7</v>
      </c>
      <c r="I31" s="138">
        <v>0.7</v>
      </c>
      <c r="J31" s="138">
        <v>0.7</v>
      </c>
      <c r="K31" s="138">
        <v>0.7</v>
      </c>
      <c r="L31" s="138">
        <v>0.7</v>
      </c>
      <c r="M31" s="138">
        <v>0.7</v>
      </c>
      <c r="N31" s="138">
        <v>0.7</v>
      </c>
    </row>
    <row r="32" spans="1:14" ht="15.75" customHeight="1" x14ac:dyDescent="0.3">
      <c r="A32" s="137" t="s">
        <v>5</v>
      </c>
      <c r="B32" s="138"/>
      <c r="C32" s="138">
        <v>0.6</v>
      </c>
      <c r="D32" s="138">
        <v>0.6</v>
      </c>
      <c r="E32" s="138">
        <v>0.6</v>
      </c>
      <c r="F32" s="138">
        <v>0.6</v>
      </c>
      <c r="G32" s="138">
        <v>0.6</v>
      </c>
      <c r="H32" s="138">
        <v>0.6</v>
      </c>
      <c r="I32" s="138">
        <v>0.6</v>
      </c>
      <c r="J32" s="138">
        <v>0.6</v>
      </c>
      <c r="K32" s="138">
        <v>0.6</v>
      </c>
      <c r="L32" s="138">
        <v>0.6</v>
      </c>
      <c r="M32" s="138">
        <v>0.6</v>
      </c>
      <c r="N32" s="138">
        <v>0.6</v>
      </c>
    </row>
    <row r="33" spans="1:14" ht="15.75" customHeight="1" x14ac:dyDescent="0.3">
      <c r="A33" s="137" t="s">
        <v>6</v>
      </c>
      <c r="B33" s="138"/>
      <c r="C33" s="138">
        <v>0.35</v>
      </c>
      <c r="D33" s="138">
        <v>0.35</v>
      </c>
      <c r="E33" s="138">
        <v>0.35</v>
      </c>
      <c r="F33" s="138">
        <v>0.35</v>
      </c>
      <c r="G33" s="138">
        <v>0.35</v>
      </c>
      <c r="H33" s="138">
        <v>0.35</v>
      </c>
      <c r="I33" s="138">
        <v>0.35</v>
      </c>
      <c r="J33" s="138">
        <v>0.35</v>
      </c>
      <c r="K33" s="138">
        <v>0.35</v>
      </c>
      <c r="L33" s="138">
        <v>0.35</v>
      </c>
      <c r="M33" s="138">
        <v>0.35</v>
      </c>
      <c r="N33" s="138">
        <v>0.35</v>
      </c>
    </row>
    <row r="34" spans="1:14" ht="15.75" customHeight="1" x14ac:dyDescent="0.3">
      <c r="A34" s="143" t="s">
        <v>7</v>
      </c>
      <c r="B34" s="142"/>
      <c r="C34" s="142">
        <v>0.8</v>
      </c>
      <c r="D34" s="142">
        <v>0.8</v>
      </c>
      <c r="E34" s="142">
        <v>0.8</v>
      </c>
      <c r="F34" s="142">
        <v>0.8</v>
      </c>
      <c r="G34" s="142">
        <v>0.8</v>
      </c>
      <c r="H34" s="142">
        <v>0.8</v>
      </c>
      <c r="I34" s="142">
        <v>0.8</v>
      </c>
      <c r="J34" s="142">
        <v>0.8</v>
      </c>
      <c r="K34" s="142">
        <v>0.8</v>
      </c>
      <c r="L34" s="142">
        <v>0.8</v>
      </c>
      <c r="M34" s="142">
        <v>0.8</v>
      </c>
      <c r="N34" s="142">
        <v>0.8</v>
      </c>
    </row>
    <row r="35" spans="1:14" ht="15.75" customHeight="1" x14ac:dyDescent="0.3">
      <c r="A35" s="143" t="s">
        <v>8</v>
      </c>
      <c r="B35" s="142"/>
      <c r="C35" s="142">
        <v>0.18</v>
      </c>
      <c r="D35" s="142">
        <v>0.18</v>
      </c>
      <c r="E35" s="142">
        <v>0.18</v>
      </c>
      <c r="F35" s="142">
        <v>0.18</v>
      </c>
      <c r="G35" s="142">
        <v>0.18</v>
      </c>
      <c r="H35" s="142">
        <v>0.18</v>
      </c>
      <c r="I35" s="142">
        <v>0.18</v>
      </c>
      <c r="J35" s="142">
        <v>0.18</v>
      </c>
      <c r="K35" s="142">
        <v>0.18</v>
      </c>
      <c r="L35" s="142">
        <v>0.18</v>
      </c>
      <c r="M35" s="142">
        <v>0.18</v>
      </c>
      <c r="N35" s="142">
        <v>0.18</v>
      </c>
    </row>
    <row r="36" spans="1:14" ht="15.75" customHeight="1" x14ac:dyDescent="0.3">
      <c r="A36" s="143" t="s">
        <v>9</v>
      </c>
      <c r="B36" s="142"/>
      <c r="C36" s="142">
        <v>0.02</v>
      </c>
      <c r="D36" s="142">
        <v>0.02</v>
      </c>
      <c r="E36" s="142">
        <v>0.02</v>
      </c>
      <c r="F36" s="142">
        <v>0.02</v>
      </c>
      <c r="G36" s="142">
        <v>0.02</v>
      </c>
      <c r="H36" s="142">
        <v>0.02</v>
      </c>
      <c r="I36" s="142">
        <v>0.02</v>
      </c>
      <c r="J36" s="142">
        <v>0.02</v>
      </c>
      <c r="K36" s="142">
        <v>0.02</v>
      </c>
      <c r="L36" s="142">
        <v>0.02</v>
      </c>
      <c r="M36" s="142">
        <v>0.02</v>
      </c>
      <c r="N36" s="142">
        <v>0.02</v>
      </c>
    </row>
    <row r="37" spans="1:14" ht="15.75" customHeight="1" x14ac:dyDescent="0.3">
      <c r="A37" s="137"/>
    </row>
    <row r="38" spans="1:14" s="174" customFormat="1" ht="15.75" customHeight="1" x14ac:dyDescent="0.3">
      <c r="A38" s="189"/>
      <c r="B38" s="192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</row>
    <row r="39" spans="1:14" s="174" customFormat="1" ht="15.75" customHeight="1" x14ac:dyDescent="0.3">
      <c r="A39" s="189" t="s">
        <v>1</v>
      </c>
      <c r="B39" s="194" t="s">
        <v>18</v>
      </c>
      <c r="C39" s="191">
        <f>C27*B149</f>
        <v>10149.695181901467</v>
      </c>
      <c r="D39" s="191">
        <f>D27*C149</f>
        <v>45071.169616834886</v>
      </c>
      <c r="E39" s="191">
        <f>E27*D149</f>
        <v>69675.96613193852</v>
      </c>
      <c r="F39" s="191">
        <f>F27*E149</f>
        <v>91723.819779474798</v>
      </c>
      <c r="G39" s="191">
        <f>G27*F149</f>
        <v>113004.9486481299</v>
      </c>
      <c r="H39" s="191">
        <f>H27*G149</f>
        <v>134822.45938452624</v>
      </c>
      <c r="I39" s="191">
        <f>I27*H149</f>
        <v>158181.65508462593</v>
      </c>
      <c r="J39" s="191">
        <f>J27*I149</f>
        <v>183916.01316413531</v>
      </c>
      <c r="K39" s="191">
        <f>K27*J149</f>
        <v>212774.89713820542</v>
      </c>
      <c r="L39" s="191">
        <f>L27*K149</f>
        <v>245482.80939923463</v>
      </c>
      <c r="M39" s="191">
        <f>M27*L149</f>
        <v>282784.48266160098</v>
      </c>
      <c r="N39" s="191">
        <f>N27*M149</f>
        <v>325478.08128537278</v>
      </c>
    </row>
    <row r="40" spans="1:14" s="174" customFormat="1" ht="15.75" customHeight="1" x14ac:dyDescent="0.3">
      <c r="A40" s="189" t="s">
        <v>2</v>
      </c>
      <c r="B40" s="192" t="s">
        <v>145</v>
      </c>
      <c r="C40" s="191">
        <f>+C39*C28</f>
        <v>8627.2409046162466</v>
      </c>
      <c r="D40" s="191">
        <f>+D39*D28</f>
        <v>38310.49417430965</v>
      </c>
      <c r="E40" s="191">
        <f>+E39*E28</f>
        <v>59224.571212147741</v>
      </c>
      <c r="F40" s="191">
        <f>+F39*F28</f>
        <v>77965.246812553582</v>
      </c>
      <c r="G40" s="191">
        <f>+G39*G28</f>
        <v>96054.206350910405</v>
      </c>
      <c r="H40" s="191">
        <f>+H39*H28</f>
        <v>114599.0904768473</v>
      </c>
      <c r="I40" s="191">
        <f>+I39*I28</f>
        <v>134454.40682193203</v>
      </c>
      <c r="J40" s="191">
        <f>+J39*J28</f>
        <v>156328.61118951501</v>
      </c>
      <c r="K40" s="191">
        <f>+K39*K28</f>
        <v>180858.66256747459</v>
      </c>
      <c r="L40" s="191">
        <f>+L39*L28</f>
        <v>208660.38798934943</v>
      </c>
      <c r="M40" s="191">
        <f>+M39*M28</f>
        <v>240366.81026236081</v>
      </c>
      <c r="N40" s="191">
        <f>+N39*N28</f>
        <v>276656.36909256683</v>
      </c>
    </row>
    <row r="41" spans="1:14" s="174" customFormat="1" ht="15.75" customHeight="1" x14ac:dyDescent="0.3">
      <c r="A41" s="189" t="s">
        <v>3</v>
      </c>
      <c r="B41" s="192" t="s">
        <v>145</v>
      </c>
      <c r="C41" s="191">
        <f>C40*C29</f>
        <v>67292.479056006719</v>
      </c>
      <c r="D41" s="191">
        <f>D40*D29</f>
        <v>298821.85455961525</v>
      </c>
      <c r="E41" s="191">
        <f>E40*E29</f>
        <v>461951.65545475238</v>
      </c>
      <c r="F41" s="191">
        <f>F40*F29</f>
        <v>608128.92513791798</v>
      </c>
      <c r="G41" s="191">
        <f>G40*G29</f>
        <v>749222.80953710119</v>
      </c>
      <c r="H41" s="191">
        <f>H40*H29</f>
        <v>893872.90571940888</v>
      </c>
      <c r="I41" s="191">
        <f>I40*I29</f>
        <v>1048744.3732110697</v>
      </c>
      <c r="J41" s="191">
        <f>J40*J29</f>
        <v>1219363.1672782172</v>
      </c>
      <c r="K41" s="191">
        <f>K40*K29</f>
        <v>1410697.5680263017</v>
      </c>
      <c r="L41" s="191">
        <f>L40*L29</f>
        <v>1627551.0263169254</v>
      </c>
      <c r="M41" s="191">
        <f>M40*M29</f>
        <v>1874861.1200464142</v>
      </c>
      <c r="N41" s="191">
        <f>N40*N29</f>
        <v>2157919.6789220213</v>
      </c>
    </row>
    <row r="42" spans="1:14" s="174" customFormat="1" ht="15.75" customHeight="1" x14ac:dyDescent="0.3">
      <c r="A42" s="189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</row>
    <row r="43" spans="1:14" s="174" customFormat="1" ht="15.75" customHeight="1" x14ac:dyDescent="0.3">
      <c r="A43" s="189" t="s">
        <v>4</v>
      </c>
      <c r="B43" s="192" t="s">
        <v>145</v>
      </c>
      <c r="C43" s="191">
        <f>+C41*C31</f>
        <v>47104.735339204701</v>
      </c>
      <c r="D43" s="191">
        <f>+D41*D31</f>
        <v>209175.29819173066</v>
      </c>
      <c r="E43" s="191">
        <f>+E41*E31</f>
        <v>323366.15881832666</v>
      </c>
      <c r="F43" s="191">
        <f>+F41*F31</f>
        <v>425690.24759654258</v>
      </c>
      <c r="G43" s="191">
        <f>+G41*G31</f>
        <v>524455.96667597082</v>
      </c>
      <c r="H43" s="191">
        <f>+H41*H31</f>
        <v>625711.03400358616</v>
      </c>
      <c r="I43" s="191">
        <f>+I41*I31</f>
        <v>734121.06124774879</v>
      </c>
      <c r="J43" s="191">
        <f>+J41*J31</f>
        <v>853554.21709475201</v>
      </c>
      <c r="K43" s="191">
        <f>+K41*K31</f>
        <v>987488.29761841113</v>
      </c>
      <c r="L43" s="191">
        <f>+L41*L31</f>
        <v>1139285.7184218478</v>
      </c>
      <c r="M43" s="191">
        <f>+M41*M31</f>
        <v>1312402.7840324899</v>
      </c>
      <c r="N43" s="191">
        <f>+N41*N31</f>
        <v>1510543.7752454148</v>
      </c>
    </row>
    <row r="44" spans="1:14" s="174" customFormat="1" ht="15.75" customHeight="1" x14ac:dyDescent="0.3">
      <c r="A44" s="189" t="s">
        <v>5</v>
      </c>
      <c r="B44" s="192" t="s">
        <v>145</v>
      </c>
      <c r="C44" s="191">
        <f>C43*C32</f>
        <v>28262.841203522821</v>
      </c>
      <c r="D44" s="191">
        <f>D43*D32</f>
        <v>125505.17891503838</v>
      </c>
      <c r="E44" s="191">
        <f>E43*E32</f>
        <v>194019.69529099599</v>
      </c>
      <c r="F44" s="191">
        <f>F43*F32</f>
        <v>255414.14855792554</v>
      </c>
      <c r="G44" s="191">
        <f>G43*G32</f>
        <v>314673.58000558248</v>
      </c>
      <c r="H44" s="191">
        <f>H43*H32</f>
        <v>375426.62040215166</v>
      </c>
      <c r="I44" s="191">
        <f>I43*I32</f>
        <v>440472.63674864924</v>
      </c>
      <c r="J44" s="191">
        <f>J43*J32</f>
        <v>512132.53025685117</v>
      </c>
      <c r="K44" s="191">
        <f>K43*K32</f>
        <v>592492.97857104661</v>
      </c>
      <c r="L44" s="191">
        <f>L43*L32</f>
        <v>683571.43105310865</v>
      </c>
      <c r="M44" s="191">
        <f>M43*M32</f>
        <v>787441.67041949392</v>
      </c>
      <c r="N44" s="191">
        <f>N43*N32</f>
        <v>906326.26514724887</v>
      </c>
    </row>
    <row r="45" spans="1:14" s="174" customFormat="1" ht="15.75" customHeight="1" x14ac:dyDescent="0.3">
      <c r="A45" s="189" t="s">
        <v>6</v>
      </c>
      <c r="B45" s="192" t="s">
        <v>145</v>
      </c>
      <c r="C45" s="191">
        <f>+C44*C33</f>
        <v>9891.9944212329865</v>
      </c>
      <c r="D45" s="191">
        <f>+D44*D33</f>
        <v>43926.81262026343</v>
      </c>
      <c r="E45" s="191">
        <f>+E44*E33</f>
        <v>67906.893351848601</v>
      </c>
      <c r="F45" s="191">
        <f>+F44*F33</f>
        <v>89394.951995273936</v>
      </c>
      <c r="G45" s="191">
        <f>+G44*G33</f>
        <v>110135.75300195387</v>
      </c>
      <c r="H45" s="191">
        <f>+H44*H33</f>
        <v>131399.31714075306</v>
      </c>
      <c r="I45" s="191">
        <f>+I44*I33</f>
        <v>154165.42286202722</v>
      </c>
      <c r="J45" s="191">
        <f>+J44*J33</f>
        <v>179246.38558989789</v>
      </c>
      <c r="K45" s="191">
        <f>+K44*K33</f>
        <v>207372.54249986631</v>
      </c>
      <c r="L45" s="191">
        <f>+L44*L33</f>
        <v>239250.00086858802</v>
      </c>
      <c r="M45" s="191">
        <f>+M44*M33</f>
        <v>275604.58464682283</v>
      </c>
      <c r="N45" s="191">
        <f>+N44*N33</f>
        <v>317214.19280153711</v>
      </c>
    </row>
    <row r="46" spans="1:14" s="174" customFormat="1" ht="15.75" customHeight="1" x14ac:dyDescent="0.3">
      <c r="A46" s="193" t="s">
        <v>7</v>
      </c>
      <c r="B46" s="192" t="s">
        <v>145</v>
      </c>
      <c r="C46" s="191">
        <f>+C45*C34</f>
        <v>7913.5955369863896</v>
      </c>
      <c r="D46" s="191">
        <f>+D45*D34</f>
        <v>35141.450096210749</v>
      </c>
      <c r="E46" s="191">
        <f>+E45*E34</f>
        <v>54325.514681478882</v>
      </c>
      <c r="F46" s="191">
        <f>+F45*F34</f>
        <v>71515.961596219146</v>
      </c>
      <c r="G46" s="191">
        <f>+G45*G34</f>
        <v>88108.602401563097</v>
      </c>
      <c r="H46" s="191">
        <f>+H45*H34</f>
        <v>105119.45371260245</v>
      </c>
      <c r="I46" s="191">
        <f>+I45*I34</f>
        <v>123332.33828962178</v>
      </c>
      <c r="J46" s="191">
        <f>+J45*J34</f>
        <v>143397.10847191833</v>
      </c>
      <c r="K46" s="191">
        <f>+K45*K34</f>
        <v>165898.03399989306</v>
      </c>
      <c r="L46" s="191">
        <f>+L45*L34</f>
        <v>191400.00069487042</v>
      </c>
      <c r="M46" s="191">
        <f>+M45*M34</f>
        <v>220483.66771745827</v>
      </c>
      <c r="N46" s="191">
        <f>+N45*N34</f>
        <v>253771.35424122971</v>
      </c>
    </row>
    <row r="47" spans="1:14" s="174" customFormat="1" ht="15.75" customHeight="1" x14ac:dyDescent="0.3">
      <c r="A47" s="193" t="s">
        <v>8</v>
      </c>
      <c r="B47" s="192" t="s">
        <v>145</v>
      </c>
      <c r="C47" s="191">
        <f>+C45*C35</f>
        <v>1780.5589958219375</v>
      </c>
      <c r="D47" s="191">
        <f>+D45*D35</f>
        <v>7906.8262716474173</v>
      </c>
      <c r="E47" s="191">
        <f>+E45*E35</f>
        <v>12223.240803332748</v>
      </c>
      <c r="F47" s="191">
        <f>+F45*F35</f>
        <v>16091.091359149308</v>
      </c>
      <c r="G47" s="191">
        <f>+G45*G35</f>
        <v>19824.435540351697</v>
      </c>
      <c r="H47" s="191">
        <f>+H45*H35</f>
        <v>23651.877085335549</v>
      </c>
      <c r="I47" s="191">
        <f>+I45*I35</f>
        <v>27749.776115164899</v>
      </c>
      <c r="J47" s="191">
        <f>+J45*J35</f>
        <v>32264.34940618162</v>
      </c>
      <c r="K47" s="191">
        <f>+K45*K35</f>
        <v>37327.057649975934</v>
      </c>
      <c r="L47" s="191">
        <f>+L45*L35</f>
        <v>43065.000156345843</v>
      </c>
      <c r="M47" s="191">
        <f>+M45*M35</f>
        <v>49608.825236428107</v>
      </c>
      <c r="N47" s="191">
        <f>+N45*N35</f>
        <v>57098.554704276678</v>
      </c>
    </row>
    <row r="48" spans="1:14" s="174" customFormat="1" ht="15.75" customHeight="1" x14ac:dyDescent="0.3">
      <c r="A48" s="193" t="s">
        <v>9</v>
      </c>
      <c r="B48" s="192" t="s">
        <v>145</v>
      </c>
      <c r="C48" s="191">
        <f>+C45*C36</f>
        <v>197.83988842465973</v>
      </c>
      <c r="D48" s="191">
        <f>+D45*D36</f>
        <v>878.53625240526867</v>
      </c>
      <c r="E48" s="191">
        <f>+E45*E36</f>
        <v>1358.137867036972</v>
      </c>
      <c r="F48" s="191">
        <f>+F45*F36</f>
        <v>1787.8990399054787</v>
      </c>
      <c r="G48" s="191">
        <f>+G45*G36</f>
        <v>2202.7150600390773</v>
      </c>
      <c r="H48" s="191">
        <f>+H45*H36</f>
        <v>2627.9863428150611</v>
      </c>
      <c r="I48" s="191">
        <f>+I45*I36</f>
        <v>3083.3084572405446</v>
      </c>
      <c r="J48" s="191">
        <f>+J45*J36</f>
        <v>3584.9277117979582</v>
      </c>
      <c r="K48" s="191">
        <f>+K45*K36</f>
        <v>4147.4508499973263</v>
      </c>
      <c r="L48" s="191">
        <f>+L45*L36</f>
        <v>4785.0000173717608</v>
      </c>
      <c r="M48" s="191">
        <f>+M45*M36</f>
        <v>5512.0916929364566</v>
      </c>
      <c r="N48" s="191">
        <f>+N45*N36</f>
        <v>6344.2838560307428</v>
      </c>
    </row>
    <row r="49" spans="1:14" s="174" customFormat="1" ht="15.75" customHeight="1" x14ac:dyDescent="0.3">
      <c r="A49" s="189"/>
      <c r="B49" s="192"/>
      <c r="C49" s="192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</row>
    <row r="50" spans="1:14" s="197" customFormat="1" ht="15.75" customHeight="1" x14ac:dyDescent="0.3">
      <c r="A50" s="195" t="s">
        <v>19</v>
      </c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</row>
    <row r="51" spans="1:14" ht="15.75" customHeight="1" x14ac:dyDescent="0.3">
      <c r="A51" s="137" t="s">
        <v>20</v>
      </c>
      <c r="B51" s="160"/>
      <c r="C51" s="160">
        <v>1000000</v>
      </c>
      <c r="D51" s="160">
        <v>1150000</v>
      </c>
      <c r="E51" s="160">
        <v>1322500</v>
      </c>
      <c r="F51" s="160">
        <v>1520874.9999999998</v>
      </c>
      <c r="G51" s="160">
        <v>1749006.2499999995</v>
      </c>
      <c r="H51" s="160">
        <v>2011357.1874999993</v>
      </c>
      <c r="I51" s="160">
        <v>2313060.7656249991</v>
      </c>
      <c r="J51" s="160">
        <v>2660019.8804687485</v>
      </c>
      <c r="K51" s="160">
        <v>3059022.8625390604</v>
      </c>
      <c r="L51" s="160">
        <v>3517876.2919199192</v>
      </c>
      <c r="M51" s="160">
        <v>4045557.7357079065</v>
      </c>
      <c r="N51" s="160">
        <v>4652391.3960640924</v>
      </c>
    </row>
    <row r="52" spans="1:14" ht="15.75" customHeight="1" x14ac:dyDescent="0.3">
      <c r="A52" s="137" t="s">
        <v>21</v>
      </c>
      <c r="B52" s="148"/>
      <c r="C52" s="148">
        <v>2.7</v>
      </c>
      <c r="D52" s="148">
        <v>2.7</v>
      </c>
      <c r="E52" s="148">
        <v>2.7</v>
      </c>
      <c r="F52" s="148">
        <v>2.7</v>
      </c>
      <c r="G52" s="148">
        <v>2.7</v>
      </c>
      <c r="H52" s="148">
        <v>2.7</v>
      </c>
      <c r="I52" s="148">
        <v>2.7</v>
      </c>
      <c r="J52" s="148">
        <v>2.7</v>
      </c>
      <c r="K52" s="148">
        <v>2.7</v>
      </c>
      <c r="L52" s="148">
        <v>2.7</v>
      </c>
      <c r="M52" s="148">
        <v>2.7</v>
      </c>
      <c r="N52" s="148">
        <v>2.7</v>
      </c>
    </row>
    <row r="53" spans="1:14" ht="15.75" customHeight="1" x14ac:dyDescent="0.3">
      <c r="A53" s="137" t="s">
        <v>22</v>
      </c>
      <c r="B53" s="159"/>
      <c r="C53" s="159">
        <v>3.1399999999999997E-2</v>
      </c>
      <c r="D53" s="158">
        <f>+C53</f>
        <v>3.1399999999999997E-2</v>
      </c>
      <c r="E53" s="158">
        <f>+D53</f>
        <v>3.1399999999999997E-2</v>
      </c>
      <c r="F53" s="158">
        <f>+E53</f>
        <v>3.1399999999999997E-2</v>
      </c>
      <c r="G53" s="158">
        <f>+F53</f>
        <v>3.1399999999999997E-2</v>
      </c>
      <c r="H53" s="158">
        <f>+G53</f>
        <v>3.1399999999999997E-2</v>
      </c>
      <c r="I53" s="158">
        <f>+H53</f>
        <v>3.1399999999999997E-2</v>
      </c>
      <c r="J53" s="158">
        <f>+I53</f>
        <v>3.1399999999999997E-2</v>
      </c>
      <c r="K53" s="158">
        <f>+J53</f>
        <v>3.1399999999999997E-2</v>
      </c>
      <c r="L53" s="158">
        <f>+K53</f>
        <v>3.1399999999999997E-2</v>
      </c>
      <c r="M53" s="158">
        <f>+L53</f>
        <v>3.1399999999999997E-2</v>
      </c>
      <c r="N53" s="158">
        <f>+M53</f>
        <v>3.1399999999999997E-2</v>
      </c>
    </row>
    <row r="54" spans="1:14" ht="15.75" customHeight="1" x14ac:dyDescent="0.3">
      <c r="A54" s="137" t="s">
        <v>23</v>
      </c>
      <c r="B54" s="138"/>
      <c r="C54" s="138">
        <v>0.35</v>
      </c>
      <c r="D54" s="158">
        <f>+C54</f>
        <v>0.35</v>
      </c>
      <c r="E54" s="158">
        <f>+D54</f>
        <v>0.35</v>
      </c>
      <c r="F54" s="158">
        <f>+E54</f>
        <v>0.35</v>
      </c>
      <c r="G54" s="158">
        <f>+F54</f>
        <v>0.35</v>
      </c>
      <c r="H54" s="158">
        <f>+G54</f>
        <v>0.35</v>
      </c>
      <c r="I54" s="158">
        <f>+H54</f>
        <v>0.35</v>
      </c>
      <c r="J54" s="158">
        <f>+I54</f>
        <v>0.35</v>
      </c>
      <c r="K54" s="158">
        <f>+J54</f>
        <v>0.35</v>
      </c>
      <c r="L54" s="158">
        <f>+K54</f>
        <v>0.35</v>
      </c>
      <c r="M54" s="158">
        <f>+L54</f>
        <v>0.35</v>
      </c>
      <c r="N54" s="158">
        <f>+M54</f>
        <v>0.35</v>
      </c>
    </row>
    <row r="55" spans="1:14" ht="15.75" customHeight="1" x14ac:dyDescent="0.3">
      <c r="A55" s="137" t="s">
        <v>24</v>
      </c>
      <c r="B55" s="138"/>
      <c r="C55" s="138">
        <v>0.75</v>
      </c>
      <c r="D55" s="158">
        <f>+C55</f>
        <v>0.75</v>
      </c>
      <c r="E55" s="158">
        <f>+D55</f>
        <v>0.75</v>
      </c>
      <c r="F55" s="158">
        <f>+E55</f>
        <v>0.75</v>
      </c>
      <c r="G55" s="158">
        <f>+F55</f>
        <v>0.75</v>
      </c>
      <c r="H55" s="158">
        <f>+G55</f>
        <v>0.75</v>
      </c>
      <c r="I55" s="158">
        <f>+H55</f>
        <v>0.75</v>
      </c>
      <c r="J55" s="158">
        <f>+I55</f>
        <v>0.75</v>
      </c>
      <c r="K55" s="158">
        <f>+J55</f>
        <v>0.75</v>
      </c>
      <c r="L55" s="158">
        <f>+K55</f>
        <v>0.75</v>
      </c>
      <c r="M55" s="158">
        <f>+L55</f>
        <v>0.75</v>
      </c>
      <c r="N55" s="158">
        <f>+M55</f>
        <v>0.75</v>
      </c>
    </row>
    <row r="56" spans="1:14" ht="15.75" customHeight="1" x14ac:dyDescent="0.3">
      <c r="A56" s="143" t="s">
        <v>25</v>
      </c>
      <c r="B56" s="142"/>
      <c r="C56" s="142">
        <v>0.65</v>
      </c>
      <c r="D56" s="157">
        <f>+C56</f>
        <v>0.65</v>
      </c>
      <c r="E56" s="157">
        <f>+D56</f>
        <v>0.65</v>
      </c>
      <c r="F56" s="157">
        <f>+E56</f>
        <v>0.65</v>
      </c>
      <c r="G56" s="157">
        <f>+F56</f>
        <v>0.65</v>
      </c>
      <c r="H56" s="157">
        <f>+G56</f>
        <v>0.65</v>
      </c>
      <c r="I56" s="157">
        <f>+H56</f>
        <v>0.65</v>
      </c>
      <c r="J56" s="157">
        <f>+I56</f>
        <v>0.65</v>
      </c>
      <c r="K56" s="157">
        <f>+J56</f>
        <v>0.65</v>
      </c>
      <c r="L56" s="157">
        <f>+K56</f>
        <v>0.65</v>
      </c>
      <c r="M56" s="157">
        <f>+L56</f>
        <v>0.65</v>
      </c>
      <c r="N56" s="157">
        <f>+M56</f>
        <v>0.65</v>
      </c>
    </row>
    <row r="57" spans="1:14" ht="15.75" customHeight="1" x14ac:dyDescent="0.3">
      <c r="A57" s="143" t="s">
        <v>7</v>
      </c>
      <c r="B57" s="142"/>
      <c r="C57" s="142">
        <v>0.25</v>
      </c>
      <c r="D57" s="157">
        <f>+C57</f>
        <v>0.25</v>
      </c>
      <c r="E57" s="157">
        <f>+D57</f>
        <v>0.25</v>
      </c>
      <c r="F57" s="157">
        <f>+E57</f>
        <v>0.25</v>
      </c>
      <c r="G57" s="157">
        <f>+F57</f>
        <v>0.25</v>
      </c>
      <c r="H57" s="157">
        <f>+G57</f>
        <v>0.25</v>
      </c>
      <c r="I57" s="157">
        <f>+H57</f>
        <v>0.25</v>
      </c>
      <c r="J57" s="157">
        <f>+I57</f>
        <v>0.25</v>
      </c>
      <c r="K57" s="157">
        <f>+J57</f>
        <v>0.25</v>
      </c>
      <c r="L57" s="157">
        <f>+K57</f>
        <v>0.25</v>
      </c>
      <c r="M57" s="157">
        <f>+L57</f>
        <v>0.25</v>
      </c>
      <c r="N57" s="157">
        <f>+M57</f>
        <v>0.25</v>
      </c>
    </row>
    <row r="58" spans="1:14" ht="15.75" customHeight="1" x14ac:dyDescent="0.3">
      <c r="A58" s="143" t="s">
        <v>8</v>
      </c>
      <c r="B58" s="142"/>
      <c r="C58" s="142">
        <v>0.09</v>
      </c>
      <c r="D58" s="157">
        <f>+C58</f>
        <v>0.09</v>
      </c>
      <c r="E58" s="157">
        <f>+D58</f>
        <v>0.09</v>
      </c>
      <c r="F58" s="157">
        <f>+E58</f>
        <v>0.09</v>
      </c>
      <c r="G58" s="157">
        <f>+F58</f>
        <v>0.09</v>
      </c>
      <c r="H58" s="157">
        <f>+G58</f>
        <v>0.09</v>
      </c>
      <c r="I58" s="157">
        <f>+H58</f>
        <v>0.09</v>
      </c>
      <c r="J58" s="157">
        <f>+I58</f>
        <v>0.09</v>
      </c>
      <c r="K58" s="157">
        <f>+J58</f>
        <v>0.09</v>
      </c>
      <c r="L58" s="157">
        <f>+K58</f>
        <v>0.09</v>
      </c>
      <c r="M58" s="157">
        <f>+L58</f>
        <v>0.09</v>
      </c>
      <c r="N58" s="157">
        <f>+M58</f>
        <v>0.09</v>
      </c>
    </row>
    <row r="59" spans="1:14" ht="15.75" customHeight="1" x14ac:dyDescent="0.3">
      <c r="A59" s="143" t="s">
        <v>9</v>
      </c>
      <c r="B59" s="142"/>
      <c r="C59" s="142">
        <v>0.01</v>
      </c>
      <c r="D59" s="157">
        <f>+C59</f>
        <v>0.01</v>
      </c>
      <c r="E59" s="157">
        <f>+D59</f>
        <v>0.01</v>
      </c>
      <c r="F59" s="157">
        <f>+E59</f>
        <v>0.01</v>
      </c>
      <c r="G59" s="157">
        <f>+F59</f>
        <v>0.01</v>
      </c>
      <c r="H59" s="157">
        <f>+G59</f>
        <v>0.01</v>
      </c>
      <c r="I59" s="157">
        <f>+H59</f>
        <v>0.01</v>
      </c>
      <c r="J59" s="157">
        <f>+I59</f>
        <v>0.01</v>
      </c>
      <c r="K59" s="157">
        <f>+J59</f>
        <v>0.01</v>
      </c>
      <c r="L59" s="157">
        <f>+K59</f>
        <v>0.01</v>
      </c>
      <c r="M59" s="157">
        <f>+L59</f>
        <v>0.01</v>
      </c>
      <c r="N59" s="157">
        <f>+M59</f>
        <v>0.01</v>
      </c>
    </row>
    <row r="60" spans="1:14" ht="15.75" customHeight="1" x14ac:dyDescent="0.3">
      <c r="A60" s="137"/>
      <c r="B60" s="137"/>
      <c r="C60" s="137"/>
    </row>
    <row r="61" spans="1:14" ht="15.75" customHeight="1" x14ac:dyDescent="0.3">
      <c r="A61" s="155" t="s">
        <v>26</v>
      </c>
      <c r="B61" s="137"/>
      <c r="C61" s="153">
        <f>+ROUND(C51/C52,0)</f>
        <v>370370</v>
      </c>
      <c r="D61" s="153">
        <f>+ROUND(D51/D52,0)</f>
        <v>425926</v>
      </c>
      <c r="E61" s="153">
        <f>+ROUND(E51/E52,0)</f>
        <v>489815</v>
      </c>
      <c r="F61" s="153">
        <f>+ROUND(F51/F52,0)</f>
        <v>563287</v>
      </c>
      <c r="G61" s="153">
        <f>+ROUND(G51/G52,0)</f>
        <v>647780</v>
      </c>
      <c r="H61" s="153">
        <f>+ROUND(H51/H52,0)</f>
        <v>744947</v>
      </c>
      <c r="I61" s="153">
        <f>+ROUND(I51/I52,0)</f>
        <v>856689</v>
      </c>
      <c r="J61" s="153">
        <f>+ROUND(J51/J52,0)</f>
        <v>985193</v>
      </c>
      <c r="K61" s="153">
        <f>+ROUND(K51/K52,0)</f>
        <v>1132971</v>
      </c>
      <c r="L61" s="153">
        <f>+ROUND(L51/L52,0)</f>
        <v>1302917</v>
      </c>
      <c r="M61" s="153">
        <f>+ROUND(M51/M52,0)</f>
        <v>1498355</v>
      </c>
      <c r="N61" s="153">
        <f>+ROUND(N51/N52,0)</f>
        <v>1723108</v>
      </c>
    </row>
    <row r="62" spans="1:14" ht="15.75" customHeight="1" x14ac:dyDescent="0.3">
      <c r="A62" s="155" t="s">
        <v>27</v>
      </c>
      <c r="B62" s="137"/>
      <c r="C62" s="156">
        <f>C61/C53</f>
        <v>11795222.929936307</v>
      </c>
      <c r="D62" s="156">
        <f>D61/D53</f>
        <v>13564522.292993631</v>
      </c>
      <c r="E62" s="156">
        <f>E61/E53</f>
        <v>15599203.821656052</v>
      </c>
      <c r="F62" s="156">
        <f>F61/F53</f>
        <v>17939076.433121022</v>
      </c>
      <c r="G62" s="156">
        <f>G61/G53</f>
        <v>20629936.305732485</v>
      </c>
      <c r="H62" s="156">
        <f>H61/H53</f>
        <v>23724426.75159236</v>
      </c>
      <c r="I62" s="156">
        <f>I61/I53</f>
        <v>27283089.171974525</v>
      </c>
      <c r="J62" s="156">
        <f>J61/J53</f>
        <v>31375573.248407647</v>
      </c>
      <c r="K62" s="156">
        <f>K61/K53</f>
        <v>36081878.980891719</v>
      </c>
      <c r="L62" s="156">
        <f>L61/L53</f>
        <v>41494171.9745223</v>
      </c>
      <c r="M62" s="156">
        <f>M61/M53</f>
        <v>47718312.10191083</v>
      </c>
      <c r="N62" s="156">
        <f>N61/N53</f>
        <v>54876050.95541402</v>
      </c>
    </row>
    <row r="63" spans="1:14" ht="15.75" customHeight="1" x14ac:dyDescent="0.3">
      <c r="A63" s="155" t="s">
        <v>28</v>
      </c>
      <c r="B63" s="152"/>
      <c r="C63" s="156">
        <f>+C61*C54</f>
        <v>129629.49999999999</v>
      </c>
      <c r="D63" s="156">
        <f>+D61*D54</f>
        <v>149074.09999999998</v>
      </c>
      <c r="E63" s="156">
        <f>+E61*E54</f>
        <v>171435.25</v>
      </c>
      <c r="F63" s="156">
        <f>+F61*F54</f>
        <v>197150.44999999998</v>
      </c>
      <c r="G63" s="156">
        <f>+G61*G54</f>
        <v>226723</v>
      </c>
      <c r="H63" s="156">
        <f>+H61*H54</f>
        <v>260731.44999999998</v>
      </c>
      <c r="I63" s="156">
        <f>+I61*I54</f>
        <v>299841.14999999997</v>
      </c>
      <c r="J63" s="156">
        <f>+J61*J54</f>
        <v>344817.55</v>
      </c>
      <c r="K63" s="156">
        <f>+K61*K54</f>
        <v>396539.85</v>
      </c>
      <c r="L63" s="156">
        <f>+L61*L54</f>
        <v>456020.94999999995</v>
      </c>
      <c r="M63" s="156">
        <f>+M61*M54</f>
        <v>524424.25</v>
      </c>
      <c r="N63" s="156">
        <f>+N61*N54</f>
        <v>603087.79999999993</v>
      </c>
    </row>
    <row r="64" spans="1:14" ht="15.75" customHeight="1" x14ac:dyDescent="0.3">
      <c r="A64" s="155" t="s">
        <v>29</v>
      </c>
      <c r="B64" s="154"/>
      <c r="C64" s="153">
        <f>+C63*C55</f>
        <v>97222.124999999985</v>
      </c>
      <c r="D64" s="153">
        <f>+D63*D55</f>
        <v>111805.57499999998</v>
      </c>
      <c r="E64" s="153">
        <f>+E63*E55</f>
        <v>128576.4375</v>
      </c>
      <c r="F64" s="153">
        <f>+F63*F55</f>
        <v>147862.83749999999</v>
      </c>
      <c r="G64" s="153">
        <f>+G63*G55</f>
        <v>170042.25</v>
      </c>
      <c r="H64" s="153">
        <f>+H63*H55</f>
        <v>195548.58749999999</v>
      </c>
      <c r="I64" s="153">
        <f>+I63*I55</f>
        <v>224880.86249999999</v>
      </c>
      <c r="J64" s="153">
        <f>+J63*J55</f>
        <v>258613.16249999998</v>
      </c>
      <c r="K64" s="153">
        <f>+K63*K55</f>
        <v>297404.88749999995</v>
      </c>
      <c r="L64" s="153">
        <f>+L63*L55</f>
        <v>342015.71249999997</v>
      </c>
      <c r="M64" s="153">
        <f>+M63*M55</f>
        <v>393318.1875</v>
      </c>
      <c r="N64" s="153">
        <f>+N63*N55</f>
        <v>452315.85</v>
      </c>
    </row>
    <row r="65" spans="1:14" ht="15.75" customHeight="1" x14ac:dyDescent="0.3">
      <c r="A65" s="151" t="s">
        <v>25</v>
      </c>
      <c r="B65" s="152"/>
      <c r="C65" s="150">
        <f>+ROUND(C64*C56,0)</f>
        <v>63194</v>
      </c>
      <c r="D65" s="150">
        <f>+ROUND(D64*D56,0)</f>
        <v>72674</v>
      </c>
      <c r="E65" s="150">
        <f>+ROUND(E64*E56,0)</f>
        <v>83575</v>
      </c>
      <c r="F65" s="150">
        <f>+ROUND(F64*F56,0)</f>
        <v>96111</v>
      </c>
      <c r="G65" s="150">
        <f>+ROUND(G64*G56,0)</f>
        <v>110527</v>
      </c>
      <c r="H65" s="150">
        <f>+ROUND(H64*H56,0)</f>
        <v>127107</v>
      </c>
      <c r="I65" s="150">
        <f>+ROUND(I64*I56,0)</f>
        <v>146173</v>
      </c>
      <c r="J65" s="150">
        <f>+ROUND(J64*J56,0)</f>
        <v>168099</v>
      </c>
      <c r="K65" s="150">
        <f>+ROUND(K64*K56,0)</f>
        <v>193313</v>
      </c>
      <c r="L65" s="150">
        <f>+ROUND(L64*L56,0)</f>
        <v>222310</v>
      </c>
      <c r="M65" s="150">
        <f>+ROUND(M64*M56,0)</f>
        <v>255657</v>
      </c>
      <c r="N65" s="150">
        <f>+ROUND(N64*N56,0)</f>
        <v>294005</v>
      </c>
    </row>
    <row r="66" spans="1:14" ht="15.75" customHeight="1" x14ac:dyDescent="0.3">
      <c r="A66" s="151" t="s">
        <v>7</v>
      </c>
      <c r="B66" s="152"/>
      <c r="C66" s="150">
        <f>+ROUND(C64*C57,0)</f>
        <v>24306</v>
      </c>
      <c r="D66" s="150">
        <f>+ROUND(D64*D57,0)</f>
        <v>27951</v>
      </c>
      <c r="E66" s="150">
        <f>+ROUND(E64*E57,0)</f>
        <v>32144</v>
      </c>
      <c r="F66" s="150">
        <f>+ROUND(F64*F57,0)</f>
        <v>36966</v>
      </c>
      <c r="G66" s="150">
        <f>+ROUND(G64*G57,0)</f>
        <v>42511</v>
      </c>
      <c r="H66" s="150">
        <f>+ROUND(H64*H57,0)</f>
        <v>48887</v>
      </c>
      <c r="I66" s="150">
        <f>+ROUND(I64*I57,0)</f>
        <v>56220</v>
      </c>
      <c r="J66" s="150">
        <f>+ROUND(J64*J57,0)</f>
        <v>64653</v>
      </c>
      <c r="K66" s="150">
        <f>+ROUND(K64*K57,0)</f>
        <v>74351</v>
      </c>
      <c r="L66" s="150">
        <f>+ROUND(L64*L57,0)</f>
        <v>85504</v>
      </c>
      <c r="M66" s="150">
        <f>+ROUND(M64*M57,0)</f>
        <v>98330</v>
      </c>
      <c r="N66" s="150">
        <f>+ROUND(N64*N57,0)</f>
        <v>113079</v>
      </c>
    </row>
    <row r="67" spans="1:14" ht="15.75" customHeight="1" x14ac:dyDescent="0.3">
      <c r="A67" s="151" t="s">
        <v>8</v>
      </c>
      <c r="B67" s="137"/>
      <c r="C67" s="150">
        <f>+ROUND(C64*C58,0)</f>
        <v>8750</v>
      </c>
      <c r="D67" s="150">
        <f>+ROUND(D64*D58,0)</f>
        <v>10063</v>
      </c>
      <c r="E67" s="150">
        <f>+ROUND(E64*E58,0)</f>
        <v>11572</v>
      </c>
      <c r="F67" s="150">
        <f>+ROUND(F64*F58,0)</f>
        <v>13308</v>
      </c>
      <c r="G67" s="150">
        <f>+ROUND(G64*G58,0)</f>
        <v>15304</v>
      </c>
      <c r="H67" s="150">
        <f>+ROUND(H64*H58,0)</f>
        <v>17599</v>
      </c>
      <c r="I67" s="150">
        <f>+ROUND(I64*I58,0)</f>
        <v>20239</v>
      </c>
      <c r="J67" s="150">
        <f>+ROUND(J64*J58,0)</f>
        <v>23275</v>
      </c>
      <c r="K67" s="150">
        <f>+ROUND(K64*K58,0)</f>
        <v>26766</v>
      </c>
      <c r="L67" s="150">
        <f>+ROUND(L64*L58,0)</f>
        <v>30781</v>
      </c>
      <c r="M67" s="150">
        <f>+ROUND(M64*M58,0)</f>
        <v>35399</v>
      </c>
      <c r="N67" s="150">
        <f>+ROUND(N64*N58,0)</f>
        <v>40708</v>
      </c>
    </row>
    <row r="68" spans="1:14" ht="15.75" customHeight="1" x14ac:dyDescent="0.3">
      <c r="A68" s="151" t="s">
        <v>9</v>
      </c>
      <c r="B68" s="137"/>
      <c r="C68" s="150">
        <f>+ROUND(C64*C59,0)</f>
        <v>972</v>
      </c>
      <c r="D68" s="150">
        <f>+ROUND(D64*D59,0)</f>
        <v>1118</v>
      </c>
      <c r="E68" s="150">
        <f>+ROUND(E64*E59,0)</f>
        <v>1286</v>
      </c>
      <c r="F68" s="150">
        <f>+ROUND(F64*F59,0)</f>
        <v>1479</v>
      </c>
      <c r="G68" s="150">
        <f>+ROUND(G64*G59,0)</f>
        <v>1700</v>
      </c>
      <c r="H68" s="150">
        <f>+ROUND(H64*H59,0)</f>
        <v>1955</v>
      </c>
      <c r="I68" s="150">
        <f>+ROUND(I64*I59,0)</f>
        <v>2249</v>
      </c>
      <c r="J68" s="150">
        <f>+ROUND(J64*J59,0)</f>
        <v>2586</v>
      </c>
      <c r="K68" s="150">
        <f>+ROUND(K64*K59,0)</f>
        <v>2974</v>
      </c>
      <c r="L68" s="150">
        <f>+ROUND(L64*L59,0)</f>
        <v>3420</v>
      </c>
      <c r="M68" s="150">
        <f>+ROUND(M64*M59,0)</f>
        <v>3933</v>
      </c>
      <c r="N68" s="150">
        <f>+ROUND(N64*N59,0)</f>
        <v>4523</v>
      </c>
    </row>
    <row r="69" spans="1:14" ht="15.75" customHeight="1" x14ac:dyDescent="0.3">
      <c r="A69" s="137"/>
      <c r="B69" s="137"/>
      <c r="C69" s="137"/>
    </row>
    <row r="70" spans="1:14" s="197" customFormat="1" ht="15.75" customHeight="1" outlineLevel="1" x14ac:dyDescent="0.3">
      <c r="A70" s="195" t="s">
        <v>30</v>
      </c>
      <c r="B70" s="198"/>
      <c r="C70" s="198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</row>
    <row r="71" spans="1:14" ht="15.75" customHeight="1" outlineLevel="1" x14ac:dyDescent="0.3">
      <c r="A71" s="137" t="s">
        <v>31</v>
      </c>
      <c r="B71" s="149"/>
      <c r="C71" s="149">
        <v>2.9000000000000001E-2</v>
      </c>
      <c r="D71" s="149">
        <v>2.9000000000000001E-2</v>
      </c>
      <c r="E71" s="149">
        <v>2.9000000000000001E-2</v>
      </c>
      <c r="F71" s="149">
        <v>2.9000000000000001E-2</v>
      </c>
      <c r="G71" s="149">
        <v>2.9000000000000001E-2</v>
      </c>
      <c r="H71" s="149">
        <v>2.9000000000000001E-2</v>
      </c>
      <c r="I71" s="149">
        <v>2.9000000000000001E-2</v>
      </c>
      <c r="J71" s="149">
        <v>2.9000000000000001E-2</v>
      </c>
      <c r="K71" s="149">
        <v>2.9000000000000001E-2</v>
      </c>
      <c r="L71" s="149">
        <v>2.9000000000000001E-2</v>
      </c>
      <c r="M71" s="149">
        <v>2.9000000000000001E-2</v>
      </c>
      <c r="N71" s="149">
        <v>2.9000000000000001E-2</v>
      </c>
    </row>
    <row r="72" spans="1:14" ht="15.75" customHeight="1" outlineLevel="1" x14ac:dyDescent="0.3">
      <c r="A72" s="137" t="s">
        <v>32</v>
      </c>
      <c r="B72" s="148"/>
      <c r="C72" s="148">
        <v>0.3</v>
      </c>
      <c r="D72" s="148">
        <v>0.3</v>
      </c>
      <c r="E72" s="148">
        <v>0.3</v>
      </c>
      <c r="F72" s="148">
        <v>0.3</v>
      </c>
      <c r="G72" s="148">
        <v>0.3</v>
      </c>
      <c r="H72" s="148">
        <v>0.3</v>
      </c>
      <c r="I72" s="148">
        <v>0.3</v>
      </c>
      <c r="J72" s="148">
        <v>0.3</v>
      </c>
      <c r="K72" s="148">
        <v>0.3</v>
      </c>
      <c r="L72" s="148">
        <v>0.3</v>
      </c>
      <c r="M72" s="148">
        <v>0.3</v>
      </c>
      <c r="N72" s="148">
        <v>0.3</v>
      </c>
    </row>
    <row r="73" spans="1:14" ht="15.75" customHeight="1" outlineLevel="1" x14ac:dyDescent="0.3">
      <c r="A73" s="137"/>
      <c r="B73" s="137"/>
      <c r="C73" s="137"/>
    </row>
    <row r="74" spans="1:14" s="197" customFormat="1" ht="15.75" customHeight="1" outlineLevel="1" x14ac:dyDescent="0.3">
      <c r="A74" s="195" t="s">
        <v>33</v>
      </c>
      <c r="B74" s="198"/>
      <c r="C74" s="198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</row>
    <row r="75" spans="1:14" ht="15.75" customHeight="1" outlineLevel="1" x14ac:dyDescent="0.3">
      <c r="A75" s="137" t="s">
        <v>34</v>
      </c>
      <c r="B75" s="147"/>
      <c r="C75" s="147">
        <v>0.31</v>
      </c>
      <c r="D75" s="147">
        <v>0.31</v>
      </c>
      <c r="E75" s="147">
        <v>0.31</v>
      </c>
      <c r="F75" s="147">
        <v>0.31</v>
      </c>
      <c r="G75" s="147">
        <v>0.31</v>
      </c>
      <c r="H75" s="147">
        <v>0.31</v>
      </c>
      <c r="I75" s="147">
        <v>0.31</v>
      </c>
      <c r="J75" s="147">
        <v>0.31</v>
      </c>
      <c r="K75" s="147">
        <v>0.31</v>
      </c>
      <c r="L75" s="147">
        <v>0.31</v>
      </c>
      <c r="M75" s="147">
        <v>0.31</v>
      </c>
      <c r="N75" s="147">
        <v>0.31</v>
      </c>
    </row>
    <row r="76" spans="1:14" ht="15.75" customHeight="1" outlineLevel="1" x14ac:dyDescent="0.3">
      <c r="A76" s="137" t="s">
        <v>35</v>
      </c>
      <c r="B76" s="147"/>
      <c r="C76" s="147">
        <v>0.33</v>
      </c>
      <c r="D76" s="147">
        <v>0.33</v>
      </c>
      <c r="E76" s="147">
        <v>0.33</v>
      </c>
      <c r="F76" s="147">
        <v>0.33</v>
      </c>
      <c r="G76" s="147">
        <v>0.33</v>
      </c>
      <c r="H76" s="147">
        <v>0.33</v>
      </c>
      <c r="I76" s="147">
        <v>0.33</v>
      </c>
      <c r="J76" s="147">
        <v>0.33</v>
      </c>
      <c r="K76" s="147">
        <v>0.33</v>
      </c>
      <c r="L76" s="147">
        <v>0.33</v>
      </c>
      <c r="M76" s="147">
        <v>0.33</v>
      </c>
      <c r="N76" s="147">
        <v>0.33</v>
      </c>
    </row>
    <row r="77" spans="1:14" ht="15.75" customHeight="1" outlineLevel="1" x14ac:dyDescent="0.3">
      <c r="A77" s="137" t="s">
        <v>36</v>
      </c>
      <c r="B77" s="147"/>
      <c r="C77" s="147">
        <v>0.34</v>
      </c>
      <c r="D77" s="147">
        <v>0.34</v>
      </c>
      <c r="E77" s="147">
        <v>0.34</v>
      </c>
      <c r="F77" s="147">
        <v>0.34</v>
      </c>
      <c r="G77" s="147">
        <v>0.34</v>
      </c>
      <c r="H77" s="147">
        <v>0.34</v>
      </c>
      <c r="I77" s="147">
        <v>0.34</v>
      </c>
      <c r="J77" s="147">
        <v>0.34</v>
      </c>
      <c r="K77" s="147">
        <v>0.34</v>
      </c>
      <c r="L77" s="147">
        <v>0.34</v>
      </c>
      <c r="M77" s="147">
        <v>0.34</v>
      </c>
      <c r="N77" s="147">
        <v>0.34</v>
      </c>
    </row>
    <row r="78" spans="1:14" ht="15.75" customHeight="1" outlineLevel="1" x14ac:dyDescent="0.3">
      <c r="A78" s="137" t="s">
        <v>37</v>
      </c>
      <c r="B78" s="147"/>
      <c r="C78" s="147">
        <v>0.35</v>
      </c>
      <c r="D78" s="147">
        <v>0.35</v>
      </c>
      <c r="E78" s="147">
        <v>0.35</v>
      </c>
      <c r="F78" s="147">
        <v>0.35</v>
      </c>
      <c r="G78" s="147">
        <v>0.35</v>
      </c>
      <c r="H78" s="147">
        <v>0.35</v>
      </c>
      <c r="I78" s="147">
        <v>0.35</v>
      </c>
      <c r="J78" s="147">
        <v>0.35</v>
      </c>
      <c r="K78" s="147">
        <v>0.35</v>
      </c>
      <c r="L78" s="147">
        <v>0.35</v>
      </c>
      <c r="M78" s="147">
        <v>0.35</v>
      </c>
      <c r="N78" s="147">
        <v>0.35</v>
      </c>
    </row>
    <row r="79" spans="1:14" ht="15.75" customHeight="1" outlineLevel="1" x14ac:dyDescent="0.3">
      <c r="A79" s="137" t="s">
        <v>38</v>
      </c>
      <c r="B79" s="137"/>
      <c r="C79" s="137">
        <v>95.7</v>
      </c>
      <c r="D79" s="137">
        <v>95.7</v>
      </c>
      <c r="E79" s="137">
        <v>95.7</v>
      </c>
      <c r="F79" s="137">
        <v>95.7</v>
      </c>
      <c r="G79" s="137">
        <v>95.7</v>
      </c>
      <c r="H79" s="137">
        <v>95.7</v>
      </c>
      <c r="I79" s="137">
        <v>95.7</v>
      </c>
      <c r="J79" s="137">
        <v>95.7</v>
      </c>
      <c r="K79" s="137">
        <v>95.7</v>
      </c>
      <c r="L79" s="137">
        <v>95.7</v>
      </c>
      <c r="M79" s="137">
        <v>95.7</v>
      </c>
      <c r="N79" s="137">
        <v>95.7</v>
      </c>
    </row>
    <row r="80" spans="1:14" ht="15.75" customHeight="1" outlineLevel="1" x14ac:dyDescent="0.3">
      <c r="A80" s="137" t="s">
        <v>39</v>
      </c>
      <c r="B80" s="137"/>
      <c r="C80" s="137">
        <v>23.1</v>
      </c>
      <c r="D80" s="137">
        <v>23.1</v>
      </c>
      <c r="E80" s="137">
        <v>23.1</v>
      </c>
      <c r="F80" s="137">
        <v>23.1</v>
      </c>
      <c r="G80" s="137">
        <v>23.1</v>
      </c>
      <c r="H80" s="137">
        <v>23.1</v>
      </c>
      <c r="I80" s="137">
        <v>23.1</v>
      </c>
      <c r="J80" s="137">
        <v>23.1</v>
      </c>
      <c r="K80" s="137">
        <v>23.1</v>
      </c>
      <c r="L80" s="137">
        <v>23.1</v>
      </c>
      <c r="M80" s="137">
        <v>23.1</v>
      </c>
      <c r="N80" s="137">
        <v>23.1</v>
      </c>
    </row>
    <row r="81" spans="1:14" ht="15.75" customHeight="1" outlineLevel="1" x14ac:dyDescent="0.3">
      <c r="A81" s="137" t="s">
        <v>40</v>
      </c>
      <c r="B81" s="137"/>
      <c r="C81" s="137">
        <v>313.39999999999998</v>
      </c>
      <c r="D81" s="137">
        <v>313.39999999999998</v>
      </c>
      <c r="E81" s="137">
        <v>313.39999999999998</v>
      </c>
      <c r="F81" s="137">
        <v>313.39999999999998</v>
      </c>
      <c r="G81" s="137">
        <v>313.39999999999998</v>
      </c>
      <c r="H81" s="137">
        <v>313.39999999999998</v>
      </c>
      <c r="I81" s="137">
        <v>313.39999999999998</v>
      </c>
      <c r="J81" s="137">
        <v>313.39999999999998</v>
      </c>
      <c r="K81" s="137">
        <v>313.39999999999998</v>
      </c>
      <c r="L81" s="137">
        <v>313.39999999999998</v>
      </c>
      <c r="M81" s="137">
        <v>313.39999999999998</v>
      </c>
      <c r="N81" s="137">
        <v>313.39999999999998</v>
      </c>
    </row>
    <row r="82" spans="1:14" ht="15.75" customHeight="1" outlineLevel="1" x14ac:dyDescent="0.3">
      <c r="A82" s="137" t="s">
        <v>41</v>
      </c>
      <c r="B82" s="137"/>
      <c r="C82" s="137">
        <v>227.5</v>
      </c>
      <c r="D82" s="137">
        <v>227.5</v>
      </c>
      <c r="E82" s="137">
        <v>227.5</v>
      </c>
      <c r="F82" s="137">
        <v>227.5</v>
      </c>
      <c r="G82" s="137">
        <v>227.5</v>
      </c>
      <c r="H82" s="137">
        <v>227.5</v>
      </c>
      <c r="I82" s="137">
        <v>227.5</v>
      </c>
      <c r="J82" s="137">
        <v>227.5</v>
      </c>
      <c r="K82" s="137">
        <v>227.5</v>
      </c>
      <c r="L82" s="137">
        <v>227.5</v>
      </c>
      <c r="M82" s="137">
        <v>227.5</v>
      </c>
      <c r="N82" s="137">
        <v>227.5</v>
      </c>
    </row>
    <row r="83" spans="1:14" ht="15.75" customHeight="1" outlineLevel="1" x14ac:dyDescent="0.3">
      <c r="B83" s="137"/>
      <c r="C83" s="137"/>
    </row>
    <row r="84" spans="1:14" s="197" customFormat="1" ht="15.75" customHeight="1" outlineLevel="1" x14ac:dyDescent="0.3">
      <c r="A84" s="195" t="s">
        <v>42</v>
      </c>
      <c r="B84" s="198"/>
      <c r="C84" s="198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</row>
    <row r="85" spans="1:14" ht="15.75" customHeight="1" outlineLevel="1" x14ac:dyDescent="0.3">
      <c r="A85" s="137" t="s">
        <v>43</v>
      </c>
      <c r="B85" s="137"/>
      <c r="C85" s="137">
        <v>1.1000000000000001</v>
      </c>
      <c r="D85" s="137">
        <v>1.1000000000000001</v>
      </c>
      <c r="E85" s="137">
        <v>1.1000000000000001</v>
      </c>
      <c r="F85" s="137">
        <v>1.1000000000000001</v>
      </c>
      <c r="G85" s="137">
        <v>1.1000000000000001</v>
      </c>
      <c r="H85" s="137">
        <v>1.1000000000000001</v>
      </c>
      <c r="I85" s="137">
        <v>1.1000000000000001</v>
      </c>
      <c r="J85" s="137">
        <v>1.1000000000000001</v>
      </c>
      <c r="K85" s="137">
        <v>1.1000000000000001</v>
      </c>
      <c r="L85" s="137">
        <v>1.1000000000000001</v>
      </c>
      <c r="M85" s="137">
        <v>1.1000000000000001</v>
      </c>
      <c r="N85" s="137">
        <v>1.1000000000000001</v>
      </c>
    </row>
    <row r="86" spans="1:14" ht="15.75" customHeight="1" outlineLevel="1" x14ac:dyDescent="0.3">
      <c r="A86" s="137" t="s">
        <v>44</v>
      </c>
      <c r="B86" s="137"/>
      <c r="C86" s="137">
        <v>3.9</v>
      </c>
      <c r="D86" s="137">
        <v>3.9</v>
      </c>
      <c r="E86" s="137">
        <v>3.9</v>
      </c>
      <c r="F86" s="137">
        <v>3.9</v>
      </c>
      <c r="G86" s="137">
        <v>3.9</v>
      </c>
      <c r="H86" s="137">
        <v>3.9</v>
      </c>
      <c r="I86" s="137">
        <v>3.9</v>
      </c>
      <c r="J86" s="137">
        <v>3.9</v>
      </c>
      <c r="K86" s="137">
        <v>3.9</v>
      </c>
      <c r="L86" s="137">
        <v>3.9</v>
      </c>
      <c r="M86" s="137">
        <v>3.9</v>
      </c>
      <c r="N86" s="137">
        <v>3.9</v>
      </c>
    </row>
    <row r="87" spans="1:14" ht="15.75" customHeight="1" outlineLevel="1" x14ac:dyDescent="0.3">
      <c r="A87" s="137" t="s">
        <v>45</v>
      </c>
      <c r="B87" s="137"/>
      <c r="C87" s="137">
        <v>2.9</v>
      </c>
      <c r="D87" s="137">
        <v>2.9</v>
      </c>
      <c r="E87" s="137">
        <v>2.9</v>
      </c>
      <c r="F87" s="137">
        <v>2.9</v>
      </c>
      <c r="G87" s="137">
        <v>2.9</v>
      </c>
      <c r="H87" s="137">
        <v>2.9</v>
      </c>
      <c r="I87" s="137">
        <v>2.9</v>
      </c>
      <c r="J87" s="137">
        <v>2.9</v>
      </c>
      <c r="K87" s="137">
        <v>2.9</v>
      </c>
      <c r="L87" s="137">
        <v>2.9</v>
      </c>
      <c r="M87" s="137">
        <v>2.9</v>
      </c>
      <c r="N87" s="137">
        <v>2.9</v>
      </c>
    </row>
    <row r="88" spans="1:14" ht="15.75" customHeight="1" x14ac:dyDescent="0.3">
      <c r="B88" s="137"/>
      <c r="C88" s="137"/>
    </row>
    <row r="89" spans="1:14" s="197" customFormat="1" ht="15.75" customHeight="1" x14ac:dyDescent="0.3">
      <c r="A89" s="195" t="s">
        <v>46</v>
      </c>
      <c r="B89" s="198"/>
      <c r="C89" s="198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</row>
    <row r="90" spans="1:14" ht="15.75" customHeight="1" x14ac:dyDescent="0.3">
      <c r="A90" s="139" t="s">
        <v>47</v>
      </c>
      <c r="B90" s="137"/>
      <c r="C90" s="137"/>
    </row>
    <row r="91" spans="1:14" ht="15.75" customHeight="1" x14ac:dyDescent="0.3">
      <c r="A91" s="137" t="s">
        <v>48</v>
      </c>
      <c r="B91" s="138"/>
      <c r="C91" s="138">
        <v>1</v>
      </c>
      <c r="D91" s="138">
        <v>1</v>
      </c>
      <c r="E91" s="138">
        <v>1</v>
      </c>
      <c r="F91" s="138">
        <v>1</v>
      </c>
      <c r="G91" s="138">
        <v>1</v>
      </c>
      <c r="H91" s="138">
        <v>1</v>
      </c>
      <c r="I91" s="138">
        <v>1</v>
      </c>
      <c r="J91" s="138">
        <v>1</v>
      </c>
      <c r="K91" s="138">
        <v>1</v>
      </c>
      <c r="L91" s="138">
        <v>1</v>
      </c>
      <c r="M91" s="138">
        <v>1</v>
      </c>
      <c r="N91" s="138">
        <v>1</v>
      </c>
    </row>
    <row r="92" spans="1:14" ht="15.75" customHeight="1" x14ac:dyDescent="0.3">
      <c r="A92" s="137" t="s">
        <v>49</v>
      </c>
      <c r="B92" s="138"/>
      <c r="C92" s="138">
        <v>0.45</v>
      </c>
      <c r="D92" s="138">
        <v>0.45</v>
      </c>
      <c r="E92" s="138">
        <v>0.45</v>
      </c>
      <c r="F92" s="138">
        <v>0.45</v>
      </c>
      <c r="G92" s="138">
        <v>0.45</v>
      </c>
      <c r="H92" s="138">
        <v>0.45</v>
      </c>
      <c r="I92" s="138">
        <v>0.45</v>
      </c>
      <c r="J92" s="138">
        <v>0.45</v>
      </c>
      <c r="K92" s="138">
        <v>0.45</v>
      </c>
      <c r="L92" s="138">
        <v>0.45</v>
      </c>
      <c r="M92" s="138">
        <v>0.45</v>
      </c>
      <c r="N92" s="138">
        <v>0.45</v>
      </c>
    </row>
    <row r="93" spans="1:14" ht="15.75" customHeight="1" x14ac:dyDescent="0.3">
      <c r="A93" s="143" t="s">
        <v>7</v>
      </c>
      <c r="B93" s="142"/>
      <c r="C93" s="142">
        <v>0.8</v>
      </c>
      <c r="D93" s="142">
        <v>0.8</v>
      </c>
      <c r="E93" s="142">
        <v>0.8</v>
      </c>
      <c r="F93" s="142">
        <v>0.8</v>
      </c>
      <c r="G93" s="142">
        <v>0.8</v>
      </c>
      <c r="H93" s="142">
        <v>0.8</v>
      </c>
      <c r="I93" s="142">
        <v>0.8</v>
      </c>
      <c r="J93" s="142">
        <v>0.8</v>
      </c>
      <c r="K93" s="142">
        <v>0.8</v>
      </c>
      <c r="L93" s="142">
        <v>0.8</v>
      </c>
      <c r="M93" s="142">
        <v>0.8</v>
      </c>
      <c r="N93" s="142">
        <v>0.8</v>
      </c>
    </row>
    <row r="94" spans="1:14" ht="15.75" customHeight="1" x14ac:dyDescent="0.3">
      <c r="A94" s="143" t="s">
        <v>8</v>
      </c>
      <c r="B94" s="142"/>
      <c r="C94" s="142">
        <v>0.18</v>
      </c>
      <c r="D94" s="142">
        <v>0.18</v>
      </c>
      <c r="E94" s="142">
        <v>0.18</v>
      </c>
      <c r="F94" s="142">
        <v>0.18</v>
      </c>
      <c r="G94" s="142">
        <v>0.18</v>
      </c>
      <c r="H94" s="142">
        <v>0.18</v>
      </c>
      <c r="I94" s="142">
        <v>0.18</v>
      </c>
      <c r="J94" s="142">
        <v>0.18</v>
      </c>
      <c r="K94" s="142">
        <v>0.18</v>
      </c>
      <c r="L94" s="142">
        <v>0.18</v>
      </c>
      <c r="M94" s="142">
        <v>0.18</v>
      </c>
      <c r="N94" s="142">
        <v>0.18</v>
      </c>
    </row>
    <row r="95" spans="1:14" ht="15.75" customHeight="1" x14ac:dyDescent="0.3">
      <c r="A95" s="143" t="s">
        <v>9</v>
      </c>
      <c r="B95" s="142"/>
      <c r="C95" s="142">
        <v>0.02</v>
      </c>
      <c r="D95" s="142">
        <v>0.02</v>
      </c>
      <c r="E95" s="142">
        <v>0.02</v>
      </c>
      <c r="F95" s="142">
        <v>0.02</v>
      </c>
      <c r="G95" s="142">
        <v>0.02</v>
      </c>
      <c r="H95" s="142">
        <v>0.02</v>
      </c>
      <c r="I95" s="142">
        <v>0.02</v>
      </c>
      <c r="J95" s="142">
        <v>0.02</v>
      </c>
      <c r="K95" s="142">
        <v>0.02</v>
      </c>
      <c r="L95" s="142">
        <v>0.02</v>
      </c>
      <c r="M95" s="142">
        <v>0.02</v>
      </c>
      <c r="N95" s="142">
        <v>0.02</v>
      </c>
    </row>
    <row r="96" spans="1:14" ht="15.75" customHeight="1" x14ac:dyDescent="0.3">
      <c r="A96" s="139" t="s">
        <v>43</v>
      </c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</row>
    <row r="97" spans="1:14" ht="15.75" customHeight="1" x14ac:dyDescent="0.3">
      <c r="A97" s="137" t="s">
        <v>48</v>
      </c>
      <c r="B97" s="138"/>
      <c r="C97" s="138">
        <v>1</v>
      </c>
      <c r="D97" s="138">
        <v>1</v>
      </c>
      <c r="E97" s="138">
        <v>1</v>
      </c>
      <c r="F97" s="138">
        <v>1</v>
      </c>
      <c r="G97" s="138">
        <v>1</v>
      </c>
      <c r="H97" s="138">
        <v>1</v>
      </c>
      <c r="I97" s="138">
        <v>1</v>
      </c>
      <c r="J97" s="138">
        <v>1</v>
      </c>
      <c r="K97" s="138">
        <v>1</v>
      </c>
      <c r="L97" s="138">
        <v>1</v>
      </c>
      <c r="M97" s="138">
        <v>1</v>
      </c>
      <c r="N97" s="138">
        <v>1</v>
      </c>
    </row>
    <row r="98" spans="1:14" ht="15.75" customHeight="1" x14ac:dyDescent="0.3">
      <c r="A98" s="137" t="s">
        <v>49</v>
      </c>
      <c r="B98" s="138"/>
      <c r="C98" s="138">
        <v>0.77</v>
      </c>
      <c r="D98" s="138">
        <v>0.77</v>
      </c>
      <c r="E98" s="138">
        <v>0.77</v>
      </c>
      <c r="F98" s="138">
        <v>0.77</v>
      </c>
      <c r="G98" s="138">
        <v>0.77</v>
      </c>
      <c r="H98" s="138">
        <v>0.77</v>
      </c>
      <c r="I98" s="138">
        <v>0.77</v>
      </c>
      <c r="J98" s="138">
        <v>0.77</v>
      </c>
      <c r="K98" s="138">
        <v>0.77</v>
      </c>
      <c r="L98" s="138">
        <v>0.77</v>
      </c>
      <c r="M98" s="138">
        <v>0.77</v>
      </c>
      <c r="N98" s="138">
        <v>0.77</v>
      </c>
    </row>
    <row r="99" spans="1:14" ht="15.75" customHeight="1" x14ac:dyDescent="0.3">
      <c r="A99" s="143" t="s">
        <v>8</v>
      </c>
      <c r="B99" s="142"/>
      <c r="C99" s="142">
        <v>0.95</v>
      </c>
      <c r="D99" s="142">
        <v>0.95</v>
      </c>
      <c r="E99" s="142">
        <v>0.95</v>
      </c>
      <c r="F99" s="142">
        <v>0.95</v>
      </c>
      <c r="G99" s="142">
        <v>0.95</v>
      </c>
      <c r="H99" s="142">
        <v>0.95</v>
      </c>
      <c r="I99" s="142">
        <v>0.95</v>
      </c>
      <c r="J99" s="142">
        <v>0.95</v>
      </c>
      <c r="K99" s="142">
        <v>0.95</v>
      </c>
      <c r="L99" s="142">
        <v>0.95</v>
      </c>
      <c r="M99" s="142">
        <v>0.95</v>
      </c>
      <c r="N99" s="142">
        <v>0.95</v>
      </c>
    </row>
    <row r="100" spans="1:14" ht="15.75" customHeight="1" x14ac:dyDescent="0.3">
      <c r="A100" s="143" t="s">
        <v>9</v>
      </c>
      <c r="B100" s="142"/>
      <c r="C100" s="142">
        <v>0.05</v>
      </c>
      <c r="D100" s="142">
        <v>0.05</v>
      </c>
      <c r="E100" s="142">
        <v>0.05</v>
      </c>
      <c r="F100" s="142">
        <v>0.05</v>
      </c>
      <c r="G100" s="142">
        <v>0.05</v>
      </c>
      <c r="H100" s="142">
        <v>0.05</v>
      </c>
      <c r="I100" s="142">
        <v>0.05</v>
      </c>
      <c r="J100" s="142">
        <v>0.05</v>
      </c>
      <c r="K100" s="142">
        <v>0.05</v>
      </c>
      <c r="L100" s="142">
        <v>0.05</v>
      </c>
      <c r="M100" s="142">
        <v>0.05</v>
      </c>
      <c r="N100" s="142">
        <v>0.05</v>
      </c>
    </row>
    <row r="101" spans="1:14" ht="15.75" customHeight="1" x14ac:dyDescent="0.3">
      <c r="A101" s="139" t="s">
        <v>44</v>
      </c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</row>
    <row r="102" spans="1:14" ht="15.75" customHeight="1" x14ac:dyDescent="0.3">
      <c r="A102" s="137" t="s">
        <v>48</v>
      </c>
      <c r="B102" s="138"/>
      <c r="C102" s="138">
        <v>1</v>
      </c>
      <c r="D102" s="138">
        <v>1</v>
      </c>
      <c r="E102" s="138">
        <v>1</v>
      </c>
      <c r="F102" s="138">
        <v>1</v>
      </c>
      <c r="G102" s="138">
        <v>1</v>
      </c>
      <c r="H102" s="138">
        <v>1</v>
      </c>
      <c r="I102" s="138">
        <v>1</v>
      </c>
      <c r="J102" s="138">
        <v>1</v>
      </c>
      <c r="K102" s="138">
        <v>1</v>
      </c>
      <c r="L102" s="138">
        <v>1</v>
      </c>
      <c r="M102" s="138">
        <v>1</v>
      </c>
      <c r="N102" s="138">
        <v>1</v>
      </c>
    </row>
    <row r="103" spans="1:14" ht="15.75" customHeight="1" x14ac:dyDescent="0.3">
      <c r="A103" s="137" t="s">
        <v>50</v>
      </c>
      <c r="B103" s="138"/>
      <c r="C103" s="138">
        <v>0.02</v>
      </c>
      <c r="D103" s="138">
        <v>0.02</v>
      </c>
      <c r="E103" s="138">
        <v>0.02</v>
      </c>
      <c r="F103" s="138">
        <v>0.02</v>
      </c>
      <c r="G103" s="138">
        <v>0.02</v>
      </c>
      <c r="H103" s="138">
        <v>0.02</v>
      </c>
      <c r="I103" s="138">
        <v>0.02</v>
      </c>
      <c r="J103" s="138">
        <v>0.02</v>
      </c>
      <c r="K103" s="138">
        <v>0.02</v>
      </c>
      <c r="L103" s="138">
        <v>0.02</v>
      </c>
      <c r="M103" s="138">
        <v>0.02</v>
      </c>
      <c r="N103" s="138">
        <v>0.02</v>
      </c>
    </row>
    <row r="104" spans="1:14" ht="15.75" customHeight="1" x14ac:dyDescent="0.3">
      <c r="B104" s="137"/>
      <c r="C104" s="137"/>
    </row>
    <row r="105" spans="1:14" ht="15.75" customHeight="1" x14ac:dyDescent="0.25">
      <c r="A105" s="146"/>
      <c r="B105" s="145"/>
      <c r="C105" s="14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</row>
    <row r="106" spans="1:14" ht="15.75" customHeight="1" x14ac:dyDescent="0.25">
      <c r="A106" s="146" t="s">
        <v>49</v>
      </c>
      <c r="B106" s="145"/>
      <c r="C106" s="144">
        <f>C91*C92*C146</f>
        <v>36809.42309904845</v>
      </c>
      <c r="D106" s="144">
        <f>D91*D92*D146</f>
        <v>56904.138810113131</v>
      </c>
      <c r="E106" s="144">
        <f>E91*E92*E146</f>
        <v>74910.601351204474</v>
      </c>
      <c r="F106" s="144">
        <f>F91*F92*F146</f>
        <v>92290.85449087288</v>
      </c>
      <c r="G106" s="144">
        <f>G91*G92*G146</f>
        <v>110109.08139885879</v>
      </c>
      <c r="H106" s="144">
        <f>H91*H92*H146</f>
        <v>129186.52031302398</v>
      </c>
      <c r="I106" s="144">
        <f>I91*I92*I146</f>
        <v>150203.74841000838</v>
      </c>
      <c r="J106" s="144">
        <f>J91*J92*J146</f>
        <v>173772.78273548861</v>
      </c>
      <c r="K106" s="144">
        <f>K91*K92*K146</f>
        <v>200485.19880395039</v>
      </c>
      <c r="L106" s="144">
        <f>L91*L92*L146</f>
        <v>230949.32704762195</v>
      </c>
      <c r="M106" s="144">
        <f>M91*M92*M146</f>
        <v>265817.0889424046</v>
      </c>
      <c r="N106" s="144">
        <f>N91*N92*N146</f>
        <v>305806.5427782716</v>
      </c>
    </row>
    <row r="107" spans="1:14" ht="15.75" customHeight="1" x14ac:dyDescent="0.25">
      <c r="A107" s="146" t="s">
        <v>49</v>
      </c>
      <c r="B107" s="145"/>
      <c r="C107" s="144">
        <f>C97*C98*B222</f>
        <v>5299.7432822605797</v>
      </c>
      <c r="D107" s="144">
        <f>D97*D98*C222</f>
        <v>6115.7297940500766</v>
      </c>
      <c r="E107" s="144">
        <f>E97*E98*D222</f>
        <v>7126.8132590447176</v>
      </c>
      <c r="F107" s="144">
        <f>F97*F98*E222</f>
        <v>8438.0275532871565</v>
      </c>
      <c r="G107" s="144">
        <f>G97*G98*F222</f>
        <v>10244.181597600715</v>
      </c>
      <c r="H107" s="144">
        <f>H97*H98*G222</f>
        <v>12916.039322561061</v>
      </c>
      <c r="I107" s="144">
        <f>I97*I98*H222</f>
        <v>17169.699212386564</v>
      </c>
      <c r="J107" s="144">
        <f>J97*J98*I222</f>
        <v>24400.021744129095</v>
      </c>
      <c r="K107" s="144">
        <f>K97*K98*J222</f>
        <v>37338.53910688663</v>
      </c>
      <c r="L107" s="144">
        <f>L97*L98*K222</f>
        <v>61350.971024598977</v>
      </c>
      <c r="M107" s="144">
        <f>M97*M98*L222</f>
        <v>106996.80146983058</v>
      </c>
      <c r="N107" s="144">
        <f>N97*N98*M222</f>
        <v>195078.50800780259</v>
      </c>
    </row>
    <row r="108" spans="1:14" ht="15.75" customHeight="1" x14ac:dyDescent="0.25">
      <c r="A108" s="146" t="s">
        <v>49</v>
      </c>
      <c r="B108" s="145"/>
      <c r="C108" s="144">
        <f>C97*C98*B223</f>
        <v>1551.2851318220919</v>
      </c>
      <c r="D108" s="144">
        <f>D97*D98*C223</f>
        <v>7400.3642268715648</v>
      </c>
      <c r="E108" s="144">
        <f>E97*E98*D223</f>
        <v>19611.622610796141</v>
      </c>
      <c r="F108" s="144">
        <f>F97*F98*E223</f>
        <v>44469.049217472952</v>
      </c>
      <c r="G108" s="144">
        <f>G97*G98*F223</f>
        <v>94383.927341957824</v>
      </c>
      <c r="H108" s="144">
        <f>H97*H98*G223</f>
        <v>193857.65094187838</v>
      </c>
      <c r="I108" s="144">
        <f>I97*I98*H223</f>
        <v>391245.97868610977</v>
      </c>
      <c r="J108" s="144">
        <f>J97*J98*I223</f>
        <v>781969.377846319</v>
      </c>
      <c r="K108" s="144">
        <f>K97*K98*J223</f>
        <v>1554304.6856909462</v>
      </c>
      <c r="L108" s="144">
        <f>L97*L98*K223</f>
        <v>3079727.3842760543</v>
      </c>
      <c r="M108" s="144">
        <f>M97*M98*L223</f>
        <v>6091147.4042093754</v>
      </c>
      <c r="N108" s="144">
        <f>N97*N98*M223</f>
        <v>12034549.396067079</v>
      </c>
    </row>
    <row r="109" spans="1:14" ht="15.75" customHeight="1" x14ac:dyDescent="0.25">
      <c r="A109" s="146" t="s">
        <v>49</v>
      </c>
      <c r="B109" s="145"/>
      <c r="C109" s="144">
        <f>C97*C98*B224</f>
        <v>687.91461095746376</v>
      </c>
      <c r="D109" s="144">
        <f>D97*D98*C224</f>
        <v>889.816093440538</v>
      </c>
      <c r="E109" s="144">
        <f>E97*E98*D224</f>
        <v>1122.3796758253434</v>
      </c>
      <c r="F109" s="144">
        <f>F97*F98*E224</f>
        <v>1393.0097105432701</v>
      </c>
      <c r="G109" s="144">
        <f>G97*G98*F224</f>
        <v>1713.1444799577803</v>
      </c>
      <c r="H109" s="144">
        <f>H97*H98*G224</f>
        <v>2101.6943444592753</v>
      </c>
      <c r="I109" s="144">
        <f>I97*I98*H224</f>
        <v>2591.6990779365974</v>
      </c>
      <c r="J109" s="144">
        <f>J97*J98*I224</f>
        <v>3243.6988110623279</v>
      </c>
      <c r="K109" s="144">
        <f>K97*K98*J224</f>
        <v>4171.7158642325021</v>
      </c>
      <c r="L109" s="144">
        <f>L97*L98*K224</f>
        <v>5594.526008777384</v>
      </c>
      <c r="M109" s="144">
        <f>M97*M98*L224</f>
        <v>7936.6943637813692</v>
      </c>
      <c r="N109" s="144">
        <f>N97*N98*M224</f>
        <v>12027.791502874072</v>
      </c>
    </row>
    <row r="110" spans="1:14" s="197" customFormat="1" ht="15.75" customHeight="1" x14ac:dyDescent="0.3">
      <c r="A110" s="195" t="s">
        <v>51</v>
      </c>
      <c r="B110" s="198"/>
      <c r="C110" s="198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</row>
    <row r="111" spans="1:14" ht="15.75" customHeight="1" outlineLevel="1" x14ac:dyDescent="0.3">
      <c r="A111" s="139" t="s">
        <v>44</v>
      </c>
      <c r="B111" s="137"/>
      <c r="C111" s="137"/>
    </row>
    <row r="112" spans="1:14" ht="15.75" customHeight="1" outlineLevel="1" x14ac:dyDescent="0.3">
      <c r="A112" s="137" t="s">
        <v>52</v>
      </c>
      <c r="B112" s="138"/>
      <c r="C112" s="138">
        <v>0.04</v>
      </c>
      <c r="D112" s="94">
        <f>+C112</f>
        <v>0.04</v>
      </c>
      <c r="E112" s="94">
        <f>+D112</f>
        <v>0.04</v>
      </c>
      <c r="F112" s="94">
        <f>+E112</f>
        <v>0.04</v>
      </c>
      <c r="G112" s="94">
        <f>+F112</f>
        <v>0.04</v>
      </c>
      <c r="H112" s="94">
        <f>+G112</f>
        <v>0.04</v>
      </c>
      <c r="I112" s="94">
        <f>+H112</f>
        <v>0.04</v>
      </c>
      <c r="J112" s="94">
        <f>+I112</f>
        <v>0.04</v>
      </c>
      <c r="K112" s="94">
        <f>+J112</f>
        <v>0.04</v>
      </c>
      <c r="L112" s="94">
        <f>+K112</f>
        <v>0.04</v>
      </c>
      <c r="M112" s="94">
        <f>+L112</f>
        <v>0.04</v>
      </c>
      <c r="N112" s="94">
        <f>+M112</f>
        <v>0.04</v>
      </c>
    </row>
    <row r="113" spans="1:14" ht="15.75" customHeight="1" outlineLevel="1" x14ac:dyDescent="0.3">
      <c r="A113" s="137" t="s">
        <v>53</v>
      </c>
      <c r="B113" s="138"/>
      <c r="C113" s="138">
        <v>0.3</v>
      </c>
      <c r="D113" s="94">
        <f>+C113</f>
        <v>0.3</v>
      </c>
      <c r="E113" s="94">
        <f>+D113</f>
        <v>0.3</v>
      </c>
      <c r="F113" s="94">
        <f>+E113</f>
        <v>0.3</v>
      </c>
      <c r="G113" s="94">
        <f>+F113</f>
        <v>0.3</v>
      </c>
      <c r="H113" s="94">
        <f>+G113</f>
        <v>0.3</v>
      </c>
      <c r="I113" s="94">
        <f>+H113</f>
        <v>0.3</v>
      </c>
      <c r="J113" s="94">
        <f>+I113</f>
        <v>0.3</v>
      </c>
      <c r="K113" s="94">
        <f>+J113</f>
        <v>0.3</v>
      </c>
      <c r="L113" s="94">
        <f>+K113</f>
        <v>0.3</v>
      </c>
      <c r="M113" s="94">
        <f>+L113</f>
        <v>0.3</v>
      </c>
      <c r="N113" s="94">
        <f>+M113</f>
        <v>0.3</v>
      </c>
    </row>
    <row r="114" spans="1:14" ht="15.75" customHeight="1" outlineLevel="1" x14ac:dyDescent="0.3">
      <c r="B114" s="137"/>
      <c r="C114" s="137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</row>
    <row r="115" spans="1:14" ht="15.75" customHeight="1" outlineLevel="1" x14ac:dyDescent="0.3">
      <c r="A115" s="139" t="s">
        <v>45</v>
      </c>
      <c r="B115" s="137"/>
      <c r="C115" s="137"/>
    </row>
    <row r="116" spans="1:14" ht="15.75" customHeight="1" outlineLevel="1" x14ac:dyDescent="0.3">
      <c r="A116" s="137" t="s">
        <v>52</v>
      </c>
      <c r="B116" s="138"/>
      <c r="C116" s="138">
        <v>0.82</v>
      </c>
      <c r="D116" s="94">
        <f>+C116</f>
        <v>0.82</v>
      </c>
      <c r="E116" s="94">
        <f>+D116</f>
        <v>0.82</v>
      </c>
      <c r="F116" s="94">
        <f>+E116</f>
        <v>0.82</v>
      </c>
      <c r="G116" s="94">
        <f>+F116</f>
        <v>0.82</v>
      </c>
      <c r="H116" s="94">
        <f>+G116</f>
        <v>0.82</v>
      </c>
      <c r="I116" s="94">
        <f>+H116</f>
        <v>0.82</v>
      </c>
      <c r="J116" s="94">
        <f>+I116</f>
        <v>0.82</v>
      </c>
      <c r="K116" s="94">
        <f>+J116</f>
        <v>0.82</v>
      </c>
      <c r="L116" s="94">
        <f>+K116</f>
        <v>0.82</v>
      </c>
      <c r="M116" s="94">
        <f>+L116</f>
        <v>0.82</v>
      </c>
      <c r="N116" s="94">
        <f>+M116</f>
        <v>0.82</v>
      </c>
    </row>
    <row r="117" spans="1:14" ht="15.75" customHeight="1" outlineLevel="1" x14ac:dyDescent="0.3">
      <c r="A117" s="137" t="s">
        <v>54</v>
      </c>
      <c r="B117" s="138"/>
      <c r="C117" s="138">
        <v>0.95</v>
      </c>
      <c r="D117" s="94">
        <f>+C117</f>
        <v>0.95</v>
      </c>
      <c r="E117" s="94">
        <f>+D117</f>
        <v>0.95</v>
      </c>
      <c r="F117" s="94">
        <f>+E117</f>
        <v>0.95</v>
      </c>
      <c r="G117" s="94">
        <f>+F117</f>
        <v>0.95</v>
      </c>
      <c r="H117" s="94">
        <f>+G117</f>
        <v>0.95</v>
      </c>
      <c r="I117" s="94">
        <f>+H117</f>
        <v>0.95</v>
      </c>
      <c r="J117" s="94">
        <f>+I117</f>
        <v>0.95</v>
      </c>
      <c r="K117" s="94">
        <f>+J117</f>
        <v>0.95</v>
      </c>
      <c r="L117" s="94">
        <f>+K117</f>
        <v>0.95</v>
      </c>
      <c r="M117" s="94">
        <f>+L117</f>
        <v>0.95</v>
      </c>
      <c r="N117" s="94">
        <f>+M117</f>
        <v>0.95</v>
      </c>
    </row>
    <row r="118" spans="1:14" ht="15.75" customHeight="1" outlineLevel="1" x14ac:dyDescent="0.3">
      <c r="A118" s="143" t="s">
        <v>7</v>
      </c>
      <c r="B118" s="142"/>
      <c r="C118" s="142">
        <v>0.1</v>
      </c>
      <c r="D118" s="94">
        <f>+C118</f>
        <v>0.1</v>
      </c>
      <c r="E118" s="94">
        <f>+D118</f>
        <v>0.1</v>
      </c>
      <c r="F118" s="94">
        <f>+E118</f>
        <v>0.1</v>
      </c>
      <c r="G118" s="94">
        <f>+F118</f>
        <v>0.1</v>
      </c>
      <c r="H118" s="94">
        <f>+G118</f>
        <v>0.1</v>
      </c>
      <c r="I118" s="94">
        <f>+H118</f>
        <v>0.1</v>
      </c>
      <c r="J118" s="94">
        <f>+I118</f>
        <v>0.1</v>
      </c>
      <c r="K118" s="94">
        <f>+J118</f>
        <v>0.1</v>
      </c>
      <c r="L118" s="94">
        <f>+K118</f>
        <v>0.1</v>
      </c>
      <c r="M118" s="94">
        <f>+L118</f>
        <v>0.1</v>
      </c>
      <c r="N118" s="94">
        <f>+M118</f>
        <v>0.1</v>
      </c>
    </row>
    <row r="119" spans="1:14" ht="15.75" customHeight="1" outlineLevel="1" x14ac:dyDescent="0.3">
      <c r="A119" s="143" t="s">
        <v>8</v>
      </c>
      <c r="B119" s="142"/>
      <c r="C119" s="142">
        <v>0.9</v>
      </c>
      <c r="D119" s="94">
        <f>+C119</f>
        <v>0.9</v>
      </c>
      <c r="E119" s="94">
        <f>+D119</f>
        <v>0.9</v>
      </c>
      <c r="F119" s="94">
        <f>+E119</f>
        <v>0.9</v>
      </c>
      <c r="G119" s="94">
        <f>+F119</f>
        <v>0.9</v>
      </c>
      <c r="H119" s="94">
        <f>+G119</f>
        <v>0.9</v>
      </c>
      <c r="I119" s="94">
        <f>+H119</f>
        <v>0.9</v>
      </c>
      <c r="J119" s="94">
        <f>+I119</f>
        <v>0.9</v>
      </c>
      <c r="K119" s="94">
        <f>+J119</f>
        <v>0.9</v>
      </c>
      <c r="L119" s="94">
        <f>+K119</f>
        <v>0.9</v>
      </c>
      <c r="M119" s="94">
        <f>+L119</f>
        <v>0.9</v>
      </c>
      <c r="N119" s="94">
        <f>+M119</f>
        <v>0.9</v>
      </c>
    </row>
    <row r="120" spans="1:14" ht="15.75" customHeight="1" outlineLevel="1" x14ac:dyDescent="0.3">
      <c r="B120" s="137"/>
      <c r="C120" s="137"/>
    </row>
    <row r="121" spans="1:14" s="197" customFormat="1" ht="15.75" customHeight="1" x14ac:dyDescent="0.3">
      <c r="A121" s="195" t="s">
        <v>55</v>
      </c>
      <c r="B121" s="198"/>
      <c r="C121" s="198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</row>
    <row r="122" spans="1:14" ht="15.75" customHeight="1" outlineLevel="1" x14ac:dyDescent="0.3">
      <c r="A122" s="139" t="s">
        <v>43</v>
      </c>
      <c r="B122" s="137"/>
      <c r="C122" s="137"/>
    </row>
    <row r="123" spans="1:14" ht="15.75" customHeight="1" outlineLevel="1" x14ac:dyDescent="0.3">
      <c r="A123" s="137" t="s">
        <v>56</v>
      </c>
      <c r="B123" s="138"/>
      <c r="C123" s="138">
        <v>0.12</v>
      </c>
      <c r="D123" s="94">
        <f>+C123</f>
        <v>0.12</v>
      </c>
      <c r="E123" s="94">
        <f>+D123</f>
        <v>0.12</v>
      </c>
      <c r="F123" s="94">
        <f>+E123</f>
        <v>0.12</v>
      </c>
      <c r="G123" s="94">
        <f>+F123</f>
        <v>0.12</v>
      </c>
      <c r="H123" s="94">
        <f>+G123</f>
        <v>0.12</v>
      </c>
      <c r="I123" s="94">
        <f>+H123</f>
        <v>0.12</v>
      </c>
      <c r="J123" s="94">
        <f>+I123</f>
        <v>0.12</v>
      </c>
      <c r="K123" s="94">
        <f>+J123</f>
        <v>0.12</v>
      </c>
      <c r="L123" s="94">
        <f>+K123</f>
        <v>0.12</v>
      </c>
      <c r="M123" s="94">
        <f>+L123</f>
        <v>0.12</v>
      </c>
      <c r="N123" s="94">
        <f>+M123</f>
        <v>0.12</v>
      </c>
    </row>
    <row r="124" spans="1:14" ht="15.75" customHeight="1" outlineLevel="1" x14ac:dyDescent="0.3">
      <c r="A124" s="137" t="s">
        <v>57</v>
      </c>
      <c r="B124" s="138"/>
      <c r="C124" s="138">
        <v>0.6</v>
      </c>
      <c r="D124" s="94">
        <f>+C124</f>
        <v>0.6</v>
      </c>
      <c r="E124" s="94">
        <f>+D124</f>
        <v>0.6</v>
      </c>
      <c r="F124" s="94">
        <f>+E124</f>
        <v>0.6</v>
      </c>
      <c r="G124" s="94">
        <f>+F124</f>
        <v>0.6</v>
      </c>
      <c r="H124" s="94">
        <f>+G124</f>
        <v>0.6</v>
      </c>
      <c r="I124" s="94">
        <f>+H124</f>
        <v>0.6</v>
      </c>
      <c r="J124" s="94">
        <f>+I124</f>
        <v>0.6</v>
      </c>
      <c r="K124" s="94">
        <f>+J124</f>
        <v>0.6</v>
      </c>
      <c r="L124" s="94">
        <f>+K124</f>
        <v>0.6</v>
      </c>
      <c r="M124" s="94">
        <f>+L124</f>
        <v>0.6</v>
      </c>
      <c r="N124" s="94">
        <f>+M124</f>
        <v>0.6</v>
      </c>
    </row>
    <row r="125" spans="1:14" ht="15.75" customHeight="1" outlineLevel="1" x14ac:dyDescent="0.3">
      <c r="A125" s="137" t="s">
        <v>58</v>
      </c>
      <c r="B125" s="138"/>
      <c r="C125" s="138">
        <v>0.4</v>
      </c>
      <c r="D125" s="94">
        <f>+C125</f>
        <v>0.4</v>
      </c>
      <c r="E125" s="94">
        <f>+D125</f>
        <v>0.4</v>
      </c>
      <c r="F125" s="94">
        <f>+E125</f>
        <v>0.4</v>
      </c>
      <c r="G125" s="94">
        <f>+F125</f>
        <v>0.4</v>
      </c>
      <c r="H125" s="94">
        <f>+G125</f>
        <v>0.4</v>
      </c>
      <c r="I125" s="94">
        <f>+H125</f>
        <v>0.4</v>
      </c>
      <c r="J125" s="94">
        <f>+I125</f>
        <v>0.4</v>
      </c>
      <c r="K125" s="94">
        <f>+J125</f>
        <v>0.4</v>
      </c>
      <c r="L125" s="94">
        <f>+K125</f>
        <v>0.4</v>
      </c>
      <c r="M125" s="94">
        <f>+L125</f>
        <v>0.4</v>
      </c>
      <c r="N125" s="94">
        <f>+M125</f>
        <v>0.4</v>
      </c>
    </row>
    <row r="126" spans="1:14" ht="15.75" customHeight="1" outlineLevel="1" x14ac:dyDescent="0.3">
      <c r="A126" s="137"/>
      <c r="B126" s="137"/>
      <c r="C126" s="137"/>
    </row>
    <row r="127" spans="1:14" ht="15.75" customHeight="1" outlineLevel="1" x14ac:dyDescent="0.3">
      <c r="A127" s="139" t="s">
        <v>44</v>
      </c>
      <c r="B127" s="137"/>
      <c r="C127" s="137"/>
    </row>
    <row r="128" spans="1:14" ht="15.75" customHeight="1" outlineLevel="1" x14ac:dyDescent="0.3">
      <c r="A128" s="137" t="s">
        <v>56</v>
      </c>
      <c r="B128" s="138"/>
      <c r="C128" s="138">
        <v>0.13</v>
      </c>
      <c r="D128" s="94">
        <f>+C128</f>
        <v>0.13</v>
      </c>
      <c r="E128" s="94">
        <f>+D128</f>
        <v>0.13</v>
      </c>
      <c r="F128" s="94">
        <f>+E128</f>
        <v>0.13</v>
      </c>
      <c r="G128" s="94">
        <f>+F128</f>
        <v>0.13</v>
      </c>
      <c r="H128" s="94">
        <f>+G128</f>
        <v>0.13</v>
      </c>
      <c r="I128" s="94">
        <f>+H128</f>
        <v>0.13</v>
      </c>
      <c r="J128" s="94">
        <f>+I128</f>
        <v>0.13</v>
      </c>
      <c r="K128" s="94">
        <f>+J128</f>
        <v>0.13</v>
      </c>
      <c r="L128" s="94">
        <f>+K128</f>
        <v>0.13</v>
      </c>
      <c r="M128" s="94">
        <f>+L128</f>
        <v>0.13</v>
      </c>
      <c r="N128" s="94">
        <f>+M128</f>
        <v>0.13</v>
      </c>
    </row>
    <row r="129" spans="1:18" ht="15.75" customHeight="1" outlineLevel="1" x14ac:dyDescent="0.3">
      <c r="A129" s="137" t="s">
        <v>57</v>
      </c>
      <c r="B129" s="138"/>
      <c r="C129" s="138">
        <v>0.9</v>
      </c>
      <c r="D129" s="94">
        <f>+C129</f>
        <v>0.9</v>
      </c>
      <c r="E129" s="94">
        <f>+D129</f>
        <v>0.9</v>
      </c>
      <c r="F129" s="94">
        <f>+E129</f>
        <v>0.9</v>
      </c>
      <c r="G129" s="94">
        <f>+F129</f>
        <v>0.9</v>
      </c>
      <c r="H129" s="94">
        <f>+G129</f>
        <v>0.9</v>
      </c>
      <c r="I129" s="94">
        <f>+H129</f>
        <v>0.9</v>
      </c>
      <c r="J129" s="94">
        <f>+I129</f>
        <v>0.9</v>
      </c>
      <c r="K129" s="94">
        <f>+J129</f>
        <v>0.9</v>
      </c>
      <c r="L129" s="94">
        <f>+K129</f>
        <v>0.9</v>
      </c>
      <c r="M129" s="94">
        <f>+L129</f>
        <v>0.9</v>
      </c>
      <c r="N129" s="94">
        <f>+M129</f>
        <v>0.9</v>
      </c>
    </row>
    <row r="130" spans="1:18" ht="15.75" customHeight="1" outlineLevel="1" x14ac:dyDescent="0.3">
      <c r="A130" s="137" t="s">
        <v>58</v>
      </c>
      <c r="B130" s="138"/>
      <c r="C130" s="138">
        <v>0.1</v>
      </c>
      <c r="D130" s="94">
        <f>+C130</f>
        <v>0.1</v>
      </c>
      <c r="E130" s="94">
        <f>+D130</f>
        <v>0.1</v>
      </c>
      <c r="F130" s="94">
        <f>+E130</f>
        <v>0.1</v>
      </c>
      <c r="G130" s="94">
        <f>+F130</f>
        <v>0.1</v>
      </c>
      <c r="H130" s="94">
        <f>+G130</f>
        <v>0.1</v>
      </c>
      <c r="I130" s="94">
        <f>+H130</f>
        <v>0.1</v>
      </c>
      <c r="J130" s="94">
        <f>+I130</f>
        <v>0.1</v>
      </c>
      <c r="K130" s="94">
        <f>+J130</f>
        <v>0.1</v>
      </c>
      <c r="L130" s="94">
        <f>+K130</f>
        <v>0.1</v>
      </c>
      <c r="M130" s="94">
        <f>+L130</f>
        <v>0.1</v>
      </c>
      <c r="N130" s="94">
        <f>+M130</f>
        <v>0.1</v>
      </c>
    </row>
    <row r="131" spans="1:18" ht="15.75" customHeight="1" outlineLevel="1" x14ac:dyDescent="0.3">
      <c r="A131" s="137"/>
      <c r="B131" s="137"/>
      <c r="C131" s="137"/>
    </row>
    <row r="132" spans="1:18" ht="15.75" customHeight="1" outlineLevel="1" x14ac:dyDescent="0.3">
      <c r="A132" s="139" t="s">
        <v>45</v>
      </c>
      <c r="B132" s="137"/>
      <c r="C132" s="137"/>
    </row>
    <row r="133" spans="1:18" ht="15.75" customHeight="1" outlineLevel="1" x14ac:dyDescent="0.3">
      <c r="A133" s="137" t="s">
        <v>56</v>
      </c>
      <c r="B133" s="138"/>
      <c r="C133" s="138">
        <v>0.15</v>
      </c>
      <c r="D133" s="94">
        <f>+C133</f>
        <v>0.15</v>
      </c>
      <c r="E133" s="94">
        <f>+D133</f>
        <v>0.15</v>
      </c>
      <c r="F133" s="94">
        <f>+E133</f>
        <v>0.15</v>
      </c>
      <c r="G133" s="94">
        <f>+F133</f>
        <v>0.15</v>
      </c>
      <c r="H133" s="94">
        <f>+G133</f>
        <v>0.15</v>
      </c>
      <c r="I133" s="94">
        <f>+H133</f>
        <v>0.15</v>
      </c>
      <c r="J133" s="94">
        <f>+I133</f>
        <v>0.15</v>
      </c>
      <c r="K133" s="94">
        <f>+J133</f>
        <v>0.15</v>
      </c>
      <c r="L133" s="94">
        <f>+K133</f>
        <v>0.15</v>
      </c>
      <c r="M133" s="94">
        <f>+L133</f>
        <v>0.15</v>
      </c>
      <c r="N133" s="94">
        <f>+M133</f>
        <v>0.15</v>
      </c>
    </row>
    <row r="134" spans="1:18" ht="15.75" customHeight="1" outlineLevel="1" x14ac:dyDescent="0.3">
      <c r="A134" s="137" t="s">
        <v>57</v>
      </c>
      <c r="B134" s="138"/>
      <c r="C134" s="138">
        <v>0.2</v>
      </c>
      <c r="D134" s="94">
        <f>+C134</f>
        <v>0.2</v>
      </c>
      <c r="E134" s="94">
        <f>+D134</f>
        <v>0.2</v>
      </c>
      <c r="F134" s="94">
        <f>+E134</f>
        <v>0.2</v>
      </c>
      <c r="G134" s="94">
        <f>+F134</f>
        <v>0.2</v>
      </c>
      <c r="H134" s="94">
        <f>+G134</f>
        <v>0.2</v>
      </c>
      <c r="I134" s="94">
        <f>+H134</f>
        <v>0.2</v>
      </c>
      <c r="J134" s="94">
        <f>+I134</f>
        <v>0.2</v>
      </c>
      <c r="K134" s="94">
        <f>+J134</f>
        <v>0.2</v>
      </c>
      <c r="L134" s="94">
        <f>+K134</f>
        <v>0.2</v>
      </c>
      <c r="M134" s="94">
        <f>+L134</f>
        <v>0.2</v>
      </c>
      <c r="N134" s="94">
        <f>+M134</f>
        <v>0.2</v>
      </c>
    </row>
    <row r="135" spans="1:18" ht="15.75" customHeight="1" outlineLevel="1" x14ac:dyDescent="0.3">
      <c r="A135" s="137" t="s">
        <v>58</v>
      </c>
      <c r="B135" s="138"/>
      <c r="C135" s="138">
        <v>0.8</v>
      </c>
      <c r="D135" s="94">
        <f>+C135</f>
        <v>0.8</v>
      </c>
      <c r="E135" s="94">
        <f>+D135</f>
        <v>0.8</v>
      </c>
      <c r="F135" s="94">
        <f>+E135</f>
        <v>0.8</v>
      </c>
      <c r="G135" s="94">
        <f>+F135</f>
        <v>0.8</v>
      </c>
      <c r="H135" s="94">
        <f>+G135</f>
        <v>0.8</v>
      </c>
      <c r="I135" s="94">
        <f>+H135</f>
        <v>0.8</v>
      </c>
      <c r="J135" s="94">
        <f>+I135</f>
        <v>0.8</v>
      </c>
      <c r="K135" s="94">
        <f>+J135</f>
        <v>0.8</v>
      </c>
      <c r="L135" s="94">
        <f>+K135</f>
        <v>0.8</v>
      </c>
      <c r="M135" s="94">
        <f>+L135</f>
        <v>0.8</v>
      </c>
      <c r="N135" s="94">
        <f>+M135</f>
        <v>0.8</v>
      </c>
    </row>
    <row r="136" spans="1:18" ht="15.75" customHeight="1" x14ac:dyDescent="0.3">
      <c r="B136" s="137"/>
      <c r="C136" s="137"/>
    </row>
    <row r="137" spans="1:18" ht="15.75" customHeight="1" x14ac:dyDescent="0.3">
      <c r="A137" s="130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</row>
    <row r="138" spans="1:18" ht="15.75" customHeight="1" x14ac:dyDescent="0.3">
      <c r="A138" s="130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</row>
    <row r="139" spans="1:18" ht="15.75" customHeight="1" x14ac:dyDescent="0.3">
      <c r="A139" s="130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</row>
    <row r="140" spans="1:18" ht="15.75" customHeight="1" x14ac:dyDescent="0.3">
      <c r="A140" s="130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</row>
    <row r="141" spans="1:18" s="203" customFormat="1" ht="31.2" x14ac:dyDescent="0.25">
      <c r="A141" s="199" t="s">
        <v>59</v>
      </c>
      <c r="B141" s="202"/>
      <c r="C141" s="202"/>
      <c r="D141" s="202"/>
      <c r="E141" s="202"/>
      <c r="F141" s="202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</row>
    <row r="142" spans="1:18" ht="15.75" customHeight="1" x14ac:dyDescent="0.3">
      <c r="A142" s="130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</row>
    <row r="143" spans="1:18" ht="15.75" customHeight="1" x14ac:dyDescent="0.25">
      <c r="A143" s="134" t="s">
        <v>60</v>
      </c>
      <c r="B143" s="106" t="s">
        <v>13</v>
      </c>
      <c r="C143" s="111">
        <f>+ROUND(C64*C56,0)</f>
        <v>63194</v>
      </c>
      <c r="D143" s="111">
        <f>+ROUND(D64*D56,0)</f>
        <v>72674</v>
      </c>
      <c r="E143" s="111">
        <f>+ROUND(E64*E56,0)</f>
        <v>83575</v>
      </c>
      <c r="F143" s="111">
        <f>+ROUND(F64*F56,0)</f>
        <v>96111</v>
      </c>
      <c r="G143" s="111">
        <f>+ROUND(G64*G56,0)</f>
        <v>110527</v>
      </c>
      <c r="H143" s="111">
        <f>+ROUND(H64*H56,0)</f>
        <v>127107</v>
      </c>
      <c r="I143" s="111">
        <f>+ROUND(I64*I56,0)</f>
        <v>146173</v>
      </c>
      <c r="J143" s="111">
        <f>+ROUND(J64*J56,0)</f>
        <v>168099</v>
      </c>
      <c r="K143" s="111">
        <f>+ROUND(K64*K56,0)</f>
        <v>193313</v>
      </c>
      <c r="L143" s="111">
        <f>+ROUND(L64*L56,0)</f>
        <v>222310</v>
      </c>
      <c r="M143" s="111">
        <f>+ROUND(M64*M56,0)</f>
        <v>255657</v>
      </c>
      <c r="N143" s="111">
        <f>+ROUND(N64*N56,0)</f>
        <v>294005</v>
      </c>
    </row>
    <row r="144" spans="1:18" ht="15.75" customHeight="1" x14ac:dyDescent="0.25">
      <c r="A144" s="103" t="s">
        <v>61</v>
      </c>
      <c r="B144" s="106" t="s">
        <v>13</v>
      </c>
      <c r="C144" s="111">
        <f>B146-C151</f>
        <v>18155.968228198537</v>
      </c>
      <c r="D144" s="111">
        <f>C146-D151</f>
        <v>53332.609467954637</v>
      </c>
      <c r="E144" s="111">
        <f>D146-E151</f>
        <v>82447.755120430578</v>
      </c>
      <c r="F144" s="111">
        <f>E146-F151</f>
        <v>108537.23945774516</v>
      </c>
      <c r="G144" s="111">
        <f>F146-G151</f>
        <v>133719.34707622026</v>
      </c>
      <c r="H144" s="111">
        <f>G146-H151</f>
        <v>159535.81161498546</v>
      </c>
      <c r="I144" s="111">
        <f>H146-I151</f>
        <v>187177.04007107177</v>
      </c>
      <c r="J144" s="111">
        <f>I146-J151</f>
        <v>217628.81099866604</v>
      </c>
      <c r="K144" s="111">
        <f>J146-K151</f>
        <v>251777.90441671998</v>
      </c>
      <c r="L144" s="111">
        <f>K146-L151</f>
        <v>290481.14013501978</v>
      </c>
      <c r="M144" s="111">
        <f>L146-M151</f>
        <v>334620.1942704895</v>
      </c>
      <c r="N144" s="111">
        <f>M146-N151</f>
        <v>385139.7858558204</v>
      </c>
    </row>
    <row r="145" spans="1:14" ht="15.75" customHeight="1" x14ac:dyDescent="0.25">
      <c r="A145" s="134" t="s">
        <v>62</v>
      </c>
      <c r="B145" s="106"/>
      <c r="C145" s="129">
        <v>448.74976968691357</v>
      </c>
      <c r="D145" s="129">
        <v>447.03233229675374</v>
      </c>
      <c r="E145" s="129">
        <v>445.24788224602179</v>
      </c>
      <c r="F145" s="129">
        <v>442.54829975009937</v>
      </c>
      <c r="G145" s="129">
        <v>440.50047679926666</v>
      </c>
      <c r="H145" s="129">
        <v>438.34463617893061</v>
      </c>
      <c r="I145" s="129">
        <v>436.06750672461487</v>
      </c>
      <c r="J145" s="129">
        <v>433.928413530863</v>
      </c>
      <c r="K145" s="129">
        <v>431.75959205863808</v>
      </c>
      <c r="L145" s="129">
        <v>429.58663747344832</v>
      </c>
      <c r="M145" s="129">
        <v>427.44782374289457</v>
      </c>
      <c r="N145" s="129">
        <v>425.30920700534062</v>
      </c>
    </row>
    <row r="146" spans="1:14" ht="15.75" customHeight="1" x14ac:dyDescent="0.25">
      <c r="A146" s="103" t="s">
        <v>63</v>
      </c>
      <c r="B146" s="135">
        <v>24566.302027294198</v>
      </c>
      <c r="C146" s="111">
        <f>+SUM(C143:C145)</f>
        <v>81798.71799788544</v>
      </c>
      <c r="D146" s="111">
        <f>+SUM(D143:D145)</f>
        <v>126453.6418002514</v>
      </c>
      <c r="E146" s="111">
        <f>+SUM(E143:E145)</f>
        <v>166468.00300267659</v>
      </c>
      <c r="F146" s="111">
        <f>+SUM(F143:F145)</f>
        <v>205090.78775749527</v>
      </c>
      <c r="G146" s="111">
        <f>+SUM(G143:G145)</f>
        <v>244686.84755301953</v>
      </c>
      <c r="H146" s="111">
        <f>+SUM(H143:H145)</f>
        <v>287081.15625116439</v>
      </c>
      <c r="I146" s="111">
        <f>+SUM(I143:I145)</f>
        <v>333786.10757779639</v>
      </c>
      <c r="J146" s="111">
        <f>+SUM(J143:J145)</f>
        <v>386161.73941219691</v>
      </c>
      <c r="K146" s="111">
        <f>+SUM(K143:K145)</f>
        <v>445522.66400877864</v>
      </c>
      <c r="L146" s="111">
        <f>+SUM(L143:L145)</f>
        <v>513220.72677249322</v>
      </c>
      <c r="M146" s="111">
        <f>+SUM(M143:M145)</f>
        <v>590704.64209423237</v>
      </c>
      <c r="N146" s="111">
        <f>+SUM(N143:N145)</f>
        <v>679570.09506282571</v>
      </c>
    </row>
    <row r="147" spans="1:14" ht="15.75" customHeight="1" x14ac:dyDescent="0.25">
      <c r="A147" s="93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</row>
    <row r="148" spans="1:14" ht="15.75" customHeight="1" x14ac:dyDescent="0.25">
      <c r="A148" s="93" t="s">
        <v>64</v>
      </c>
      <c r="B148" s="135">
        <v>2143.4221356043981</v>
      </c>
      <c r="C148" s="129">
        <f>+C164</f>
        <v>36809.623099048455</v>
      </c>
      <c r="D148" s="129">
        <f>+D164</f>
        <v>56904.163810113125</v>
      </c>
      <c r="E148" s="129">
        <f>+E164</f>
        <v>74910.470101204439</v>
      </c>
      <c r="F148" s="129">
        <f>+F164</f>
        <v>92290.656053372848</v>
      </c>
      <c r="G148" s="129">
        <f>+G164</f>
        <v>110109.09819573376</v>
      </c>
      <c r="H148" s="129">
        <f>+H164</f>
        <v>129186.35712943014</v>
      </c>
      <c r="I148" s="129">
        <f>+I164</f>
        <v>150203.40074887546</v>
      </c>
      <c r="J148" s="129">
        <f>+J164</f>
        <v>173772.20042518573</v>
      </c>
      <c r="K148" s="129">
        <f>+K164</f>
        <v>200484.72914710199</v>
      </c>
      <c r="L148" s="129">
        <f>+L164</f>
        <v>230948.96444224622</v>
      </c>
      <c r="M148" s="129">
        <f>+M164</f>
        <v>265816.62444622238</v>
      </c>
      <c r="N148" s="129">
        <f>+N164</f>
        <v>305806.20860766195</v>
      </c>
    </row>
    <row r="149" spans="1:14" ht="15.75" customHeight="1" x14ac:dyDescent="0.25">
      <c r="A149" s="93" t="s">
        <v>65</v>
      </c>
      <c r="B149" s="135">
        <v>26709.724162898594</v>
      </c>
      <c r="C149" s="111">
        <f>+C148+C146</f>
        <v>118608.3410969339</v>
      </c>
      <c r="D149" s="111">
        <f>+D148+D146</f>
        <v>183357.80561036454</v>
      </c>
      <c r="E149" s="111">
        <f>+E148+E146</f>
        <v>241378.47310388103</v>
      </c>
      <c r="F149" s="111">
        <f>+F148+F146</f>
        <v>297381.44381086814</v>
      </c>
      <c r="G149" s="111">
        <f>+G148+G146</f>
        <v>354795.94574875326</v>
      </c>
      <c r="H149" s="111">
        <f>+H148+H146</f>
        <v>416267.51338059455</v>
      </c>
      <c r="I149" s="111">
        <f>+I148+I146</f>
        <v>483989.50832667184</v>
      </c>
      <c r="J149" s="111">
        <f>+J148+J146</f>
        <v>559933.93983738264</v>
      </c>
      <c r="K149" s="111">
        <f>+K148+K146</f>
        <v>646007.39315588062</v>
      </c>
      <c r="L149" s="111">
        <f>+L148+L146</f>
        <v>744169.69121473946</v>
      </c>
      <c r="M149" s="111">
        <f>+M148+M146</f>
        <v>856521.2665404547</v>
      </c>
      <c r="N149" s="111">
        <f>+N148+N146</f>
        <v>985376.3036704876</v>
      </c>
    </row>
    <row r="150" spans="1:14" ht="15.75" customHeight="1" x14ac:dyDescent="0.25">
      <c r="A150" s="93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</row>
    <row r="151" spans="1:14" ht="15.75" customHeight="1" x14ac:dyDescent="0.25">
      <c r="A151" s="134" t="s">
        <v>66</v>
      </c>
      <c r="B151" s="106"/>
      <c r="C151" s="129">
        <v>6410.3337990956625</v>
      </c>
      <c r="D151" s="129">
        <v>28466.1085299308</v>
      </c>
      <c r="E151" s="129">
        <v>44005.886679820811</v>
      </c>
      <c r="F151" s="129">
        <v>57930.763544931433</v>
      </c>
      <c r="G151" s="129">
        <v>71371.440681274995</v>
      </c>
      <c r="H151" s="129">
        <v>85151.035938034081</v>
      </c>
      <c r="I151" s="129">
        <v>99904.11618009262</v>
      </c>
      <c r="J151" s="129">
        <v>116157.29657913034</v>
      </c>
      <c r="K151" s="129">
        <v>134383.83499547694</v>
      </c>
      <c r="L151" s="129">
        <v>155041.52387375888</v>
      </c>
      <c r="M151" s="129">
        <v>178600.53250200374</v>
      </c>
      <c r="N151" s="129">
        <v>205564.85623841194</v>
      </c>
    </row>
    <row r="152" spans="1:14" ht="15.75" customHeight="1" x14ac:dyDescent="0.25">
      <c r="A152" s="93" t="s">
        <v>67</v>
      </c>
      <c r="B152" s="106"/>
      <c r="C152" s="126">
        <f>C151/B149</f>
        <v>0.24</v>
      </c>
      <c r="D152" s="126">
        <f>D151/C149</f>
        <v>0.2400008993184263</v>
      </c>
      <c r="E152" s="126">
        <f>E151/D149</f>
        <v>0.24000007271756596</v>
      </c>
      <c r="F152" s="126">
        <f>F151/E149</f>
        <v>0.23999970999899406</v>
      </c>
      <c r="G152" s="126">
        <f>G151/F149</f>
        <v>0.23999964411588026</v>
      </c>
      <c r="H152" s="126">
        <f>H151/G149</f>
        <v>0.24000002524925498</v>
      </c>
      <c r="I152" s="126">
        <f>I151/H149</f>
        <v>0.23999979092471241</v>
      </c>
      <c r="J152" s="126">
        <f>J151/I149</f>
        <v>0.23999961689402827</v>
      </c>
      <c r="K152" s="126">
        <f>K151/J149</f>
        <v>0.23999944535333045</v>
      </c>
      <c r="L152" s="126">
        <f>L151/K149</f>
        <v>0.23999961225884545</v>
      </c>
      <c r="M152" s="126">
        <f>M151/L149</f>
        <v>0.23999974012710271</v>
      </c>
      <c r="N152" s="126">
        <f>N151/M149</f>
        <v>0.23999971077040716</v>
      </c>
    </row>
    <row r="153" spans="1:14" ht="15.75" customHeight="1" x14ac:dyDescent="0.25">
      <c r="A153" s="93" t="s">
        <v>68</v>
      </c>
      <c r="B153" s="106"/>
      <c r="C153" s="126">
        <f>C144/B146</f>
        <v>0.73905987999441225</v>
      </c>
      <c r="D153" s="126">
        <f>D144/C146</f>
        <v>0.65199810917982026</v>
      </c>
      <c r="E153" s="126">
        <f>E144/D146</f>
        <v>0.65199984711129666</v>
      </c>
      <c r="F153" s="126">
        <f>F144/E146</f>
        <v>0.65200060972678353</v>
      </c>
      <c r="G153" s="126">
        <f>G144/F146</f>
        <v>0.65200074824586229</v>
      </c>
      <c r="H153" s="126">
        <f>H144/G146</f>
        <v>0.65199994691343899</v>
      </c>
      <c r="I153" s="126">
        <f>I144/H146</f>
        <v>0.65200043958061971</v>
      </c>
      <c r="J153" s="126">
        <f>J144/I146</f>
        <v>0.65200080547972694</v>
      </c>
      <c r="K153" s="126">
        <f>K144/J146</f>
        <v>0.65200116614340997</v>
      </c>
      <c r="L153" s="126">
        <f>L144/K146</f>
        <v>0.65200081522518483</v>
      </c>
      <c r="M153" s="126">
        <f>M144/L146</f>
        <v>0.65200054638250038</v>
      </c>
      <c r="N153" s="126">
        <f>N144/M146</f>
        <v>0.65200060810488913</v>
      </c>
    </row>
    <row r="154" spans="1:14" ht="15.75" customHeight="1" x14ac:dyDescent="0.25">
      <c r="A154" s="93" t="s">
        <v>69</v>
      </c>
      <c r="B154" s="106"/>
      <c r="C154" s="126">
        <f>C202/B149</f>
        <v>0.19893509727294381</v>
      </c>
      <c r="D154" s="126">
        <f>D202/C149</f>
        <v>5.171243488606083E-2</v>
      </c>
      <c r="E154" s="126">
        <f>E202/D149</f>
        <v>3.8990763598869681E-2</v>
      </c>
      <c r="F154" s="126">
        <f>F202/E149</f>
        <v>3.5073085178787232E-2</v>
      </c>
      <c r="G154" s="126">
        <f>G202/F149</f>
        <v>3.456316693968594E-2</v>
      </c>
      <c r="H154" s="126">
        <f>H202/G149</f>
        <v>3.6522607895374398E-2</v>
      </c>
      <c r="I154" s="126">
        <f>I202/H149</f>
        <v>4.1371312053841681E-2</v>
      </c>
      <c r="J154" s="126">
        <f>J202/I149</f>
        <v>5.0548400945579178E-2</v>
      </c>
      <c r="K154" s="126">
        <f>K202/J149</f>
        <v>6.6832836450384597E-2</v>
      </c>
      <c r="L154" s="126">
        <f>L202/K149</f>
        <v>9.5142659659846376E-2</v>
      </c>
      <c r="M154" s="126">
        <f>M202/L149</f>
        <v>0.14399341524134329</v>
      </c>
      <c r="N154" s="126">
        <f>N202/M149</f>
        <v>0.22803761151987098</v>
      </c>
    </row>
    <row r="155" spans="1:14" ht="15.75" customHeight="1" x14ac:dyDescent="0.25">
      <c r="A155" s="93" t="s">
        <v>70</v>
      </c>
      <c r="B155" s="106"/>
      <c r="C155" s="126">
        <f>+(C144+B148)/B149</f>
        <v>0.76000000000000023</v>
      </c>
      <c r="D155" s="126">
        <f>+(D144+C148)/C149</f>
        <v>0.7599991006815735</v>
      </c>
      <c r="E155" s="126">
        <f>+(E144+D148)/D149</f>
        <v>0.75999992728243393</v>
      </c>
      <c r="F155" s="126">
        <f>+(F144+E148)/E149</f>
        <v>0.760000290001006</v>
      </c>
      <c r="G155" s="126">
        <f>+(G144+F148)/F149</f>
        <v>0.76000035588411963</v>
      </c>
      <c r="H155" s="126">
        <f>+(H144+G148)/G149</f>
        <v>0.7599999747507451</v>
      </c>
      <c r="I155" s="126">
        <f>+(I144+H148)/H149</f>
        <v>0.76000020907528743</v>
      </c>
      <c r="J155" s="126">
        <f>+(J144+I148)/I149</f>
        <v>0.76000038310597173</v>
      </c>
      <c r="K155" s="126">
        <f>+(K144+J148)/J149</f>
        <v>0.7600005546466696</v>
      </c>
      <c r="L155" s="126">
        <f>+(L144+K148)/K149</f>
        <v>0.76000038774115464</v>
      </c>
      <c r="M155" s="126">
        <f>+(M144+L148)/L149</f>
        <v>0.76000025987289732</v>
      </c>
      <c r="N155" s="126">
        <f>+(N144+M148)/M149</f>
        <v>0.76000028922959284</v>
      </c>
    </row>
    <row r="156" spans="1:14" ht="15.75" customHeight="1" x14ac:dyDescent="0.3">
      <c r="A156" s="130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</row>
    <row r="157" spans="1:14" ht="15.75" customHeight="1" x14ac:dyDescent="0.3">
      <c r="A157" s="130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</row>
    <row r="158" spans="1:14" ht="15.75" customHeight="1" x14ac:dyDescent="0.3">
      <c r="A158" s="130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</row>
    <row r="159" spans="1:14" ht="15.75" customHeight="1" x14ac:dyDescent="0.3">
      <c r="A159" s="130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</row>
    <row r="160" spans="1:14" ht="15.75" customHeight="1" x14ac:dyDescent="0.3">
      <c r="A160" s="130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</row>
    <row r="161" spans="1:19" ht="15.75" customHeight="1" x14ac:dyDescent="0.3">
      <c r="A161" s="130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</row>
    <row r="162" spans="1:19" s="197" customFormat="1" ht="42.45" customHeight="1" x14ac:dyDescent="0.3">
      <c r="A162" s="195" t="s">
        <v>71</v>
      </c>
      <c r="B162" s="200"/>
      <c r="C162" s="200"/>
      <c r="D162" s="200"/>
      <c r="E162" s="200"/>
      <c r="F162" s="200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</row>
    <row r="163" spans="1:19" ht="15.75" customHeight="1" x14ac:dyDescent="0.3">
      <c r="A163" s="130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</row>
    <row r="164" spans="1:19" s="174" customFormat="1" ht="15.75" customHeight="1" x14ac:dyDescent="0.3">
      <c r="A164" s="182" t="s">
        <v>72</v>
      </c>
      <c r="B164" s="204" t="s">
        <v>146</v>
      </c>
      <c r="C164" s="117">
        <f>+SUM(C165:C167)</f>
        <v>36809.623099048455</v>
      </c>
      <c r="D164" s="117">
        <f>+SUM(D165:D167)</f>
        <v>56904.163810113125</v>
      </c>
      <c r="E164" s="117">
        <f>+SUM(E165:E167)</f>
        <v>74910.470101204439</v>
      </c>
      <c r="F164" s="117">
        <f>+SUM(F165:F167)</f>
        <v>92290.656053372848</v>
      </c>
      <c r="G164" s="117">
        <f>+SUM(G165:G167)</f>
        <v>110109.09819573376</v>
      </c>
      <c r="H164" s="117">
        <f>+SUM(H165:H167)</f>
        <v>129186.35712943014</v>
      </c>
      <c r="I164" s="117">
        <f>+SUM(I165:I167)</f>
        <v>150203.40074887546</v>
      </c>
      <c r="J164" s="117">
        <f>+SUM(J165:J167)</f>
        <v>173772.20042518573</v>
      </c>
      <c r="K164" s="117">
        <f>+SUM(K165:K167)</f>
        <v>200484.72914710199</v>
      </c>
      <c r="L164" s="117">
        <f>+SUM(L165:L167)</f>
        <v>230948.96444224622</v>
      </c>
      <c r="M164" s="117">
        <f>+SUM(M165:M167)</f>
        <v>265816.62444622238</v>
      </c>
      <c r="N164" s="117">
        <f>+SUM(N165:N167)</f>
        <v>305806.20860766195</v>
      </c>
    </row>
    <row r="165" spans="1:19" s="174" customFormat="1" ht="15.75" customHeight="1" x14ac:dyDescent="0.3">
      <c r="A165" s="205" t="s">
        <v>74</v>
      </c>
      <c r="B165" s="204" t="s">
        <v>75</v>
      </c>
      <c r="C165" s="129">
        <v>26134.832400324402</v>
      </c>
      <c r="D165" s="129">
        <v>40515.764632800543</v>
      </c>
      <c r="E165" s="129">
        <v>53066.577019693228</v>
      </c>
      <c r="F165" s="129">
        <v>65164.586426165508</v>
      </c>
      <c r="G165" s="129">
        <v>77659.50652105824</v>
      </c>
      <c r="H165" s="129">
        <v>91509.827841688908</v>
      </c>
      <c r="I165" s="129">
        <v>106347.94906743948</v>
      </c>
      <c r="J165" s="129">
        <v>122897.17187973829</v>
      </c>
      <c r="K165" s="129">
        <v>141742.25955361692</v>
      </c>
      <c r="L165" s="129">
        <v>163322.7987740612</v>
      </c>
      <c r="M165" s="129">
        <v>188080.78848072846</v>
      </c>
      <c r="N165" s="129">
        <v>216327.02252862119</v>
      </c>
    </row>
    <row r="166" spans="1:19" s="174" customFormat="1" ht="15.75" customHeight="1" x14ac:dyDescent="0.3">
      <c r="A166" s="205" t="s">
        <v>76</v>
      </c>
      <c r="B166" s="204" t="s">
        <v>75</v>
      </c>
      <c r="C166" s="129">
        <v>8907.9287899697265</v>
      </c>
      <c r="D166" s="129">
        <v>13679.760979951196</v>
      </c>
      <c r="E166" s="129">
        <v>18014.469849937646</v>
      </c>
      <c r="F166" s="129">
        <v>22387.49818280297</v>
      </c>
      <c r="G166" s="129">
        <v>26546.334614927284</v>
      </c>
      <c r="H166" s="129">
        <v>31173.887494542792</v>
      </c>
      <c r="I166" s="129">
        <v>36224.753628722487</v>
      </c>
      <c r="J166" s="129">
        <v>41935.679418786109</v>
      </c>
      <c r="K166" s="129">
        <v>48416.001989932513</v>
      </c>
      <c r="L166" s="129">
        <v>55723.009274590113</v>
      </c>
      <c r="M166" s="129">
        <v>64145.779489202221</v>
      </c>
      <c r="N166" s="129">
        <v>73796.297664053942</v>
      </c>
    </row>
    <row r="167" spans="1:19" s="174" customFormat="1" ht="15.75" customHeight="1" x14ac:dyDescent="0.3">
      <c r="A167" s="205" t="s">
        <v>77</v>
      </c>
      <c r="B167" s="204" t="s">
        <v>75</v>
      </c>
      <c r="C167" s="129">
        <v>1766.8619087543275</v>
      </c>
      <c r="D167" s="129">
        <v>2708.6381973613898</v>
      </c>
      <c r="E167" s="129">
        <v>3829.4232315735758</v>
      </c>
      <c r="F167" s="129">
        <v>4738.5714444043706</v>
      </c>
      <c r="G167" s="129">
        <v>5903.2570597482363</v>
      </c>
      <c r="H167" s="129">
        <v>6502.6417931984388</v>
      </c>
      <c r="I167" s="129">
        <v>7630.6980527134956</v>
      </c>
      <c r="J167" s="129">
        <v>8939.3491266612982</v>
      </c>
      <c r="K167" s="129">
        <v>10326.46760355257</v>
      </c>
      <c r="L167" s="129">
        <v>11903.156393594898</v>
      </c>
      <c r="M167" s="129">
        <v>13590.056476291707</v>
      </c>
      <c r="N167" s="129">
        <v>15682.888414986854</v>
      </c>
    </row>
    <row r="168" spans="1:19" s="174" customFormat="1" ht="15.75" customHeight="1" x14ac:dyDescent="0.3">
      <c r="A168" s="182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</row>
    <row r="169" spans="1:19" s="174" customFormat="1" ht="15.75" customHeight="1" x14ac:dyDescent="0.3">
      <c r="A169" s="182" t="s">
        <v>78</v>
      </c>
      <c r="B169" s="204" t="s">
        <v>146</v>
      </c>
      <c r="C169" s="117">
        <f>+SUM(C170:C172)</f>
        <v>9327.0634902117454</v>
      </c>
      <c r="D169" s="117">
        <f>+SUM(D170:D172)</f>
        <v>18064.120023487769</v>
      </c>
      <c r="E169" s="117">
        <f>+SUM(E170:E172)</f>
        <v>35232.586823626836</v>
      </c>
      <c r="F169" s="117">
        <f>+SUM(F170:F172)</f>
        <v>69025.717342406817</v>
      </c>
      <c r="G169" s="117">
        <f>+SUM(G170:G172)</f>
        <v>135606.44715557285</v>
      </c>
      <c r="H169" s="117">
        <f>+SUM(H170:H172)</f>
        <v>266861.11939978739</v>
      </c>
      <c r="I169" s="117">
        <f>+SUM(I170:I172)</f>
        <v>525696.1425999566</v>
      </c>
      <c r="J169" s="117">
        <f>+SUM(J170:J172)</f>
        <v>1036216.9501148865</v>
      </c>
      <c r="K169" s="117">
        <f>+SUM(K170:K172)</f>
        <v>2043267.6934639539</v>
      </c>
      <c r="L169" s="117">
        <f>+SUM(L170:L172)</f>
        <v>4029896.4098488414</v>
      </c>
      <c r="M169" s="117">
        <f>+SUM(M170:M172)</f>
        <v>7949100.9532390386</v>
      </c>
      <c r="N169" s="117">
        <f>+SUM(N170:N172)</f>
        <v>15681038.246836577</v>
      </c>
    </row>
    <row r="170" spans="1:19" s="174" customFormat="1" ht="15.75" customHeight="1" x14ac:dyDescent="0.3">
      <c r="A170" s="205" t="s">
        <v>74</v>
      </c>
      <c r="B170" s="204" t="s">
        <v>13</v>
      </c>
      <c r="C170" s="206">
        <f>B222-C185</f>
        <v>6552.4098762494432</v>
      </c>
      <c r="D170" s="206">
        <f>+C222-D185</f>
        <v>7561.2659271891853</v>
      </c>
      <c r="E170" s="206">
        <f>+D222-E185</f>
        <v>8811.3327566371063</v>
      </c>
      <c r="F170" s="206">
        <f>+E222-F185</f>
        <v>10432.470429518666</v>
      </c>
      <c r="G170" s="206">
        <f>+F222-G185</f>
        <v>12665.533611579065</v>
      </c>
      <c r="H170" s="206">
        <f>+G222-H185</f>
        <v>15968.921344257311</v>
      </c>
      <c r="I170" s="206">
        <f>+H222-I185</f>
        <v>21227.991753496113</v>
      </c>
      <c r="J170" s="206">
        <f>+I222-J185</f>
        <v>30167.299610923244</v>
      </c>
      <c r="K170" s="206">
        <f>+J222-K185</f>
        <v>46164.011986696198</v>
      </c>
      <c r="L170" s="206">
        <f>+K222-L185</f>
        <v>75852.109630413281</v>
      </c>
      <c r="M170" s="206">
        <f>+L222-M185</f>
        <v>132286.95454451779</v>
      </c>
      <c r="N170" s="206">
        <f>+M222-N185</f>
        <v>241187.97353691954</v>
      </c>
    </row>
    <row r="171" spans="1:19" s="174" customFormat="1" ht="15.75" customHeight="1" x14ac:dyDescent="0.3">
      <c r="A171" s="205" t="s">
        <v>76</v>
      </c>
      <c r="B171" s="204" t="s">
        <v>13</v>
      </c>
      <c r="C171" s="206">
        <f>B223-C186</f>
        <v>1988.4654871537723</v>
      </c>
      <c r="D171" s="206">
        <f>+C223-D186</f>
        <v>9485.9214180808249</v>
      </c>
      <c r="E171" s="206">
        <f>+D223-E186</f>
        <v>25138.534437475053</v>
      </c>
      <c r="F171" s="206">
        <f>+E223-F186</f>
        <v>57001.235815124419</v>
      </c>
      <c r="G171" s="206">
        <f>+F223-G186</f>
        <v>120983.03413832776</v>
      </c>
      <c r="H171" s="206">
        <f>+G223-H186</f>
        <v>248490.26166186231</v>
      </c>
      <c r="I171" s="206">
        <f>+H223-I186</f>
        <v>501506.20904310432</v>
      </c>
      <c r="J171" s="206">
        <f>+I223-J186</f>
        <v>1002342.5661484634</v>
      </c>
      <c r="K171" s="206">
        <f>+J223-K186</f>
        <v>1992336.0062038491</v>
      </c>
      <c r="L171" s="206">
        <f>+K223-L186</f>
        <v>3947650.5562083968</v>
      </c>
      <c r="M171" s="206">
        <f>+L223-M186</f>
        <v>7807743.490850199</v>
      </c>
      <c r="N171" s="206">
        <f>+M223-N186</f>
        <v>15426104.2258678</v>
      </c>
    </row>
    <row r="172" spans="1:19" s="174" customFormat="1" ht="15.75" customHeight="1" x14ac:dyDescent="0.3">
      <c r="A172" s="205" t="s">
        <v>77</v>
      </c>
      <c r="B172" s="204" t="s">
        <v>13</v>
      </c>
      <c r="C172" s="206">
        <f>B224-C187</f>
        <v>786.18812680853</v>
      </c>
      <c r="D172" s="206">
        <f>+C224-D187</f>
        <v>1016.9326782177577</v>
      </c>
      <c r="E172" s="206">
        <f>+D224-E187</f>
        <v>1282.7196295146782</v>
      </c>
      <c r="F172" s="206">
        <f>+E224-F187</f>
        <v>1592.0110977637371</v>
      </c>
      <c r="G172" s="206">
        <f>+F224-G187</f>
        <v>1957.8794056660345</v>
      </c>
      <c r="H172" s="206">
        <f>+G224-H187</f>
        <v>2401.9363936677428</v>
      </c>
      <c r="I172" s="206">
        <f>+H224-I187</f>
        <v>2961.9418033561114</v>
      </c>
      <c r="J172" s="206">
        <f>+I224-J187</f>
        <v>3707.0843554998028</v>
      </c>
      <c r="K172" s="206">
        <f>+J224-K187</f>
        <v>4767.675273408574</v>
      </c>
      <c r="L172" s="206">
        <f>+K224-L187</f>
        <v>6393.7440100312951</v>
      </c>
      <c r="M172" s="206">
        <f>+L224-M187</f>
        <v>9070.5078443215643</v>
      </c>
      <c r="N172" s="206">
        <f>+M224-N187</f>
        <v>13746.047431856081</v>
      </c>
    </row>
    <row r="173" spans="1:19" s="174" customFormat="1" ht="15.75" customHeight="1" x14ac:dyDescent="0.3">
      <c r="A173" s="182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</row>
    <row r="174" spans="1:19" s="174" customFormat="1" ht="15.75" customHeight="1" x14ac:dyDescent="0.3">
      <c r="A174" s="182" t="s">
        <v>79</v>
      </c>
      <c r="B174" s="204" t="s">
        <v>146</v>
      </c>
      <c r="C174" s="117">
        <f>+SUM(C175:C177)</f>
        <v>54.847194072844992</v>
      </c>
      <c r="D174" s="117">
        <f>+SUM(D175:D177)</f>
        <v>54.637285058492125</v>
      </c>
      <c r="E174" s="117">
        <f>+SUM(E175:E177)</f>
        <v>54.419185607847112</v>
      </c>
      <c r="F174" s="117">
        <f>+SUM(F175:F177)</f>
        <v>54.089236636123267</v>
      </c>
      <c r="G174" s="117">
        <f>+SUM(G175:G177)</f>
        <v>53.838947164354821</v>
      </c>
      <c r="H174" s="117">
        <f>+SUM(H175:H177)</f>
        <v>53.575455532980413</v>
      </c>
      <c r="I174" s="117">
        <f>+SUM(I175:I177)</f>
        <v>53.297139710786276</v>
      </c>
      <c r="J174" s="117">
        <f>+SUM(J175:J177)</f>
        <v>53.035694987105487</v>
      </c>
      <c r="K174" s="117">
        <f>+SUM(K175:K177)</f>
        <v>52.770616807166881</v>
      </c>
      <c r="L174" s="117">
        <f>+SUM(L175:L177)</f>
        <v>52.505033468977032</v>
      </c>
      <c r="M174" s="117">
        <f>+SUM(M175:M177)</f>
        <v>52.243622901909347</v>
      </c>
      <c r="N174" s="117">
        <f>+SUM(N175:N177)</f>
        <v>51.982236411763857</v>
      </c>
    </row>
    <row r="175" spans="1:19" s="174" customFormat="1" ht="15.75" customHeight="1" x14ac:dyDescent="0.3">
      <c r="A175" s="205" t="s">
        <v>74</v>
      </c>
      <c r="B175" s="204" t="s">
        <v>75</v>
      </c>
      <c r="C175" s="129">
        <v>43.658366481984615</v>
      </c>
      <c r="D175" s="129">
        <v>43.447569078512942</v>
      </c>
      <c r="E175" s="129">
        <v>43.439570719607879</v>
      </c>
      <c r="F175" s="129">
        <v>43.265331314395361</v>
      </c>
      <c r="G175" s="129">
        <v>42.95624388265626</v>
      </c>
      <c r="H175" s="129">
        <v>42.72314268363683</v>
      </c>
      <c r="I175" s="129">
        <v>42.516538802799523</v>
      </c>
      <c r="J175" s="129">
        <v>42.334775982666173</v>
      </c>
      <c r="K175" s="129">
        <v>42.123095161654739</v>
      </c>
      <c r="L175" s="129">
        <v>41.893689011576534</v>
      </c>
      <c r="M175" s="129">
        <v>41.685453978768237</v>
      </c>
      <c r="N175" s="129">
        <v>41.481741219924857</v>
      </c>
      <c r="O175" s="129"/>
    </row>
    <row r="176" spans="1:19" s="174" customFormat="1" ht="15.75" customHeight="1" x14ac:dyDescent="0.3">
      <c r="A176" s="205" t="s">
        <v>76</v>
      </c>
      <c r="B176" s="204" t="s">
        <v>75</v>
      </c>
      <c r="C176" s="129">
        <v>10.750050038277621</v>
      </c>
      <c r="D176" s="129">
        <v>10.785400070546348</v>
      </c>
      <c r="E176" s="129">
        <v>10.605210891257245</v>
      </c>
      <c r="F176" s="129">
        <v>10.453069515350638</v>
      </c>
      <c r="G176" s="129">
        <v>10.472062863886595</v>
      </c>
      <c r="H176" s="129">
        <v>10.458391811973584</v>
      </c>
      <c r="I176" s="129">
        <v>10.395626713936279</v>
      </c>
      <c r="J176" s="129">
        <v>10.319708951153892</v>
      </c>
      <c r="K176" s="129">
        <v>10.264968345535362</v>
      </c>
      <c r="L176" s="129">
        <v>10.226585771007171</v>
      </c>
      <c r="M176" s="129">
        <v>10.178451762312092</v>
      </c>
      <c r="N176" s="129">
        <v>10.123555704500863</v>
      </c>
      <c r="O176" s="129"/>
    </row>
    <row r="177" spans="1:15" s="174" customFormat="1" ht="15.75" customHeight="1" x14ac:dyDescent="0.3">
      <c r="A177" s="205" t="s">
        <v>77</v>
      </c>
      <c r="B177" s="204" t="s">
        <v>75</v>
      </c>
      <c r="C177" s="129">
        <v>0.43877755258275425</v>
      </c>
      <c r="D177" s="129">
        <v>0.40431590943283968</v>
      </c>
      <c r="E177" s="129">
        <v>0.37440399698198795</v>
      </c>
      <c r="F177" s="129">
        <v>0.37083580637726565</v>
      </c>
      <c r="G177" s="129">
        <v>0.41064041781196414</v>
      </c>
      <c r="H177" s="129">
        <v>0.39392103737000239</v>
      </c>
      <c r="I177" s="129">
        <v>0.38497419405047489</v>
      </c>
      <c r="J177" s="129">
        <v>0.38121005328542223</v>
      </c>
      <c r="K177" s="129">
        <v>0.38255329997678333</v>
      </c>
      <c r="L177" s="129">
        <v>0.38475868639332461</v>
      </c>
      <c r="M177" s="129">
        <v>0.37971716082901691</v>
      </c>
      <c r="N177" s="129">
        <v>0.37693948733814386</v>
      </c>
      <c r="O177" s="129"/>
    </row>
    <row r="178" spans="1:15" s="174" customFormat="1" ht="15.75" customHeight="1" x14ac:dyDescent="0.3">
      <c r="A178" s="18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</row>
    <row r="179" spans="1:15" s="174" customFormat="1" ht="15.75" customHeight="1" x14ac:dyDescent="0.3">
      <c r="A179" s="182" t="s">
        <v>80</v>
      </c>
      <c r="B179" s="204" t="s">
        <v>146</v>
      </c>
      <c r="C179" s="117">
        <f>+SUM(C180:C182)</f>
        <v>46191.533783333041</v>
      </c>
      <c r="D179" s="117">
        <f>+SUM(D180:D182)</f>
        <v>75022.921118659389</v>
      </c>
      <c r="E179" s="117">
        <f>+SUM(E180:E182)</f>
        <v>110197.47611043912</v>
      </c>
      <c r="F179" s="117">
        <f>+SUM(F180:F182)</f>
        <v>161370.46263241579</v>
      </c>
      <c r="G179" s="117">
        <f>+SUM(G180:G182)</f>
        <v>245769.38429847098</v>
      </c>
      <c r="H179" s="117">
        <f>+SUM(H180:H182)</f>
        <v>396101.05198475055</v>
      </c>
      <c r="I179" s="117">
        <f>+SUM(I180:I182)</f>
        <v>675952.84048854292</v>
      </c>
      <c r="J179" s="117">
        <f>+SUM(J180:J182)</f>
        <v>1210042.1862350593</v>
      </c>
      <c r="K179" s="117">
        <f>+SUM(K180:K182)</f>
        <v>2243805.1932278629</v>
      </c>
      <c r="L179" s="117">
        <f>+SUM(L180:L182)</f>
        <v>4260897.8793245573</v>
      </c>
      <c r="M179" s="117">
        <f>+SUM(M180:M182)</f>
        <v>8214969.821308163</v>
      </c>
      <c r="N179" s="117">
        <f>+SUM(N180:N182)</f>
        <v>15986896.437680649</v>
      </c>
    </row>
    <row r="180" spans="1:15" s="174" customFormat="1" ht="15.75" customHeight="1" x14ac:dyDescent="0.3">
      <c r="A180" s="205" t="s">
        <v>74</v>
      </c>
      <c r="B180" s="204" t="s">
        <v>13</v>
      </c>
      <c r="C180" s="206">
        <f>+SUM(C165,C170,C175)</f>
        <v>32730.900643055829</v>
      </c>
      <c r="D180" s="206">
        <f>+SUM(D165,D170,D175)</f>
        <v>48120.478129068237</v>
      </c>
      <c r="E180" s="206">
        <f>+SUM(E165,E170,E175)</f>
        <v>61921.349347049945</v>
      </c>
      <c r="F180" s="206">
        <f>+SUM(F165,F170,F175)</f>
        <v>75640.322186998572</v>
      </c>
      <c r="G180" s="206">
        <f>+SUM(G165,G170,G175)</f>
        <v>90367.996376519965</v>
      </c>
      <c r="H180" s="206">
        <f>+SUM(H165,H170,H175)</f>
        <v>107521.47232862985</v>
      </c>
      <c r="I180" s="206">
        <f>+SUM(I165,I170,I175)</f>
        <v>127618.45735973839</v>
      </c>
      <c r="J180" s="206">
        <f>+SUM(J165,J170,J175)</f>
        <v>153106.80626664418</v>
      </c>
      <c r="K180" s="206">
        <f>+SUM(K165,K170,K175)</f>
        <v>187948.39463547477</v>
      </c>
      <c r="L180" s="206">
        <f>+SUM(L165,L170,L175)</f>
        <v>239216.80209348607</v>
      </c>
      <c r="M180" s="206">
        <f>+SUM(M165,M170,M175)</f>
        <v>320409.42847922503</v>
      </c>
      <c r="N180" s="206">
        <f>+SUM(N165,N170,N175)</f>
        <v>457556.47780676064</v>
      </c>
    </row>
    <row r="181" spans="1:15" s="174" customFormat="1" ht="15.75" customHeight="1" x14ac:dyDescent="0.3">
      <c r="A181" s="205" t="s">
        <v>76</v>
      </c>
      <c r="B181" s="204" t="s">
        <v>13</v>
      </c>
      <c r="C181" s="206">
        <f>+SUM(C166,C171,C176)</f>
        <v>10907.144327161775</v>
      </c>
      <c r="D181" s="206">
        <f>+SUM(D166,D171,D176)</f>
        <v>23176.467798102563</v>
      </c>
      <c r="E181" s="206">
        <f>+SUM(E166,E171,E176)</f>
        <v>43163.609498303951</v>
      </c>
      <c r="F181" s="206">
        <f>+SUM(F166,F171,F176)</f>
        <v>79399.187067442748</v>
      </c>
      <c r="G181" s="206">
        <f>+SUM(G166,G171,G176)</f>
        <v>147539.84081611893</v>
      </c>
      <c r="H181" s="206">
        <f>+SUM(H166,H171,H176)</f>
        <v>279674.60754821711</v>
      </c>
      <c r="I181" s="206">
        <f>+SUM(I166,I171,I176)</f>
        <v>537741.35829854081</v>
      </c>
      <c r="J181" s="206">
        <f>+SUM(J166,J171,J176)</f>
        <v>1044288.5652762007</v>
      </c>
      <c r="K181" s="206">
        <f>+SUM(K166,K171,K176)</f>
        <v>2040762.2731621272</v>
      </c>
      <c r="L181" s="206">
        <f>+SUM(L166,L171,L176)</f>
        <v>4003383.792068758</v>
      </c>
      <c r="M181" s="206">
        <f>+SUM(M166,M171,M176)</f>
        <v>7871899.448791164</v>
      </c>
      <c r="N181" s="206">
        <f>+SUM(N166,N171,N176)</f>
        <v>15499910.647087559</v>
      </c>
    </row>
    <row r="182" spans="1:15" s="174" customFormat="1" ht="15.75" customHeight="1" x14ac:dyDescent="0.3">
      <c r="A182" s="205" t="s">
        <v>77</v>
      </c>
      <c r="B182" s="204" t="s">
        <v>13</v>
      </c>
      <c r="C182" s="206">
        <f>+SUM(C167,C172,C177)</f>
        <v>2553.4888131154403</v>
      </c>
      <c r="D182" s="206">
        <f>+SUM(D167,D172,D177)</f>
        <v>3725.9751914885801</v>
      </c>
      <c r="E182" s="206">
        <f>+SUM(E167,E172,E177)</f>
        <v>5112.5172650852364</v>
      </c>
      <c r="F182" s="206">
        <f>+SUM(F167,F172,F177)</f>
        <v>6330.9533779744843</v>
      </c>
      <c r="G182" s="206">
        <f>+SUM(G167,G172,G177)</f>
        <v>7861.5471058320827</v>
      </c>
      <c r="H182" s="206">
        <f>+SUM(H167,H172,H177)</f>
        <v>8904.9721079035517</v>
      </c>
      <c r="I182" s="206">
        <f>+SUM(I167,I172,I177)</f>
        <v>10593.024830263657</v>
      </c>
      <c r="J182" s="206">
        <f>+SUM(J167,J172,J177)</f>
        <v>12646.814692214386</v>
      </c>
      <c r="K182" s="206">
        <f>+SUM(K167,K172,K177)</f>
        <v>15094.525430261121</v>
      </c>
      <c r="L182" s="206">
        <f>+SUM(L167,L172,L177)</f>
        <v>18297.285162312586</v>
      </c>
      <c r="M182" s="206">
        <f>+SUM(M167,M172,M177)</f>
        <v>22660.944037774101</v>
      </c>
      <c r="N182" s="206">
        <f>+SUM(N167,N172,N177)</f>
        <v>29429.312786330273</v>
      </c>
    </row>
    <row r="183" spans="1:15" s="174" customFormat="1" ht="15.75" customHeight="1" x14ac:dyDescent="0.3">
      <c r="A183" s="182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</row>
    <row r="184" spans="1:15" s="174" customFormat="1" ht="15.75" customHeight="1" x14ac:dyDescent="0.3">
      <c r="A184" s="182" t="s">
        <v>81</v>
      </c>
      <c r="B184" s="204" t="s">
        <v>146</v>
      </c>
      <c r="C184" s="117">
        <f>+SUM(C185:C187)</f>
        <v>463.77160724297494</v>
      </c>
      <c r="D184" s="117">
        <f>+SUM(D185:D187)</f>
        <v>644.8541510085696</v>
      </c>
      <c r="E184" s="117">
        <f>+SUM(E185:E187)</f>
        <v>950.29050840719151</v>
      </c>
      <c r="F184" s="117">
        <f>+SUM(F185:F187)</f>
        <v>1493.875490454707</v>
      </c>
      <c r="G184" s="117">
        <f>+SUM(G185:G187)</f>
        <v>2499.0767658769087</v>
      </c>
      <c r="H184" s="117">
        <f>+SUM(H185:H187)</f>
        <v>4405.6138585226799</v>
      </c>
      <c r="I184" s="117">
        <f>+SUM(I185:I187)</f>
        <v>8079.6716551511354</v>
      </c>
      <c r="J184" s="117">
        <f>+SUM(J185:J187)</f>
        <v>15228.632224737432</v>
      </c>
      <c r="K184" s="117">
        <f>+SUM(K185:K187)</f>
        <v>29219.242460806177</v>
      </c>
      <c r="L184" s="117">
        <f>+SUM(L185:L187)</f>
        <v>56691.747695873688</v>
      </c>
      <c r="M184" s="117">
        <f>+SUM(M185:M187)</f>
        <v>110744.37149211366</v>
      </c>
      <c r="N184" s="117">
        <f>+SUM(N185:N187)</f>
        <v>217215.90326440448</v>
      </c>
    </row>
    <row r="185" spans="1:15" s="174" customFormat="1" ht="15.75" customHeight="1" x14ac:dyDescent="0.3">
      <c r="A185" s="205" t="s">
        <v>74</v>
      </c>
      <c r="B185" s="204" t="s">
        <v>13</v>
      </c>
      <c r="C185" s="206">
        <f>B222*C123*C125</f>
        <v>330.37360720585434</v>
      </c>
      <c r="D185" s="206">
        <f>C222*D123*D125</f>
        <v>381.24029884987493</v>
      </c>
      <c r="E185" s="206">
        <f>D222*E123*E125</f>
        <v>444.26887848590451</v>
      </c>
      <c r="F185" s="206">
        <f>E222*F123*F125</f>
        <v>526.00691241270579</v>
      </c>
      <c r="G185" s="206">
        <f>F222*G123*G125</f>
        <v>638.5983333569277</v>
      </c>
      <c r="H185" s="206">
        <f>G222*H123*H125</f>
        <v>805.15569802978041</v>
      </c>
      <c r="I185" s="206">
        <f>H222*I123*I125</f>
        <v>1070.3189119409806</v>
      </c>
      <c r="J185" s="206">
        <f>I222*J123*J125</f>
        <v>1521.0403165171383</v>
      </c>
      <c r="K185" s="206">
        <f>J222*K123*K125</f>
        <v>2327.5972430266988</v>
      </c>
      <c r="L185" s="206">
        <f>K222*L123*L125</f>
        <v>3824.4761158191573</v>
      </c>
      <c r="M185" s="206">
        <f>L222*M123*M125</f>
        <v>6669.9304812361916</v>
      </c>
      <c r="N185" s="206">
        <f>M222*N123*N125</f>
        <v>12160.738161525356</v>
      </c>
    </row>
    <row r="186" spans="1:15" s="174" customFormat="1" ht="15.75" customHeight="1" x14ac:dyDescent="0.3">
      <c r="A186" s="205" t="s">
        <v>76</v>
      </c>
      <c r="B186" s="204" t="s">
        <v>13</v>
      </c>
      <c r="C186" s="206">
        <f>+B223*C128*C130</f>
        <v>26.190528199593757</v>
      </c>
      <c r="D186" s="206">
        <f>+C223*D128*D130</f>
        <v>124.94121421990954</v>
      </c>
      <c r="E186" s="206">
        <f>+D223*E128*E130</f>
        <v>331.10531680564918</v>
      </c>
      <c r="F186" s="206">
        <f>+E223*F128*F130</f>
        <v>750.77615561967332</v>
      </c>
      <c r="G186" s="206">
        <f>+F223*G128*G130</f>
        <v>1593.4948772018854</v>
      </c>
      <c r="H186" s="206">
        <f>+G223*H128*H130</f>
        <v>3272.921379538207</v>
      </c>
      <c r="I186" s="206">
        <f>+H223*I128*I130</f>
        <v>6605.4515882070482</v>
      </c>
      <c r="J186" s="206">
        <f>+I223*J128*J130</f>
        <v>13202.080405197594</v>
      </c>
      <c r="K186" s="206">
        <f>+J223*K128*K130</f>
        <v>26241.507680496492</v>
      </c>
      <c r="L186" s="206">
        <f>+K223*L128*L130</f>
        <v>51995.397396868451</v>
      </c>
      <c r="M186" s="206">
        <f>+L223*M128*M130</f>
        <v>102837.55357756089</v>
      </c>
      <c r="N186" s="206">
        <f>+M223*N128*N130</f>
        <v>203180.70408944419</v>
      </c>
    </row>
    <row r="187" spans="1:15" s="174" customFormat="1" ht="15.75" customHeight="1" x14ac:dyDescent="0.3">
      <c r="A187" s="205" t="s">
        <v>77</v>
      </c>
      <c r="B187" s="204" t="s">
        <v>13</v>
      </c>
      <c r="C187" s="206">
        <f>+B224*C133*C135</f>
        <v>107.20747183752681</v>
      </c>
      <c r="D187" s="206">
        <f>+C224*D133*D135</f>
        <v>138.67263793878513</v>
      </c>
      <c r="E187" s="206">
        <f>+D224*E133*E135</f>
        <v>174.91631311563793</v>
      </c>
      <c r="F187" s="206">
        <f>+E224*F133*F135</f>
        <v>217.09242242232781</v>
      </c>
      <c r="G187" s="206">
        <f>+F224*G133*G135</f>
        <v>266.98355531809563</v>
      </c>
      <c r="H187" s="206">
        <f>+G224*H133*H135</f>
        <v>327.53678095469223</v>
      </c>
      <c r="I187" s="206">
        <f>+H224*I133*I135</f>
        <v>403.90115500310611</v>
      </c>
      <c r="J187" s="206">
        <f>+I224*J133*J135</f>
        <v>505.51150302270048</v>
      </c>
      <c r="K187" s="206">
        <f>+J224*K133*K135</f>
        <v>650.13753728298741</v>
      </c>
      <c r="L187" s="206">
        <f>+K224*L133*L135</f>
        <v>871.87418318608582</v>
      </c>
      <c r="M187" s="206">
        <f>+L224*M133*M135</f>
        <v>1236.887433316577</v>
      </c>
      <c r="N187" s="206">
        <f>+M224*N133*N135</f>
        <v>1874.4610134349202</v>
      </c>
    </row>
    <row r="188" spans="1:15" s="174" customFormat="1" ht="15.75" customHeight="1" x14ac:dyDescent="0.3">
      <c r="A188" s="182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</row>
    <row r="189" spans="1:15" s="174" customFormat="1" ht="15.75" customHeight="1" x14ac:dyDescent="0.3">
      <c r="A189" s="182" t="s">
        <v>67</v>
      </c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</row>
    <row r="190" spans="1:15" s="174" customFormat="1" ht="15.75" customHeight="1" x14ac:dyDescent="0.3">
      <c r="A190" s="205" t="s">
        <v>74</v>
      </c>
      <c r="B190" s="204" t="s">
        <v>147</v>
      </c>
      <c r="C190" s="207">
        <f>C185/C180</f>
        <v>1.009363020005825E-2</v>
      </c>
      <c r="D190" s="207">
        <f>D185/D180</f>
        <v>7.9226207567455222E-3</v>
      </c>
      <c r="E190" s="207">
        <f>E185/E180</f>
        <v>7.1747286383556557E-3</v>
      </c>
      <c r="F190" s="207">
        <f>F185/F180</f>
        <v>6.9540543615389102E-3</v>
      </c>
      <c r="G190" s="207">
        <f>G185/G180</f>
        <v>7.0666426053776349E-3</v>
      </c>
      <c r="H190" s="207">
        <f>H185/H180</f>
        <v>7.4883247094021683E-3</v>
      </c>
      <c r="I190" s="207">
        <f>I185/I180</f>
        <v>8.3868660857097099E-3</v>
      </c>
      <c r="J190" s="207">
        <f>J185/J180</f>
        <v>9.9345048963281248E-3</v>
      </c>
      <c r="K190" s="207">
        <f>K185/K180</f>
        <v>1.2384235829952499E-2</v>
      </c>
      <c r="L190" s="207">
        <f>L185/L180</f>
        <v>1.5987489517247828E-2</v>
      </c>
      <c r="M190" s="207">
        <f>M185/M180</f>
        <v>2.0816898281970069E-2</v>
      </c>
      <c r="N190" s="207">
        <f>N185/N180</f>
        <v>2.6577567472798817E-2</v>
      </c>
    </row>
    <row r="191" spans="1:15" s="174" customFormat="1" ht="15.75" customHeight="1" x14ac:dyDescent="0.3">
      <c r="A191" s="205" t="s">
        <v>76</v>
      </c>
      <c r="B191" s="204" t="s">
        <v>147</v>
      </c>
      <c r="C191" s="207">
        <f>C186/C181</f>
        <v>2.4012268852418293E-3</v>
      </c>
      <c r="D191" s="207">
        <f>D186/D181</f>
        <v>5.3908652219273193E-3</v>
      </c>
      <c r="E191" s="207">
        <f>E186/E181</f>
        <v>7.6709367139154447E-3</v>
      </c>
      <c r="F191" s="207">
        <f>F186/F181</f>
        <v>9.4557159002390517E-3</v>
      </c>
      <c r="G191" s="207">
        <f>G186/G181</f>
        <v>1.0800437823352958E-2</v>
      </c>
      <c r="H191" s="207">
        <f>H186/H181</f>
        <v>1.1702604709917904E-2</v>
      </c>
      <c r="I191" s="207">
        <f>I186/I181</f>
        <v>1.2283696402127699E-2</v>
      </c>
      <c r="J191" s="207">
        <f>J186/J181</f>
        <v>1.2642176544091352E-2</v>
      </c>
      <c r="K191" s="207">
        <f>K186/K181</f>
        <v>1.2858679340360262E-2</v>
      </c>
      <c r="L191" s="207">
        <f>L186/L181</f>
        <v>1.2987862292862935E-2</v>
      </c>
      <c r="M191" s="207">
        <f>M186/M181</f>
        <v>1.3063880483553812E-2</v>
      </c>
      <c r="N191" s="207">
        <f>N186/N181</f>
        <v>1.3108508088569009E-2</v>
      </c>
    </row>
    <row r="192" spans="1:15" s="174" customFormat="1" ht="15.75" customHeight="1" x14ac:dyDescent="0.3">
      <c r="A192" s="205" t="s">
        <v>77</v>
      </c>
      <c r="B192" s="204" t="s">
        <v>147</v>
      </c>
      <c r="C192" s="207">
        <f>C187/C182</f>
        <v>4.1984703941869234E-2</v>
      </c>
      <c r="D192" s="207">
        <f>D187/D182</f>
        <v>3.7217810321325151E-2</v>
      </c>
      <c r="E192" s="207">
        <f>E187/E182</f>
        <v>3.4213344238500427E-2</v>
      </c>
      <c r="F192" s="207">
        <f>F187/F182</f>
        <v>3.429063672741562E-2</v>
      </c>
      <c r="G192" s="207">
        <f>G187/G182</f>
        <v>3.3960688872554622E-2</v>
      </c>
      <c r="H192" s="207">
        <f>H187/H182</f>
        <v>3.6781337098629317E-2</v>
      </c>
      <c r="I192" s="207">
        <f>I187/I182</f>
        <v>3.8128972741495321E-2</v>
      </c>
      <c r="J192" s="207">
        <f>J187/J182</f>
        <v>3.9971448568302557E-2</v>
      </c>
      <c r="K192" s="207">
        <f>K187/K182</f>
        <v>4.3071081650543859E-2</v>
      </c>
      <c r="L192" s="207">
        <f>L187/L182</f>
        <v>4.765046702020629E-2</v>
      </c>
      <c r="M192" s="207">
        <f>M187/M182</f>
        <v>5.4582343579984045E-2</v>
      </c>
      <c r="N192" s="207">
        <f>N187/N182</f>
        <v>6.3693672599300227E-2</v>
      </c>
    </row>
    <row r="193" spans="1:14" s="174" customFormat="1" ht="15.75" customHeight="1" x14ac:dyDescent="0.3">
      <c r="A193" s="208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</row>
    <row r="194" spans="1:14" s="174" customFormat="1" ht="15.75" customHeight="1" x14ac:dyDescent="0.3">
      <c r="A194" s="208" t="s">
        <v>82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</row>
    <row r="195" spans="1:14" s="174" customFormat="1" ht="15.75" customHeight="1" x14ac:dyDescent="0.3">
      <c r="A195" s="205" t="s">
        <v>74</v>
      </c>
      <c r="B195" s="204" t="s">
        <v>148</v>
      </c>
      <c r="C195" s="207">
        <f>C170/B222</f>
        <v>0.95199999999999996</v>
      </c>
      <c r="D195" s="207">
        <f>D170/C222</f>
        <v>0.95199999999999996</v>
      </c>
      <c r="E195" s="207">
        <f>E170/D222</f>
        <v>0.95200000000000007</v>
      </c>
      <c r="F195" s="207">
        <f>F170/E222</f>
        <v>0.95199999999999996</v>
      </c>
      <c r="G195" s="207">
        <f>G170/F222</f>
        <v>0.95200000000000007</v>
      </c>
      <c r="H195" s="207">
        <f>H170/G222</f>
        <v>0.95199999999999996</v>
      </c>
      <c r="I195" s="207">
        <f>I170/H222</f>
        <v>0.95200000000000007</v>
      </c>
      <c r="J195" s="207">
        <f>J170/I222</f>
        <v>0.95200000000000007</v>
      </c>
      <c r="K195" s="207">
        <f>K170/J222</f>
        <v>0.95199999999999996</v>
      </c>
      <c r="L195" s="207">
        <f>L170/K222</f>
        <v>0.95200000000000007</v>
      </c>
      <c r="M195" s="207">
        <f>M170/L222</f>
        <v>0.95199999999999996</v>
      </c>
      <c r="N195" s="207">
        <f>N170/M222</f>
        <v>0.95199999999999996</v>
      </c>
    </row>
    <row r="196" spans="1:14" s="174" customFormat="1" ht="15.75" customHeight="1" x14ac:dyDescent="0.3">
      <c r="A196" s="205" t="s">
        <v>76</v>
      </c>
      <c r="B196" s="204" t="s">
        <v>148</v>
      </c>
      <c r="C196" s="207">
        <f>C171/B223</f>
        <v>0.98699999999999999</v>
      </c>
      <c r="D196" s="207">
        <f>D171/C223</f>
        <v>0.9870000000000001</v>
      </c>
      <c r="E196" s="207">
        <f>E171/D223</f>
        <v>0.98699999999999999</v>
      </c>
      <c r="F196" s="207">
        <f>F171/E223</f>
        <v>0.98699999999999999</v>
      </c>
      <c r="G196" s="207">
        <f>G171/F223</f>
        <v>0.98699999999999999</v>
      </c>
      <c r="H196" s="207">
        <f>H171/G223</f>
        <v>0.9870000000000001</v>
      </c>
      <c r="I196" s="207">
        <f>I171/H223</f>
        <v>0.98699999999999999</v>
      </c>
      <c r="J196" s="207">
        <f>J171/I223</f>
        <v>0.98699999999999999</v>
      </c>
      <c r="K196" s="207">
        <f>K171/J223</f>
        <v>0.98699999999999999</v>
      </c>
      <c r="L196" s="207">
        <f>L171/K223</f>
        <v>0.98699999999999999</v>
      </c>
      <c r="M196" s="207">
        <f>M171/L223</f>
        <v>0.98699999999999999</v>
      </c>
      <c r="N196" s="207">
        <f>N171/M223</f>
        <v>0.98699999999999999</v>
      </c>
    </row>
    <row r="197" spans="1:14" s="174" customFormat="1" ht="15.75" customHeight="1" x14ac:dyDescent="0.3">
      <c r="A197" s="205" t="s">
        <v>77</v>
      </c>
      <c r="B197" s="204" t="s">
        <v>148</v>
      </c>
      <c r="C197" s="207">
        <f>C172/B224</f>
        <v>0.88</v>
      </c>
      <c r="D197" s="207">
        <f>D172/C224</f>
        <v>0.88</v>
      </c>
      <c r="E197" s="207">
        <f>E172/D224</f>
        <v>0.88</v>
      </c>
      <c r="F197" s="207">
        <f>F172/E224</f>
        <v>0.87999999999999989</v>
      </c>
      <c r="G197" s="207">
        <f>G172/F224</f>
        <v>0.88</v>
      </c>
      <c r="H197" s="207">
        <f>H172/G224</f>
        <v>0.87999999999999989</v>
      </c>
      <c r="I197" s="207">
        <f>I172/H224</f>
        <v>0.88</v>
      </c>
      <c r="J197" s="207">
        <f>J172/I224</f>
        <v>0.87999999999999989</v>
      </c>
      <c r="K197" s="207">
        <f>K172/J224</f>
        <v>0.88</v>
      </c>
      <c r="L197" s="207">
        <f>L172/K224</f>
        <v>0.87999999999999989</v>
      </c>
      <c r="M197" s="207">
        <f>M172/L224</f>
        <v>0.88</v>
      </c>
      <c r="N197" s="207">
        <f>N172/M224</f>
        <v>0.88</v>
      </c>
    </row>
    <row r="198" spans="1:14" s="174" customFormat="1" ht="15.75" customHeight="1" x14ac:dyDescent="0.3">
      <c r="A198" s="182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</row>
    <row r="199" spans="1:14" ht="15.75" customHeight="1" x14ac:dyDescent="0.25">
      <c r="A199" s="119" t="s">
        <v>83</v>
      </c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</row>
    <row r="200" spans="1:14" ht="15.75" customHeight="1" x14ac:dyDescent="0.25">
      <c r="A200" s="125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</row>
    <row r="201" spans="1:14" ht="15.75" customHeight="1" x14ac:dyDescent="0.25">
      <c r="A201" s="120" t="s">
        <v>84</v>
      </c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</row>
    <row r="202" spans="1:14" ht="15.75" customHeight="1" x14ac:dyDescent="0.25">
      <c r="A202" s="109" t="s">
        <v>85</v>
      </c>
      <c r="B202" s="106"/>
      <c r="C202" s="116">
        <f>+SUM(C203:C205)</f>
        <v>5313.5015744797292</v>
      </c>
      <c r="D202" s="116">
        <f>+SUM(D203:D205)</f>
        <v>6133.5261159188876</v>
      </c>
      <c r="E202" s="116">
        <f>+SUM(E203:E205)</f>
        <v>7149.2608525612241</v>
      </c>
      <c r="F202" s="116">
        <f>+SUM(F203:F205)</f>
        <v>8465.8877474980218</v>
      </c>
      <c r="G202" s="116">
        <f>+SUM(G203:G205)</f>
        <v>10278.444487199869</v>
      </c>
      <c r="H202" s="116">
        <f>+SUM(H203:H205)</f>
        <v>12958.073209450244</v>
      </c>
      <c r="I202" s="116">
        <f>+SUM(I203:I205)</f>
        <v>17221.533193945295</v>
      </c>
      <c r="J202" s="116">
        <f>+SUM(J203:J205)</f>
        <v>24464.895720350341</v>
      </c>
      <c r="K202" s="116">
        <f>+SUM(K203:K205)</f>
        <v>37421.973424171279</v>
      </c>
      <c r="L202" s="116">
        <f>+SUM(L203:L205)</f>
        <v>61462.861544774525</v>
      </c>
      <c r="M202" s="116">
        <f>+SUM(M203:M205)</f>
        <v>107155.5353571062</v>
      </c>
      <c r="N202" s="116">
        <f>+SUM(N203:N205)</f>
        <v>195319.06383786007</v>
      </c>
    </row>
    <row r="203" spans="1:14" ht="15.75" customHeight="1" x14ac:dyDescent="0.25">
      <c r="A203" s="122" t="s">
        <v>86</v>
      </c>
      <c r="B203" s="106"/>
      <c r="C203" s="111">
        <f>+C107*C99</f>
        <v>5034.7561181475503</v>
      </c>
      <c r="D203" s="111">
        <f>+D107*D99</f>
        <v>5809.9433043475728</v>
      </c>
      <c r="E203" s="111">
        <f>+E107*E99</f>
        <v>6770.4725960924816</v>
      </c>
      <c r="F203" s="111">
        <f>+F107*F99</f>
        <v>8016.1261756227987</v>
      </c>
      <c r="G203" s="111">
        <f>+G107*G99</f>
        <v>9731.9725177206783</v>
      </c>
      <c r="H203" s="111">
        <f>+H107*H99</f>
        <v>12270.237356433006</v>
      </c>
      <c r="I203" s="111">
        <f>+I107*I99</f>
        <v>16311.214251767235</v>
      </c>
      <c r="J203" s="111">
        <f>+J107*J99</f>
        <v>23180.020656922639</v>
      </c>
      <c r="K203" s="111">
        <f>+K107*K99</f>
        <v>35471.6121515423</v>
      </c>
      <c r="L203" s="111">
        <f>+L107*L99</f>
        <v>58283.422473369028</v>
      </c>
      <c r="M203" s="111">
        <f>+M107*M99</f>
        <v>101646.96139633904</v>
      </c>
      <c r="N203" s="111">
        <f>+N107*N99</f>
        <v>185324.58260741245</v>
      </c>
    </row>
    <row r="204" spans="1:14" ht="15.75" customHeight="1" x14ac:dyDescent="0.25">
      <c r="A204" s="124" t="s">
        <v>87</v>
      </c>
      <c r="B204" s="106"/>
      <c r="C204" s="111">
        <f>+C107*C100</f>
        <v>264.987164113029</v>
      </c>
      <c r="D204" s="111">
        <f>+D107*D100</f>
        <v>305.78648970250384</v>
      </c>
      <c r="E204" s="111">
        <f>+E107*E100</f>
        <v>356.3406629522359</v>
      </c>
      <c r="F204" s="111">
        <f>+F107*F100</f>
        <v>421.90137766435782</v>
      </c>
      <c r="G204" s="111">
        <f>+G107*G100</f>
        <v>512.2090798800358</v>
      </c>
      <c r="H204" s="111">
        <f>+H107*H100</f>
        <v>645.8019661280531</v>
      </c>
      <c r="I204" s="111">
        <f>+I107*I100</f>
        <v>858.48496061932826</v>
      </c>
      <c r="J204" s="111">
        <f>+J107*J100</f>
        <v>1220.0010872064547</v>
      </c>
      <c r="K204" s="111">
        <f>+K107*K100</f>
        <v>1866.9269553443316</v>
      </c>
      <c r="L204" s="111">
        <f>+L107*L100</f>
        <v>3067.5485512299492</v>
      </c>
      <c r="M204" s="111">
        <f>+M107*M100</f>
        <v>5349.8400734915294</v>
      </c>
      <c r="N204" s="111">
        <f>+N107*N100</f>
        <v>9753.9254003901297</v>
      </c>
    </row>
    <row r="205" spans="1:14" ht="15.75" customHeight="1" x14ac:dyDescent="0.25">
      <c r="A205" s="124" t="s">
        <v>88</v>
      </c>
      <c r="B205" s="106"/>
      <c r="C205" s="111">
        <f>+C109*C103</f>
        <v>13.758292219149276</v>
      </c>
      <c r="D205" s="111">
        <f>+D109*D103</f>
        <v>17.796321868810761</v>
      </c>
      <c r="E205" s="111">
        <f>+E109*E103</f>
        <v>22.447593516506867</v>
      </c>
      <c r="F205" s="111">
        <f>+F109*F103</f>
        <v>27.860194210865401</v>
      </c>
      <c r="G205" s="111">
        <f>+G109*G103</f>
        <v>34.262889599155606</v>
      </c>
      <c r="H205" s="111">
        <f>+H109*H103</f>
        <v>42.033886889185503</v>
      </c>
      <c r="I205" s="111">
        <f>+I109*I103</f>
        <v>51.833981558731949</v>
      </c>
      <c r="J205" s="111">
        <f>+J109*J103</f>
        <v>64.873976221246565</v>
      </c>
      <c r="K205" s="111">
        <f>+K109*K103</f>
        <v>83.434317284650049</v>
      </c>
      <c r="L205" s="111">
        <f>+L109*L103</f>
        <v>111.89052017554768</v>
      </c>
      <c r="M205" s="111">
        <f>+M109*M103</f>
        <v>158.73388727562738</v>
      </c>
      <c r="N205" s="111">
        <f>+N109*N103</f>
        <v>240.55583005748144</v>
      </c>
    </row>
    <row r="206" spans="1:14" ht="15.75" customHeight="1" x14ac:dyDescent="0.25">
      <c r="A206" s="123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</row>
    <row r="207" spans="1:14" ht="15.75" customHeight="1" x14ac:dyDescent="0.25">
      <c r="A207" s="120" t="s">
        <v>89</v>
      </c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</row>
    <row r="208" spans="1:14" ht="15.75" customHeight="1" x14ac:dyDescent="0.25">
      <c r="A208" s="109" t="s">
        <v>90</v>
      </c>
      <c r="B208" s="106"/>
      <c r="C208" s="116">
        <f>+SUM(C209:C211)</f>
        <v>720.13104352951848</v>
      </c>
      <c r="D208" s="116">
        <f>+SUM(D209:D211)</f>
        <v>1015.5468928735556</v>
      </c>
      <c r="E208" s="116">
        <f>+SUM(E209:E211)</f>
        <v>1441.1340763603844</v>
      </c>
      <c r="F208" s="116">
        <f>+SUM(F209:F211)</f>
        <v>2102.3157858738737</v>
      </c>
      <c r="G208" s="116">
        <f>+SUM(G209:G211)</f>
        <v>3204.0865947929929</v>
      </c>
      <c r="H208" s="116">
        <f>+SUM(H209:H211)</f>
        <v>5147.4177995276832</v>
      </c>
      <c r="I208" s="116">
        <f>+SUM(I209:I211)</f>
        <v>8719.331592137567</v>
      </c>
      <c r="J208" s="116">
        <f>+SUM(J209:J211)</f>
        <v>15468.147932432963</v>
      </c>
      <c r="K208" s="116">
        <f>+SUM(K209:K211)</f>
        <v>28443.406346140873</v>
      </c>
      <c r="L208" s="116">
        <f>+SUM(L209:L211)</f>
        <v>53655.668015779513</v>
      </c>
      <c r="M208" s="116">
        <f>+SUM(M209:M211)</f>
        <v>102956.43345441323</v>
      </c>
      <c r="N208" s="116">
        <f>+SUM(N209:N211)</f>
        <v>199719.79523836859</v>
      </c>
    </row>
    <row r="209" spans="1:14" ht="15.75" customHeight="1" x14ac:dyDescent="0.25">
      <c r="A209" s="121" t="s">
        <v>91</v>
      </c>
      <c r="B209" s="106"/>
      <c r="C209" s="111">
        <f>+B223*C112*C113</f>
        <v>24.17587218424039</v>
      </c>
      <c r="D209" s="111">
        <f>+C223*D112*D113</f>
        <v>115.3303515876088</v>
      </c>
      <c r="E209" s="111">
        <f>+D223*E112*E113</f>
        <v>305.63567705136842</v>
      </c>
      <c r="F209" s="111">
        <f>+E223*F112*F113</f>
        <v>693.02414364892911</v>
      </c>
      <c r="G209" s="111">
        <f>+F223*G112*G113</f>
        <v>1470.9183481863558</v>
      </c>
      <c r="H209" s="111">
        <f>+G223*H112*H113</f>
        <v>3021.1581964968059</v>
      </c>
      <c r="I209" s="111">
        <f>+H223*I112*I113</f>
        <v>6097.3399275757365</v>
      </c>
      <c r="J209" s="111">
        <f>+I223*J112*J113</f>
        <v>12186.535758643931</v>
      </c>
      <c r="K209" s="111">
        <f>+J223*K112*K113</f>
        <v>24222.930166612146</v>
      </c>
      <c r="L209" s="111">
        <f>+K223*L112*L113</f>
        <v>47995.75144326318</v>
      </c>
      <c r="M209" s="111">
        <f>+L223*M112*M113</f>
        <v>94926.972533133114</v>
      </c>
      <c r="N209" s="111">
        <f>+M223*N112*N113</f>
        <v>187551.41915948692</v>
      </c>
    </row>
    <row r="210" spans="1:14" ht="15.75" customHeight="1" x14ac:dyDescent="0.25">
      <c r="A210" s="122" t="s">
        <v>92</v>
      </c>
      <c r="B210" s="106"/>
      <c r="C210" s="111">
        <f>+B224*C116*C117*C119</f>
        <v>626.35965421075036</v>
      </c>
      <c r="D210" s="111">
        <f>+C224*D116*D117*D119</f>
        <v>810.19488715735213</v>
      </c>
      <c r="E210" s="111">
        <f>+D224*E116*E117*E119</f>
        <v>1021.9485593781145</v>
      </c>
      <c r="F210" s="111">
        <f>+E224*F116*F117*F119</f>
        <v>1268.3624780024502</v>
      </c>
      <c r="G210" s="111">
        <f>+F224*G116*G117*G119</f>
        <v>1559.8514219459732</v>
      </c>
      <c r="H210" s="111">
        <f>+G224*H116*H117*H119</f>
        <v>1913.6336427277893</v>
      </c>
      <c r="I210" s="111">
        <f>+H224*I116*I117*I119</f>
        <v>2359.7924981056472</v>
      </c>
      <c r="J210" s="111">
        <f>+I224*J116*J117*J119</f>
        <v>2953.4509564101272</v>
      </c>
      <c r="K210" s="111">
        <f>+J224*K116*K117*K119</f>
        <v>3798.4285615758536</v>
      </c>
      <c r="L210" s="111">
        <f>+K224*L116*L117*L119</f>
        <v>5093.9249152647053</v>
      </c>
      <c r="M210" s="111">
        <f>+L224*M116*M117*M119</f>
        <v>7226.5148291521009</v>
      </c>
      <c r="N210" s="111">
        <f>+M224*N116*N117*N119</f>
        <v>10951.538470993521</v>
      </c>
    </row>
    <row r="211" spans="1:14" ht="15.75" customHeight="1" x14ac:dyDescent="0.25">
      <c r="A211" s="121" t="s">
        <v>93</v>
      </c>
      <c r="B211" s="106"/>
      <c r="C211" s="111">
        <f>+B224*C116*C117*C118</f>
        <v>69.59551713452781</v>
      </c>
      <c r="D211" s="111">
        <f>+C224*D116*D117*D118</f>
        <v>90.021654128594676</v>
      </c>
      <c r="E211" s="111">
        <f>+D224*E116*E117*E118</f>
        <v>113.54983993090161</v>
      </c>
      <c r="F211" s="111">
        <f>+E224*F116*F117*F118</f>
        <v>140.92916422249445</v>
      </c>
      <c r="G211" s="111">
        <f>+F224*G116*G117*G118</f>
        <v>173.31682466066371</v>
      </c>
      <c r="H211" s="111">
        <f>+G224*H116*H117*H118</f>
        <v>212.62596030308771</v>
      </c>
      <c r="I211" s="111">
        <f>+H224*I116*I117*I118</f>
        <v>262.19916645618304</v>
      </c>
      <c r="J211" s="111">
        <f>+I224*J116*J117*J118</f>
        <v>328.16121737890307</v>
      </c>
      <c r="K211" s="111">
        <f>+J224*K116*K117*K118</f>
        <v>422.0476179528726</v>
      </c>
      <c r="L211" s="111">
        <f>+K224*L116*L117*L118</f>
        <v>565.99165725163391</v>
      </c>
      <c r="M211" s="111">
        <f>+L224*M116*M117*M118</f>
        <v>802.94609212801117</v>
      </c>
      <c r="N211" s="111">
        <f>+M224*N116*N117*N118</f>
        <v>1216.837607888169</v>
      </c>
    </row>
    <row r="212" spans="1:14" ht="15.75" customHeight="1" x14ac:dyDescent="0.25">
      <c r="A212" s="109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</row>
    <row r="213" spans="1:14" ht="15.75" customHeight="1" x14ac:dyDescent="0.25">
      <c r="A213" s="120" t="s">
        <v>94</v>
      </c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</row>
    <row r="214" spans="1:14" ht="15.75" customHeight="1" x14ac:dyDescent="0.25">
      <c r="A214" s="109" t="s">
        <v>95</v>
      </c>
      <c r="B214" s="106"/>
      <c r="C214" s="116">
        <f>+SUM(C215:C217)</f>
        <v>3293.4308722024984</v>
      </c>
      <c r="D214" s="116">
        <f>+SUM(D215:D217)</f>
        <v>10915.047014695325</v>
      </c>
      <c r="E214" s="116">
        <f>+SUM(E215:E217)</f>
        <v>26642.191894705229</v>
      </c>
      <c r="F214" s="116">
        <f>+SUM(F215:F217)</f>
        <v>58457.513809034921</v>
      </c>
      <c r="G214" s="116">
        <f>+SUM(G215:G217)</f>
        <v>122123.91607358</v>
      </c>
      <c r="H214" s="116">
        <f>+SUM(H215:H217)</f>
        <v>248755.62839080943</v>
      </c>
      <c r="I214" s="116">
        <f>+SUM(I215:I217)</f>
        <v>499755.27781387366</v>
      </c>
      <c r="J214" s="116">
        <f>+SUM(J215:J217)</f>
        <v>996283.90646210324</v>
      </c>
      <c r="K214" s="116">
        <f>+SUM(K215:K217)</f>
        <v>1977402.3136936417</v>
      </c>
      <c r="L214" s="116">
        <f>+SUM(L215:L217)</f>
        <v>3914777.8802882875</v>
      </c>
      <c r="M214" s="116">
        <f>+SUM(M215:M217)</f>
        <v>7738988.9844275191</v>
      </c>
      <c r="N214" s="116">
        <f>+SUM(N215:N217)</f>
        <v>15285999.387760349</v>
      </c>
    </row>
    <row r="215" spans="1:14" ht="15.75" customHeight="1" x14ac:dyDescent="0.3">
      <c r="A215" s="115" t="s">
        <v>74</v>
      </c>
      <c r="B215" s="106"/>
      <c r="C215" s="111">
        <f>C170-C203-C204</f>
        <v>1252.666593988864</v>
      </c>
      <c r="D215" s="111">
        <f>D170-D203-D204</f>
        <v>1445.5361331391086</v>
      </c>
      <c r="E215" s="111">
        <f>E170-E203-E204</f>
        <v>1684.5194975923887</v>
      </c>
      <c r="F215" s="111">
        <f>F170-F203-F204</f>
        <v>1994.4428762315092</v>
      </c>
      <c r="G215" s="111">
        <f>G170-G203-G204</f>
        <v>2421.3520139783509</v>
      </c>
      <c r="H215" s="111">
        <f>H170-H203-H204</f>
        <v>3052.8820216962513</v>
      </c>
      <c r="I215" s="111">
        <f>I170-I203-I204</f>
        <v>4058.2925411095503</v>
      </c>
      <c r="J215" s="111">
        <f>J170-J203-J204</f>
        <v>5767.2778667941502</v>
      </c>
      <c r="K215" s="111">
        <f>K170-K203-K204</f>
        <v>8825.4728798095657</v>
      </c>
      <c r="L215" s="111">
        <f>L170-L203-L204</f>
        <v>14501.138605814303</v>
      </c>
      <c r="M215" s="111">
        <f>M170-M203-M204</f>
        <v>25290.153074687219</v>
      </c>
      <c r="N215" s="111">
        <f>N170-N203-N204</f>
        <v>46109.465529116962</v>
      </c>
    </row>
    <row r="216" spans="1:14" ht="15.75" customHeight="1" x14ac:dyDescent="0.3">
      <c r="A216" s="114" t="s">
        <v>76</v>
      </c>
      <c r="B216" s="106"/>
      <c r="C216" s="183">
        <f>C171-C205-C209</f>
        <v>1950.5313227503825</v>
      </c>
      <c r="D216" s="183">
        <f>D171-D205-D209</f>
        <v>9352.7947446244052</v>
      </c>
      <c r="E216" s="183">
        <f>E171-E205-E209</f>
        <v>24810.45116690718</v>
      </c>
      <c r="F216" s="183">
        <f>F171-F205-F209</f>
        <v>56280.351477264623</v>
      </c>
      <c r="G216" s="183">
        <f>G171-G205-G209</f>
        <v>119477.85290054225</v>
      </c>
      <c r="H216" s="183">
        <f>H171-H205-H209</f>
        <v>245427.06957847631</v>
      </c>
      <c r="I216" s="183">
        <f>I171-I205-I209</f>
        <v>495357.03513396985</v>
      </c>
      <c r="J216" s="183">
        <f>J171-J205-J209</f>
        <v>990091.15641359834</v>
      </c>
      <c r="K216" s="183">
        <f>K171-K205-K209</f>
        <v>1968029.6417199522</v>
      </c>
      <c r="L216" s="183">
        <f>L171-L205-L209</f>
        <v>3899542.9142449582</v>
      </c>
      <c r="M216" s="183">
        <f>M171-M205-M209</f>
        <v>7712657.7844297905</v>
      </c>
      <c r="N216" s="183">
        <f>N171-N205-N209</f>
        <v>15238312.250878256</v>
      </c>
    </row>
    <row r="217" spans="1:14" ht="15.75" customHeight="1" x14ac:dyDescent="0.3">
      <c r="A217" s="113" t="s">
        <v>77</v>
      </c>
      <c r="B217" s="106"/>
      <c r="C217" s="111">
        <f>C172-C211-C210</f>
        <v>90.232955463251869</v>
      </c>
      <c r="D217" s="111">
        <f>D172-D211-D210</f>
        <v>116.71613693181087</v>
      </c>
      <c r="E217" s="111">
        <f>E172-E211-E210</f>
        <v>147.22123020566198</v>
      </c>
      <c r="F217" s="111">
        <f>F172-F211-F210</f>
        <v>182.71945553879254</v>
      </c>
      <c r="G217" s="111">
        <f>G172-G211-G210</f>
        <v>224.71115905939746</v>
      </c>
      <c r="H217" s="111">
        <f>H172-H211-H210</f>
        <v>275.67679063686592</v>
      </c>
      <c r="I217" s="111">
        <f>I172-I211-I210</f>
        <v>339.95013879428143</v>
      </c>
      <c r="J217" s="111">
        <f>J172-J211-J210</f>
        <v>425.47218171077247</v>
      </c>
      <c r="K217" s="111">
        <f>K172-K211-K210</f>
        <v>547.19909387984808</v>
      </c>
      <c r="L217" s="111">
        <f>L172-L211-L210</f>
        <v>733.82743751495582</v>
      </c>
      <c r="M217" s="111">
        <f>M172-M211-M210</f>
        <v>1041.0469230414519</v>
      </c>
      <c r="N217" s="111">
        <f>N172-N211-N210</f>
        <v>1577.671352974392</v>
      </c>
    </row>
    <row r="218" spans="1:14" ht="15.75" customHeight="1" x14ac:dyDescent="0.25">
      <c r="A218" s="109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</row>
    <row r="219" spans="1:14" ht="15.75" customHeight="1" x14ac:dyDescent="0.25">
      <c r="A219" s="109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</row>
    <row r="220" spans="1:14" ht="27" x14ac:dyDescent="0.25">
      <c r="A220" s="119" t="s">
        <v>96</v>
      </c>
      <c r="B220" s="118">
        <v>43435</v>
      </c>
      <c r="C220" s="118">
        <v>43466</v>
      </c>
      <c r="D220" s="118">
        <v>43497</v>
      </c>
      <c r="E220" s="118">
        <v>43525</v>
      </c>
      <c r="F220" s="118">
        <v>43556</v>
      </c>
      <c r="G220" s="118">
        <v>43586</v>
      </c>
      <c r="H220" s="118">
        <v>43617</v>
      </c>
      <c r="I220" s="118">
        <v>43647</v>
      </c>
      <c r="J220" s="118">
        <v>43678</v>
      </c>
      <c r="K220" s="118">
        <v>43709</v>
      </c>
      <c r="L220" s="118">
        <v>43739</v>
      </c>
      <c r="M220" s="118">
        <v>43770</v>
      </c>
      <c r="N220" s="118">
        <v>43800</v>
      </c>
    </row>
    <row r="221" spans="1:14" ht="15.75" customHeight="1" x14ac:dyDescent="0.3">
      <c r="A221" s="109" t="s">
        <v>80</v>
      </c>
      <c r="B221" s="117">
        <f>+SUM(B222:B224)</f>
        <v>9790.8350974547211</v>
      </c>
      <c r="C221" s="116">
        <f>+SUM(C222:C224)</f>
        <v>18708.974174496339</v>
      </c>
      <c r="D221" s="116">
        <f>+SUM(D222:D224)</f>
        <v>36182.877332034033</v>
      </c>
      <c r="E221" s="116">
        <f>+SUM(E222:E224)</f>
        <v>70519.592832861526</v>
      </c>
      <c r="F221" s="116">
        <f>+SUM(F222:F224)</f>
        <v>138105.52392144979</v>
      </c>
      <c r="G221" s="116">
        <f>+SUM(G222:G224)</f>
        <v>271266.73325831007</v>
      </c>
      <c r="H221" s="116">
        <f>+SUM(H222:H224)</f>
        <v>533775.81425510766</v>
      </c>
      <c r="I221" s="116">
        <f>+SUM(I222:I224)</f>
        <v>1051445.5823396239</v>
      </c>
      <c r="J221" s="116">
        <f>+SUM(J222:J224)</f>
        <v>2072486.9359247601</v>
      </c>
      <c r="K221" s="116">
        <f>+SUM(K222:K224)</f>
        <v>4086588.1575447153</v>
      </c>
      <c r="L221" s="116">
        <f>+SUM(L222:L224)</f>
        <v>8059845.3247311516</v>
      </c>
      <c r="M221" s="116">
        <f>+SUM(M222:M224)</f>
        <v>15898254.15010098</v>
      </c>
      <c r="N221" s="116">
        <f>+SUM(N222:N224)</f>
        <v>31362128.475909565</v>
      </c>
    </row>
    <row r="222" spans="1:14" ht="15.75" customHeight="1" x14ac:dyDescent="0.3">
      <c r="A222" s="115" t="s">
        <v>74</v>
      </c>
      <c r="B222" s="112">
        <v>6882.7834834552978</v>
      </c>
      <c r="C222" s="111">
        <f>C170+C175+C209+C211+C215</f>
        <v>7942.5062260390605</v>
      </c>
      <c r="D222" s="111">
        <f>D170+D175+D209+D211+D215</f>
        <v>9255.6016351230101</v>
      </c>
      <c r="E222" s="111">
        <f>E170+E175+E209+E211+E215</f>
        <v>10958.477341931371</v>
      </c>
      <c r="F222" s="111">
        <f>F170+F175+F209+F211+F215</f>
        <v>13304.131944935993</v>
      </c>
      <c r="G222" s="111">
        <f>G170+G175+G209+G211+G215</f>
        <v>16774.077042287092</v>
      </c>
      <c r="H222" s="111">
        <f>H170+H175+H209+H211+H215</f>
        <v>22298.310665437093</v>
      </c>
      <c r="I222" s="111">
        <f>I170+I175+I209+I211+I215</f>
        <v>31688.339927440382</v>
      </c>
      <c r="J222" s="111">
        <f>J170+J175+J209+J211+J215</f>
        <v>48491.609229722897</v>
      </c>
      <c r="K222" s="111">
        <f>K170+K175+K209+K211+K215</f>
        <v>79676.585746232435</v>
      </c>
      <c r="L222" s="111">
        <f>L170+L175+L209+L211+L215</f>
        <v>138956.88502575399</v>
      </c>
      <c r="M222" s="111">
        <f>M170+M175+M209+M211+M215</f>
        <v>253348.71169844491</v>
      </c>
      <c r="N222" s="111">
        <f>N170+N175+N209+N211+N215</f>
        <v>476107.17757463153</v>
      </c>
    </row>
    <row r="223" spans="1:14" ht="15.75" customHeight="1" x14ac:dyDescent="0.3">
      <c r="A223" s="114" t="s">
        <v>76</v>
      </c>
      <c r="B223" s="112">
        <v>2014.656015353366</v>
      </c>
      <c r="C223" s="183">
        <f>C171+C176+C203+C210+C216</f>
        <v>9610.8626323007338</v>
      </c>
      <c r="D223" s="183">
        <f>D171+D176+D203+D210+D216</f>
        <v>25469.639754280703</v>
      </c>
      <c r="E223" s="183">
        <f>E171+E176+E203+E210+E216</f>
        <v>57752.01197074409</v>
      </c>
      <c r="F223" s="183">
        <f>F171+F176+F203+F210+F216</f>
        <v>122576.52901552964</v>
      </c>
      <c r="G223" s="183">
        <f>G171+G176+G203+G210+G216</f>
        <v>251763.18304140051</v>
      </c>
      <c r="H223" s="183">
        <f>H171+H176+H203+H210+H216</f>
        <v>508111.66063131136</v>
      </c>
      <c r="I223" s="183">
        <f>I171+I176+I203+I210+I216</f>
        <v>1015544.646553661</v>
      </c>
      <c r="J223" s="183">
        <f>J171+J176+J203+J210+J216</f>
        <v>2018577.5138843455</v>
      </c>
      <c r="K223" s="183">
        <f>K171+K176+K203+K210+K216</f>
        <v>3999645.9536052654</v>
      </c>
      <c r="L223" s="183">
        <f>L171+L176+L203+L210+L216</f>
        <v>7910581.0444277599</v>
      </c>
      <c r="M223" s="183">
        <f>M171+M176+M203+M210+M216</f>
        <v>15629284.929957245</v>
      </c>
      <c r="N223" s="183">
        <f>N171+N176+N203+N210+N216</f>
        <v>30860702.721380167</v>
      </c>
    </row>
    <row r="224" spans="1:14" ht="15.75" customHeight="1" x14ac:dyDescent="0.3">
      <c r="A224" s="113" t="s">
        <v>77</v>
      </c>
      <c r="B224" s="112">
        <v>893.39559864605678</v>
      </c>
      <c r="C224" s="111">
        <f>C172+C177+C204+C205+C217</f>
        <v>1155.6053161565428</v>
      </c>
      <c r="D224" s="111">
        <f>D172+D177+D204+D205+D217</f>
        <v>1457.6359426303161</v>
      </c>
      <c r="E224" s="111">
        <f>E172+E177+E204+E205+E217</f>
        <v>1809.103520186065</v>
      </c>
      <c r="F224" s="111">
        <f>F172+F177+F204+F205+F217</f>
        <v>2224.86296098413</v>
      </c>
      <c r="G224" s="111">
        <f>G172+G177+G204+G205+G217</f>
        <v>2729.4731746224352</v>
      </c>
      <c r="H224" s="111">
        <f>H172+H177+H204+H205+H217</f>
        <v>3365.8429583592174</v>
      </c>
      <c r="I224" s="111">
        <f>I172+I177+I204+I205+I217</f>
        <v>4212.5958585225035</v>
      </c>
      <c r="J224" s="111">
        <f>J172+J177+J204+J205+J217</f>
        <v>5417.812810691561</v>
      </c>
      <c r="K224" s="111">
        <f>K172+K177+K204+K205+K217</f>
        <v>7265.6181932173813</v>
      </c>
      <c r="L224" s="111">
        <f>L172+L177+L204+L205+L217</f>
        <v>10307.395277638141</v>
      </c>
      <c r="M224" s="111">
        <f>M172+M177+M204+M205+M217</f>
        <v>15620.508445291001</v>
      </c>
      <c r="N224" s="111">
        <f>N172+N177+N204+N205+N217</f>
        <v>25318.57695476542</v>
      </c>
    </row>
    <row r="225" spans="1:14" ht="15.75" customHeight="1" x14ac:dyDescent="0.25"/>
    <row r="226" spans="1:14" ht="15.75" customHeight="1" x14ac:dyDescent="0.25"/>
    <row r="227" spans="1:14" ht="15.75" customHeight="1" x14ac:dyDescent="0.25"/>
    <row r="228" spans="1:14" ht="15.75" customHeight="1" x14ac:dyDescent="0.25"/>
    <row r="229" spans="1:14" ht="15.75" customHeight="1" x14ac:dyDescent="0.25"/>
    <row r="230" spans="1:14" ht="15.75" customHeight="1" x14ac:dyDescent="0.25"/>
    <row r="231" spans="1:14" ht="15.75" customHeight="1" x14ac:dyDescent="0.25"/>
    <row r="232" spans="1:14" ht="15.75" customHeight="1" x14ac:dyDescent="0.3">
      <c r="A232" s="182" t="s">
        <v>107</v>
      </c>
      <c r="B232" s="181">
        <f>B265/B222</f>
        <v>200</v>
      </c>
      <c r="C232" s="108">
        <v>100</v>
      </c>
      <c r="D232" s="108">
        <v>100</v>
      </c>
      <c r="E232" s="108">
        <v>100</v>
      </c>
      <c r="F232" s="108">
        <v>100</v>
      </c>
      <c r="G232" s="108">
        <v>100</v>
      </c>
      <c r="H232" s="108">
        <v>100</v>
      </c>
      <c r="I232" s="108">
        <v>100</v>
      </c>
      <c r="J232" s="108">
        <v>100</v>
      </c>
      <c r="K232" s="108">
        <v>100</v>
      </c>
      <c r="L232" s="108">
        <v>100</v>
      </c>
      <c r="M232" s="108">
        <v>100</v>
      </c>
      <c r="N232" s="108">
        <v>100</v>
      </c>
    </row>
    <row r="233" spans="1:14" ht="15.75" customHeight="1" x14ac:dyDescent="0.3">
      <c r="A233" s="182" t="s">
        <v>107</v>
      </c>
      <c r="B233" s="181">
        <f>B266/B223</f>
        <v>500</v>
      </c>
      <c r="C233" s="108">
        <v>750</v>
      </c>
      <c r="D233" s="108">
        <v>750</v>
      </c>
      <c r="E233" s="108">
        <v>750</v>
      </c>
      <c r="F233" s="108">
        <v>750</v>
      </c>
      <c r="G233" s="108">
        <v>750</v>
      </c>
      <c r="H233" s="108">
        <v>750</v>
      </c>
      <c r="I233" s="108">
        <v>750</v>
      </c>
      <c r="J233" s="108">
        <v>750</v>
      </c>
      <c r="K233" s="108">
        <v>750</v>
      </c>
      <c r="L233" s="108">
        <v>750</v>
      </c>
      <c r="M233" s="108">
        <v>750</v>
      </c>
      <c r="N233" s="108">
        <v>750</v>
      </c>
    </row>
    <row r="234" spans="1:14" ht="15.75" customHeight="1" x14ac:dyDescent="0.3">
      <c r="A234" s="182" t="s">
        <v>107</v>
      </c>
      <c r="B234" s="181">
        <f>B267/B224</f>
        <v>1000.0000000000001</v>
      </c>
      <c r="C234" s="108">
        <v>1200</v>
      </c>
      <c r="D234" s="108">
        <v>1200</v>
      </c>
      <c r="E234" s="108">
        <v>1200</v>
      </c>
      <c r="F234" s="108">
        <v>1200</v>
      </c>
      <c r="G234" s="108">
        <v>1200</v>
      </c>
      <c r="H234" s="108">
        <v>1200</v>
      </c>
      <c r="I234" s="108">
        <v>1200</v>
      </c>
      <c r="J234" s="108">
        <v>1200</v>
      </c>
      <c r="K234" s="108">
        <v>1200</v>
      </c>
      <c r="L234" s="108">
        <v>1200</v>
      </c>
      <c r="M234" s="108">
        <v>1200</v>
      </c>
      <c r="N234" s="108">
        <v>1200</v>
      </c>
    </row>
    <row r="235" spans="1:14" ht="15.75" customHeight="1" x14ac:dyDescent="0.25"/>
    <row r="236" spans="1:14" ht="15.75" customHeight="1" x14ac:dyDescent="0.25">
      <c r="A236" s="107" t="s">
        <v>98</v>
      </c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</row>
    <row r="237" spans="1:14" ht="15.75" customHeight="1" x14ac:dyDescent="0.25">
      <c r="A237" s="103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</row>
    <row r="238" spans="1:14" ht="15.75" customHeight="1" x14ac:dyDescent="0.3">
      <c r="A238" s="101" t="s">
        <v>99</v>
      </c>
      <c r="B238" s="106"/>
      <c r="C238" s="97">
        <f>+SUM(C240:C242)</f>
        <v>11414664.123014927</v>
      </c>
      <c r="D238" s="97">
        <f>+SUM(D240:D242)</f>
        <v>17561763.035077117</v>
      </c>
      <c r="E238" s="97">
        <f>+SUM(E240:E242)</f>
        <v>23412817.96731085</v>
      </c>
      <c r="F238" s="97">
        <f>+SUM(F240:F242)</f>
        <v>28993368.013004024</v>
      </c>
      <c r="G238" s="97">
        <f>+SUM(G240:G242)</f>
        <v>34759610.084999166</v>
      </c>
      <c r="H238" s="97">
        <f>+SUM(H240:H242)</f>
        <v>40334568.556914113</v>
      </c>
      <c r="I238" s="97">
        <f>+SUM(I240:I242)</f>
        <v>46960197.791542009</v>
      </c>
      <c r="J238" s="97">
        <f>+SUM(J240:J242)</f>
        <v>54468695.704056963</v>
      </c>
      <c r="K238" s="97">
        <f>+SUM(K240:K242)</f>
        <v>62877988.572074167</v>
      </c>
      <c r="L238" s="97">
        <f>+SUM(L240:L242)</f>
        <v>72408324.50566259</v>
      </c>
      <c r="M238" s="97">
        <f>+SUM(M240:M242)</f>
        <v>83225481.236524552</v>
      </c>
      <c r="N238" s="97">
        <f>+SUM(N240:N242)</f>
        <v>95799391.598886803</v>
      </c>
    </row>
    <row r="239" spans="1:14" ht="15.75" customHeight="1" x14ac:dyDescent="0.25"/>
    <row r="240" spans="1:14" ht="15.75" customHeight="1" x14ac:dyDescent="0.3">
      <c r="A240" s="95" t="s">
        <v>74</v>
      </c>
      <c r="B240" s="106"/>
      <c r="C240" s="180">
        <f>+C$232*C165</f>
        <v>2613483.2400324401</v>
      </c>
      <c r="D240" s="180">
        <f>+D232*D165</f>
        <v>4051576.4632800543</v>
      </c>
      <c r="E240" s="180">
        <f>+E232*E165</f>
        <v>5306657.7019693227</v>
      </c>
      <c r="F240" s="180">
        <f>+F232*F165</f>
        <v>6516458.6426165504</v>
      </c>
      <c r="G240" s="180">
        <f>+G232*G165</f>
        <v>7765950.6521058241</v>
      </c>
      <c r="H240" s="180">
        <f>+H232*H165</f>
        <v>9150982.7841688916</v>
      </c>
      <c r="I240" s="180">
        <f>+I232*I165</f>
        <v>10634794.906743947</v>
      </c>
      <c r="J240" s="180">
        <f>+J232*J165</f>
        <v>12289717.187973829</v>
      </c>
      <c r="K240" s="180">
        <f>+K232*K165</f>
        <v>14174225.955361692</v>
      </c>
      <c r="L240" s="180">
        <f>+L232*L165</f>
        <v>16332279.87740612</v>
      </c>
      <c r="M240" s="180">
        <f>+M232*M165</f>
        <v>18808078.848072845</v>
      </c>
      <c r="N240" s="180">
        <f>+N232*N165</f>
        <v>21632702.252862118</v>
      </c>
    </row>
    <row r="241" spans="1:14" ht="15.75" customHeight="1" x14ac:dyDescent="0.3">
      <c r="A241" s="95" t="s">
        <v>76</v>
      </c>
      <c r="B241" s="106"/>
      <c r="C241" s="180">
        <f>+C$233*C166</f>
        <v>6680946.5924772946</v>
      </c>
      <c r="D241" s="180">
        <f>+D233*D166</f>
        <v>10259820.734963397</v>
      </c>
      <c r="E241" s="180">
        <f>+E233*E166</f>
        <v>13510852.387453236</v>
      </c>
      <c r="F241" s="180">
        <f>+F233*F166</f>
        <v>16790623.637102228</v>
      </c>
      <c r="G241" s="180">
        <f>+G233*G166</f>
        <v>19909750.961195461</v>
      </c>
      <c r="H241" s="180">
        <f>+H233*H166</f>
        <v>23380415.620907094</v>
      </c>
      <c r="I241" s="180">
        <f>+I233*I166</f>
        <v>27168565.221541867</v>
      </c>
      <c r="J241" s="180">
        <f>+J233*J166</f>
        <v>31451759.564089581</v>
      </c>
      <c r="K241" s="180">
        <f>+K233*K166</f>
        <v>36312001.492449388</v>
      </c>
      <c r="L241" s="180">
        <f>+L233*L166</f>
        <v>41792256.955942586</v>
      </c>
      <c r="M241" s="180">
        <f>+M233*M166</f>
        <v>48109334.616901666</v>
      </c>
      <c r="N241" s="180">
        <f>+N233*N166</f>
        <v>55347223.24804046</v>
      </c>
    </row>
    <row r="242" spans="1:14" ht="15.75" customHeight="1" x14ac:dyDescent="0.3">
      <c r="A242" s="95" t="s">
        <v>77</v>
      </c>
      <c r="B242" s="106"/>
      <c r="C242" s="180">
        <f>+C$234*C167</f>
        <v>2120234.2905051932</v>
      </c>
      <c r="D242" s="180">
        <f>+D234*D167</f>
        <v>3250365.8368336679</v>
      </c>
      <c r="E242" s="180">
        <f>+E234*E167</f>
        <v>4595307.8778882911</v>
      </c>
      <c r="F242" s="180">
        <f>+F234*F167</f>
        <v>5686285.7332852446</v>
      </c>
      <c r="G242" s="180">
        <f>+G234*G167</f>
        <v>7083908.4716978837</v>
      </c>
      <c r="H242" s="180">
        <f>+H234*H167</f>
        <v>7803170.1518381266</v>
      </c>
      <c r="I242" s="180">
        <f>+I234*I167</f>
        <v>9156837.6632561944</v>
      </c>
      <c r="J242" s="180">
        <f>+J234*J167</f>
        <v>10727218.951993559</v>
      </c>
      <c r="K242" s="180">
        <f>+K234*K167</f>
        <v>12391761.124263084</v>
      </c>
      <c r="L242" s="180">
        <f>+L234*L167</f>
        <v>14283787.672313878</v>
      </c>
      <c r="M242" s="180">
        <f>+M234*M167</f>
        <v>16308067.771550048</v>
      </c>
      <c r="N242" s="180">
        <f>+N234*N167</f>
        <v>18819466.097984225</v>
      </c>
    </row>
    <row r="243" spans="1:14" ht="15.75" customHeight="1" x14ac:dyDescent="0.25">
      <c r="A243" s="103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</row>
    <row r="244" spans="1:14" ht="15.75" customHeight="1" x14ac:dyDescent="0.3">
      <c r="A244" s="101" t="s">
        <v>101</v>
      </c>
      <c r="B244" s="106"/>
      <c r="C244" s="97">
        <f>+SUM(C245:C247)</f>
        <v>3090015.8551605092</v>
      </c>
      <c r="D244" s="97">
        <f>+SUM(D245:D247)</f>
        <v>9090886.8701408468</v>
      </c>
      <c r="E244" s="97">
        <f>+SUM(E245:E247)</f>
        <v>21274297.659187615</v>
      </c>
      <c r="F244" s="97">
        <f>+SUM(F245:F247)</f>
        <v>45704587.221611671</v>
      </c>
      <c r="G244" s="97">
        <f>+SUM(G245:G247)</f>
        <v>94353284.251702964</v>
      </c>
      <c r="H244" s="97">
        <f>+SUM(H245:H247)</f>
        <v>190846912.05322376</v>
      </c>
      <c r="I244" s="97">
        <f>+SUM(I245:I247)</f>
        <v>381806786.12170517</v>
      </c>
      <c r="J244" s="97">
        <f>+SUM(J245:J247)</f>
        <v>759222155.79903972</v>
      </c>
      <c r="K244" s="97">
        <f>+SUM(K245:K247)</f>
        <v>1504589616.1796467</v>
      </c>
      <c r="L244" s="97">
        <f>+SUM(L245:L247)</f>
        <v>2975995620.9313765</v>
      </c>
      <c r="M244" s="97">
        <f>+SUM(M245:M247)</f>
        <v>5879920923.0052872</v>
      </c>
      <c r="N244" s="97">
        <f>+SUM(N245:N247)</f>
        <v>11610192223.67277</v>
      </c>
    </row>
    <row r="245" spans="1:14" ht="15.75" customHeight="1" x14ac:dyDescent="0.3">
      <c r="A245" s="95" t="s">
        <v>74</v>
      </c>
      <c r="B245" s="106"/>
      <c r="C245" s="180">
        <f>+C$232*C170</f>
        <v>655240.9876249443</v>
      </c>
      <c r="D245" s="180">
        <f>+D$232*D170</f>
        <v>756126.59271891857</v>
      </c>
      <c r="E245" s="180">
        <f>+E$232*E170</f>
        <v>881133.27566371066</v>
      </c>
      <c r="F245" s="180">
        <f>+F$232*F170</f>
        <v>1043247.0429518665</v>
      </c>
      <c r="G245" s="180">
        <f>+G$232*G170</f>
        <v>1266553.3611579065</v>
      </c>
      <c r="H245" s="180">
        <f>+H$232*H170</f>
        <v>1596892.1344257311</v>
      </c>
      <c r="I245" s="180">
        <f>+I$232*I170</f>
        <v>2122799.1753496113</v>
      </c>
      <c r="J245" s="180">
        <f>+J$232*J170</f>
        <v>3016729.9610923245</v>
      </c>
      <c r="K245" s="180">
        <f>+K$232*K170</f>
        <v>4616401.1986696199</v>
      </c>
      <c r="L245" s="180">
        <f>+L$232*L170</f>
        <v>7585210.9630413279</v>
      </c>
      <c r="M245" s="180">
        <f>+M$232*M170</f>
        <v>13228695.454451779</v>
      </c>
      <c r="N245" s="180">
        <f>+N$232*N170</f>
        <v>24118797.353691954</v>
      </c>
    </row>
    <row r="246" spans="1:14" ht="15.75" customHeight="1" x14ac:dyDescent="0.3">
      <c r="A246" s="95" t="s">
        <v>76</v>
      </c>
      <c r="B246" s="106"/>
      <c r="C246" s="180">
        <f>+C$233*C171</f>
        <v>1491349.1153653292</v>
      </c>
      <c r="D246" s="180">
        <f>+D$233*D171</f>
        <v>7114441.063560619</v>
      </c>
      <c r="E246" s="180">
        <f>+E$233*E171</f>
        <v>18853900.828106292</v>
      </c>
      <c r="F246" s="180">
        <f>+F$233*F171</f>
        <v>42750926.861343317</v>
      </c>
      <c r="G246" s="180">
        <f>+G$233*G171</f>
        <v>90737275.603745818</v>
      </c>
      <c r="H246" s="180">
        <f>+H$233*H171</f>
        <v>186367696.24639675</v>
      </c>
      <c r="I246" s="180">
        <f>+I$233*I171</f>
        <v>376129656.78232825</v>
      </c>
      <c r="J246" s="180">
        <f>+J$233*J171</f>
        <v>751756924.61134756</v>
      </c>
      <c r="K246" s="180">
        <f>+K$233*K171</f>
        <v>1494252004.6528869</v>
      </c>
      <c r="L246" s="180">
        <f>+L$233*L171</f>
        <v>2960737917.1562977</v>
      </c>
      <c r="M246" s="180">
        <f>+M$233*M171</f>
        <v>5855807618.1376495</v>
      </c>
      <c r="N246" s="180">
        <f>+N$233*N171</f>
        <v>11569578169.40085</v>
      </c>
    </row>
    <row r="247" spans="1:14" ht="15.75" customHeight="1" x14ac:dyDescent="0.3">
      <c r="A247" s="95" t="s">
        <v>77</v>
      </c>
      <c r="B247" s="106"/>
      <c r="C247" s="180">
        <f>+C$234*C172</f>
        <v>943425.75217023597</v>
      </c>
      <c r="D247" s="180">
        <f>+D$234*D172</f>
        <v>1220319.2138613092</v>
      </c>
      <c r="E247" s="180">
        <f>+E$234*E172</f>
        <v>1539263.5554176138</v>
      </c>
      <c r="F247" s="180">
        <f>+F$234*F172</f>
        <v>1910413.3173164844</v>
      </c>
      <c r="G247" s="180">
        <f>+G$234*G172</f>
        <v>2349455.2867992413</v>
      </c>
      <c r="H247" s="180">
        <f>+H$234*H172</f>
        <v>2882323.6724012913</v>
      </c>
      <c r="I247" s="180">
        <f>+I$234*I172</f>
        <v>3554330.1640273337</v>
      </c>
      <c r="J247" s="180">
        <f>+J$234*J172</f>
        <v>4448501.2265997631</v>
      </c>
      <c r="K247" s="180">
        <f>+K$234*K172</f>
        <v>5721210.3280902887</v>
      </c>
      <c r="L247" s="180">
        <f>+L$234*L172</f>
        <v>7672492.8120375546</v>
      </c>
      <c r="M247" s="180">
        <f>+M$234*M172</f>
        <v>10884609.413185878</v>
      </c>
      <c r="N247" s="180">
        <f>+N$234*N172</f>
        <v>16495256.918227296</v>
      </c>
    </row>
    <row r="248" spans="1:14" ht="15.75" customHeight="1" x14ac:dyDescent="0.25">
      <c r="A248" s="103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</row>
    <row r="249" spans="1:14" ht="15.75" customHeight="1" x14ac:dyDescent="0.3">
      <c r="A249" s="101" t="s">
        <v>102</v>
      </c>
      <c r="B249" s="106"/>
      <c r="C249" s="97">
        <f>+SUM(C250:C252)</f>
        <v>12954.907240005981</v>
      </c>
      <c r="D249" s="97">
        <f>+SUM(D250:D252)</f>
        <v>12918.986052080463</v>
      </c>
      <c r="E249" s="97">
        <f>+SUM(E250:E252)</f>
        <v>12747.150036782108</v>
      </c>
      <c r="F249" s="97">
        <f>+SUM(F250:F252)</f>
        <v>12611.338235605233</v>
      </c>
      <c r="G249" s="97">
        <f>+SUM(G250:G252)</f>
        <v>12642.44003755493</v>
      </c>
      <c r="H249" s="97">
        <f>+SUM(H250:H252)</f>
        <v>12588.813372187875</v>
      </c>
      <c r="I249" s="97">
        <f>+SUM(I250:I252)</f>
        <v>12510.342948592732</v>
      </c>
      <c r="J249" s="97">
        <f>+SUM(J250:J252)</f>
        <v>12430.711375574541</v>
      </c>
      <c r="K249" s="97">
        <f>+SUM(K250:K252)</f>
        <v>12370.099735289135</v>
      </c>
      <c r="L249" s="97">
        <f>+SUM(L250:L252)</f>
        <v>12321.018653085022</v>
      </c>
      <c r="M249" s="97">
        <f>+SUM(M250:M252)</f>
        <v>12258.044812605713</v>
      </c>
      <c r="N249" s="97">
        <f>+SUM(N250:N252)</f>
        <v>12193.168285173906</v>
      </c>
    </row>
    <row r="250" spans="1:14" ht="15.75" customHeight="1" x14ac:dyDescent="0.3">
      <c r="A250" s="95" t="s">
        <v>74</v>
      </c>
      <c r="B250" s="106"/>
      <c r="C250" s="180">
        <f>+C$232*C175</f>
        <v>4365.8366481984613</v>
      </c>
      <c r="D250" s="180">
        <f>+D$232*D175</f>
        <v>4344.7569078512943</v>
      </c>
      <c r="E250" s="180">
        <f>+E$232*E175</f>
        <v>4343.9570719607882</v>
      </c>
      <c r="F250" s="180">
        <f>+F$232*F175</f>
        <v>4326.5331314395362</v>
      </c>
      <c r="G250" s="180">
        <f>+G$232*G175</f>
        <v>4295.6243882656263</v>
      </c>
      <c r="H250" s="180">
        <f>+H$232*H175</f>
        <v>4272.3142683636834</v>
      </c>
      <c r="I250" s="180">
        <f>+I$232*I175</f>
        <v>4251.6538802799523</v>
      </c>
      <c r="J250" s="180">
        <f>+J$232*J175</f>
        <v>4233.477598266617</v>
      </c>
      <c r="K250" s="180">
        <f>+K$232*K175</f>
        <v>4212.3095161654737</v>
      </c>
      <c r="L250" s="180">
        <f>+L$232*L175</f>
        <v>4189.3689011576535</v>
      </c>
      <c r="M250" s="180">
        <f>+M$232*M175</f>
        <v>4168.5453978768237</v>
      </c>
      <c r="N250" s="180">
        <f>+N$232*N175</f>
        <v>4148.1741219924861</v>
      </c>
    </row>
    <row r="251" spans="1:14" ht="15.75" customHeight="1" x14ac:dyDescent="0.3">
      <c r="A251" s="95" t="s">
        <v>76</v>
      </c>
      <c r="B251" s="106"/>
      <c r="C251" s="180">
        <f>+C$233*C176</f>
        <v>8062.5375287082161</v>
      </c>
      <c r="D251" s="180">
        <f>+D$233*D176</f>
        <v>8089.0500529097617</v>
      </c>
      <c r="E251" s="180">
        <f>+E$233*E176</f>
        <v>7953.9081684429339</v>
      </c>
      <c r="F251" s="180">
        <f>+F$233*F176</f>
        <v>7839.802136512978</v>
      </c>
      <c r="G251" s="180">
        <f>+G$233*G176</f>
        <v>7854.0471479149464</v>
      </c>
      <c r="H251" s="180">
        <f>+H$233*H176</f>
        <v>7843.7938589801879</v>
      </c>
      <c r="I251" s="180">
        <f>+I$233*I176</f>
        <v>7796.7200354522092</v>
      </c>
      <c r="J251" s="180">
        <f>+J$233*J176</f>
        <v>7739.7817133654189</v>
      </c>
      <c r="K251" s="180">
        <f>+K$233*K176</f>
        <v>7698.7262591515209</v>
      </c>
      <c r="L251" s="180">
        <f>+L$233*L176</f>
        <v>7669.9393282553783</v>
      </c>
      <c r="M251" s="180">
        <f>+M$233*M176</f>
        <v>7633.8388217340689</v>
      </c>
      <c r="N251" s="180">
        <f>+N$233*N176</f>
        <v>7592.6667783756466</v>
      </c>
    </row>
    <row r="252" spans="1:14" ht="15.75" customHeight="1" x14ac:dyDescent="0.3">
      <c r="A252" s="95" t="s">
        <v>77</v>
      </c>
      <c r="B252" s="106"/>
      <c r="C252" s="180">
        <f>+C$234*C177</f>
        <v>526.53306309930508</v>
      </c>
      <c r="D252" s="180">
        <f>+D$234*D177</f>
        <v>485.17909131940763</v>
      </c>
      <c r="E252" s="180">
        <f>+E$234*E177</f>
        <v>449.28479637838552</v>
      </c>
      <c r="F252" s="180">
        <f>+F$234*F177</f>
        <v>445.00296765271878</v>
      </c>
      <c r="G252" s="180">
        <f>+G$234*G177</f>
        <v>492.76850137435696</v>
      </c>
      <c r="H252" s="180">
        <f>+H$234*H177</f>
        <v>472.70524484400289</v>
      </c>
      <c r="I252" s="180">
        <f>+I$234*I177</f>
        <v>461.96903286056988</v>
      </c>
      <c r="J252" s="180">
        <f>+J$234*J177</f>
        <v>457.4520639425067</v>
      </c>
      <c r="K252" s="180">
        <f>+K$234*K177</f>
        <v>459.06395997214003</v>
      </c>
      <c r="L252" s="180">
        <f>+L$234*L177</f>
        <v>461.71042367198953</v>
      </c>
      <c r="M252" s="180">
        <f>+M$234*M177</f>
        <v>455.66059299482026</v>
      </c>
      <c r="N252" s="180">
        <f>+N$234*N177</f>
        <v>452.32738480577262</v>
      </c>
    </row>
    <row r="253" spans="1:14" ht="15.75" customHeight="1" x14ac:dyDescent="0.25">
      <c r="A253" s="103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</row>
    <row r="254" spans="1:14" ht="15.75" customHeight="1" x14ac:dyDescent="0.3">
      <c r="A254" s="101" t="s">
        <v>103</v>
      </c>
      <c r="B254" s="106"/>
      <c r="C254" s="97">
        <f>+SUM(C255:C257)</f>
        <v>3570268.5888188565</v>
      </c>
      <c r="D254" s="97">
        <f>+SUM(D255:D257)</f>
        <v>4120836.6313396413</v>
      </c>
      <c r="E254" s="97">
        <f>+SUM(E255:E257)</f>
        <v>4802883.3337900005</v>
      </c>
      <c r="F254" s="97">
        <f>+SUM(F255:F257)</f>
        <v>5687110.6169805024</v>
      </c>
      <c r="G254" s="97">
        <f>+SUM(G255:G257)</f>
        <v>6904630.4247061005</v>
      </c>
      <c r="H254" s="97">
        <f>+SUM(H255:H257)</f>
        <v>8704951.6935224459</v>
      </c>
      <c r="I254" s="97">
        <f>+SUM(I255:I257)</f>
        <v>11569948.012031391</v>
      </c>
      <c r="J254" s="97">
        <f>+SUM(J255:J257)</f>
        <v>16438207.912226377</v>
      </c>
      <c r="K254" s="97">
        <f>+SUM(K255:K257)</f>
        <v>25147712.992159352</v>
      </c>
      <c r="L254" s="97">
        <f>+SUM(L255:L257)</f>
        <v>41308878.748121805</v>
      </c>
      <c r="M254" s="97">
        <f>+SUM(M255:M257)</f>
        <v>72026779.237735093</v>
      </c>
      <c r="N254" s="97">
        <f>+SUM(N255:N257)</f>
        <v>131298546.7587731</v>
      </c>
    </row>
    <row r="255" spans="1:14" ht="15.75" customHeight="1" x14ac:dyDescent="0.25">
      <c r="A255" s="105" t="s">
        <v>86</v>
      </c>
      <c r="B255" s="106"/>
      <c r="C255" s="180">
        <f>+(C233-C232)*C203</f>
        <v>3272591.4767959076</v>
      </c>
      <c r="D255" s="180">
        <f>+(D233-D232)*D203</f>
        <v>3776463.1478259224</v>
      </c>
      <c r="E255" s="180">
        <f>+(E233-E232)*E203</f>
        <v>4400807.1874601133</v>
      </c>
      <c r="F255" s="180">
        <f>+(F233-F232)*F203</f>
        <v>5210482.0141548188</v>
      </c>
      <c r="G255" s="180">
        <f>+(G233-G232)*G203</f>
        <v>6325782.1365184411</v>
      </c>
      <c r="H255" s="180">
        <f>+(H233-H232)*H203</f>
        <v>7975654.2816814538</v>
      </c>
      <c r="I255" s="180">
        <f>+(I233-I232)*I203</f>
        <v>10602289.263648702</v>
      </c>
      <c r="J255" s="180">
        <f>+(J233-J232)*J203</f>
        <v>15067013.426999716</v>
      </c>
      <c r="K255" s="180">
        <f>+(K233-K232)*K203</f>
        <v>23056547.898502495</v>
      </c>
      <c r="L255" s="180">
        <f>+(L233-L232)*L203</f>
        <v>37884224.607689865</v>
      </c>
      <c r="M255" s="180">
        <f>+(M233-M232)*M203</f>
        <v>66070524.907620378</v>
      </c>
      <c r="N255" s="180">
        <f>+(N233-N232)*N203</f>
        <v>120460978.69481809</v>
      </c>
    </row>
    <row r="256" spans="1:14" ht="15.75" customHeight="1" x14ac:dyDescent="0.25">
      <c r="A256" s="105" t="s">
        <v>87</v>
      </c>
      <c r="B256" s="106"/>
      <c r="C256" s="180">
        <f>+(C234-C232)*C204</f>
        <v>291485.88052433188</v>
      </c>
      <c r="D256" s="180">
        <f>+(D234-D232)*D204</f>
        <v>336365.13867275423</v>
      </c>
      <c r="E256" s="180">
        <f>+(E234-E232)*E204</f>
        <v>391974.7292474595</v>
      </c>
      <c r="F256" s="180">
        <f>+(F234-F232)*F204</f>
        <v>464091.51543079363</v>
      </c>
      <c r="G256" s="180">
        <f>+(G234-G232)*G204</f>
        <v>563429.9878680394</v>
      </c>
      <c r="H256" s="180">
        <f>+(H234-H232)*H204</f>
        <v>710382.16274085839</v>
      </c>
      <c r="I256" s="180">
        <f>+(I234-I232)*I204</f>
        <v>944333.45668126107</v>
      </c>
      <c r="J256" s="180">
        <f>+(J234-J232)*J204</f>
        <v>1342001.1959271003</v>
      </c>
      <c r="K256" s="180">
        <f>+(K234-K232)*K204</f>
        <v>2053619.6508787649</v>
      </c>
      <c r="L256" s="180">
        <f>+(L234-L232)*L204</f>
        <v>3374303.4063529442</v>
      </c>
      <c r="M256" s="180">
        <f>+(M234-M232)*M204</f>
        <v>5884824.0808406826</v>
      </c>
      <c r="N256" s="180">
        <f>+(N234-N232)*N204</f>
        <v>10729317.940429142</v>
      </c>
    </row>
    <row r="257" spans="1:14" ht="15.75" customHeight="1" x14ac:dyDescent="0.25">
      <c r="A257" s="105" t="s">
        <v>88</v>
      </c>
      <c r="B257" s="106"/>
      <c r="C257" s="180">
        <f>+(C234-C233)*C205</f>
        <v>6191.2314986171741</v>
      </c>
      <c r="D257" s="180">
        <f>+(D234-D233)*D205</f>
        <v>8008.3448409648427</v>
      </c>
      <c r="E257" s="180">
        <f>+(E234-E233)*E205</f>
        <v>10101.41708242809</v>
      </c>
      <c r="F257" s="180">
        <f>+(F234-F233)*F205</f>
        <v>12537.087394889431</v>
      </c>
      <c r="G257" s="180">
        <f>+(G234-G233)*G205</f>
        <v>15418.300319620022</v>
      </c>
      <c r="H257" s="180">
        <f>+(H234-H233)*H205</f>
        <v>18915.249100133475</v>
      </c>
      <c r="I257" s="180">
        <f>+(I234-I233)*I205</f>
        <v>23325.291701429378</v>
      </c>
      <c r="J257" s="180">
        <f>+(J234-J233)*J205</f>
        <v>29193.289299560955</v>
      </c>
      <c r="K257" s="180">
        <f>+(K234-K233)*K205</f>
        <v>37545.442778092525</v>
      </c>
      <c r="L257" s="180">
        <f>+(L234-L233)*L205</f>
        <v>50350.734078996458</v>
      </c>
      <c r="M257" s="180">
        <f>+(M234-M233)*M205</f>
        <v>71430.249274032321</v>
      </c>
      <c r="N257" s="180">
        <f>+(N234-N233)*N205</f>
        <v>108250.12352586666</v>
      </c>
    </row>
    <row r="258" spans="1:14" ht="15.75" customHeight="1" x14ac:dyDescent="0.25">
      <c r="A258" s="103"/>
    </row>
    <row r="259" spans="1:14" ht="15.75" customHeight="1" x14ac:dyDescent="0.3">
      <c r="A259" s="101" t="s">
        <v>104</v>
      </c>
      <c r="C259" s="97">
        <f>+SUM(C260:C262)</f>
        <v>-374131.2301625745</v>
      </c>
      <c r="D259" s="97">
        <f>+SUM(D260:D262)</f>
        <v>-538576.24729420827</v>
      </c>
      <c r="E259" s="97">
        <f>+SUM(E260:E262)</f>
        <v>-783444.86572753277</v>
      </c>
      <c r="F259" s="97">
        <f>+SUM(F260:F262)</f>
        <v>-1176250.8891176505</v>
      </c>
      <c r="G259" s="97">
        <f>+SUM(G260:G262)</f>
        <v>-1848678.5733235495</v>
      </c>
      <c r="H259" s="97">
        <f>+SUM(H260:H262)</f>
        <v>-3058776.5232838257</v>
      </c>
      <c r="I259" s="97">
        <f>+SUM(I260:I262)</f>
        <v>-5313596.6601735717</v>
      </c>
      <c r="J259" s="97">
        <f>+SUM(J260:J262)</f>
        <v>-9611278.5126199052</v>
      </c>
      <c r="K259" s="97">
        <f>+SUM(K260:K262)</f>
        <v>-17918449.840755187</v>
      </c>
      <c r="L259" s="97">
        <f>+SUM(L260:L262)</f>
        <v>-34112095.472966976</v>
      </c>
      <c r="M259" s="97">
        <f>+SUM(M260:M262)</f>
        <v>-65837704.520995773</v>
      </c>
      <c r="N259" s="97">
        <f>+SUM(N260:N262)</f>
        <v>-128175136.13429056</v>
      </c>
    </row>
    <row r="260" spans="1:14" ht="15.75" customHeight="1" x14ac:dyDescent="0.25">
      <c r="A260" s="105" t="s">
        <v>91</v>
      </c>
      <c r="C260" s="104">
        <f>(C232-C233)*C209</f>
        <v>-15714.316919756253</v>
      </c>
      <c r="D260" s="104">
        <f>(D232-D233)*D209</f>
        <v>-74964.728531945715</v>
      </c>
      <c r="E260" s="104">
        <f>(E232-E233)*E209</f>
        <v>-198663.19008338946</v>
      </c>
      <c r="F260" s="104">
        <f>(F232-F233)*F209</f>
        <v>-450465.69337180391</v>
      </c>
      <c r="G260" s="104">
        <f>(G232-G233)*G209</f>
        <v>-956096.92632113129</v>
      </c>
      <c r="H260" s="104">
        <f>(H232-H233)*H209</f>
        <v>-1963752.8277229238</v>
      </c>
      <c r="I260" s="104">
        <f>(I232-I233)*I209</f>
        <v>-3963270.9529242287</v>
      </c>
      <c r="J260" s="104">
        <f>(J232-J233)*J209</f>
        <v>-7921248.2431185553</v>
      </c>
      <c r="K260" s="104">
        <f>(K232-K233)*K209</f>
        <v>-15744904.608297896</v>
      </c>
      <c r="L260" s="104">
        <f>(L232-L233)*L209</f>
        <v>-31197238.438121065</v>
      </c>
      <c r="M260" s="104">
        <f>(M232-M233)*M209</f>
        <v>-61702532.146536522</v>
      </c>
      <c r="N260" s="104">
        <f>(N232-N233)*N209</f>
        <v>-121908422.45366649</v>
      </c>
    </row>
    <row r="261" spans="1:14" ht="15.75" customHeight="1" x14ac:dyDescent="0.25">
      <c r="A261" s="105" t="s">
        <v>92</v>
      </c>
      <c r="C261" s="104">
        <f>(C233-C234)*C210</f>
        <v>-281861.84439483768</v>
      </c>
      <c r="D261" s="104">
        <f>(D233-D234)*D210</f>
        <v>-364587.69922080846</v>
      </c>
      <c r="E261" s="104">
        <f>(E233-E234)*E210</f>
        <v>-459876.85172015155</v>
      </c>
      <c r="F261" s="104">
        <f>(F233-F234)*F210</f>
        <v>-570763.11510110262</v>
      </c>
      <c r="G261" s="104">
        <f>(G233-G234)*G210</f>
        <v>-701933.13987568801</v>
      </c>
      <c r="H261" s="104">
        <f>(H233-H234)*H210</f>
        <v>-861135.13922750519</v>
      </c>
      <c r="I261" s="104">
        <f>(I233-I234)*I210</f>
        <v>-1061906.6241475411</v>
      </c>
      <c r="J261" s="104">
        <f>(J233-J234)*J210</f>
        <v>-1329052.9303845572</v>
      </c>
      <c r="K261" s="104">
        <f>(K233-K234)*K210</f>
        <v>-1709292.8527091341</v>
      </c>
      <c r="L261" s="104">
        <f>(L233-L234)*L210</f>
        <v>-2292266.2118691173</v>
      </c>
      <c r="M261" s="104">
        <f>(M233-M234)*M210</f>
        <v>-3251931.6731184456</v>
      </c>
      <c r="N261" s="104">
        <f>(N233-N234)*N210</f>
        <v>-4928192.311947084</v>
      </c>
    </row>
    <row r="262" spans="1:14" ht="15.75" customHeight="1" x14ac:dyDescent="0.25">
      <c r="A262" s="105" t="s">
        <v>93</v>
      </c>
      <c r="C262" s="104">
        <f>(C232-C234)*C211</f>
        <v>-76555.068847980598</v>
      </c>
      <c r="D262" s="104">
        <f>(D232-D234)*D211</f>
        <v>-99023.819541454141</v>
      </c>
      <c r="E262" s="104">
        <f>(E232-E234)*E211</f>
        <v>-124904.82392399177</v>
      </c>
      <c r="F262" s="104">
        <f>(F232-F234)*F211</f>
        <v>-155022.0806447439</v>
      </c>
      <c r="G262" s="104">
        <f>(G232-G234)*G211</f>
        <v>-190648.50712673008</v>
      </c>
      <c r="H262" s="104">
        <f>(H232-H234)*H211</f>
        <v>-233888.55633339647</v>
      </c>
      <c r="I262" s="104">
        <f>(I232-I234)*I211</f>
        <v>-288419.08310180134</v>
      </c>
      <c r="J262" s="104">
        <f>(J232-J234)*J211</f>
        <v>-360977.33911679336</v>
      </c>
      <c r="K262" s="104">
        <f>(K232-K234)*K211</f>
        <v>-464252.37974815984</v>
      </c>
      <c r="L262" s="104">
        <f>(L232-L234)*L211</f>
        <v>-622590.82297679735</v>
      </c>
      <c r="M262" s="104">
        <f>(M232-M234)*M211</f>
        <v>-883240.70134081226</v>
      </c>
      <c r="N262" s="104">
        <f>(N232-N234)*N211</f>
        <v>-1338521.3686769858</v>
      </c>
    </row>
    <row r="263" spans="1:14" ht="15.75" customHeight="1" x14ac:dyDescent="0.25">
      <c r="A263" s="103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</row>
    <row r="264" spans="1:14" ht="15.75" customHeight="1" x14ac:dyDescent="0.3">
      <c r="A264" s="101" t="s">
        <v>105</v>
      </c>
      <c r="B264" s="100">
        <f>+SUM(B265:B267)</f>
        <v>3277280.3030137992</v>
      </c>
      <c r="C264" s="97">
        <f>+SUM(C265:C267)</f>
        <v>9389123.9762173072</v>
      </c>
      <c r="D264" s="97">
        <f>+SUM(D265:D267)</f>
        <v>21776953.110379204</v>
      </c>
      <c r="E264" s="97">
        <f>+SUM(E265:E267)</f>
        <v>46580780.936474487</v>
      </c>
      <c r="F264" s="97">
        <f>+SUM(F265:F267)</f>
        <v>95932645.509321779</v>
      </c>
      <c r="G264" s="97">
        <f>+SUM(G265:G267)</f>
        <v>193775162.794826</v>
      </c>
      <c r="H264" s="97">
        <f>+SUM(H265:H267)</f>
        <v>387352588.09005827</v>
      </c>
      <c r="I264" s="97">
        <f>+SUM(I265:I267)</f>
        <v>769882433.93821681</v>
      </c>
      <c r="J264" s="97">
        <f>+SUM(J265:J267)</f>
        <v>1525283671.7090614</v>
      </c>
      <c r="K264" s="97">
        <f>+SUM(K265:K267)</f>
        <v>3016420865.6104331</v>
      </c>
      <c r="L264" s="97">
        <f>+SUM(L265:L267)</f>
        <v>5959200346.1565619</v>
      </c>
      <c r="M264" s="97">
        <f>+SUM(M265:M267)</f>
        <v>11766043178.772127</v>
      </c>
      <c r="N264" s="97">
        <f>+SUM(N265:N267)</f>
        <v>23223520051.138306</v>
      </c>
    </row>
    <row r="265" spans="1:14" ht="15.75" customHeight="1" x14ac:dyDescent="0.3">
      <c r="A265" s="95" t="s">
        <v>74</v>
      </c>
      <c r="B265" s="99">
        <v>1376556.6966910595</v>
      </c>
      <c r="C265" s="180">
        <f>+C232*C222</f>
        <v>794250.62260390609</v>
      </c>
      <c r="D265" s="180">
        <f>+D232*D222</f>
        <v>925560.16351230105</v>
      </c>
      <c r="E265" s="180">
        <f>+E232*E222</f>
        <v>1095847.7341931371</v>
      </c>
      <c r="F265" s="180">
        <f>+F232*F222</f>
        <v>1330413.1944935992</v>
      </c>
      <c r="G265" s="180">
        <f>+G232*G222</f>
        <v>1677407.7042287092</v>
      </c>
      <c r="H265" s="180">
        <f>+H232*H222</f>
        <v>2229831.0665437095</v>
      </c>
      <c r="I265" s="180">
        <f>+I232*I222</f>
        <v>3168833.9927440383</v>
      </c>
      <c r="J265" s="180">
        <f>+J232*J222</f>
        <v>4849160.9229722898</v>
      </c>
      <c r="K265" s="180">
        <f>+K232*K222</f>
        <v>7967658.5746232439</v>
      </c>
      <c r="L265" s="180">
        <f>+L232*L222</f>
        <v>13895688.502575399</v>
      </c>
      <c r="M265" s="180">
        <f>+M232*M222</f>
        <v>25334871.16984449</v>
      </c>
      <c r="N265" s="180">
        <f>+N232*N222</f>
        <v>47610717.75746315</v>
      </c>
    </row>
    <row r="266" spans="1:14" ht="15.75" customHeight="1" x14ac:dyDescent="0.3">
      <c r="A266" s="95" t="s">
        <v>76</v>
      </c>
      <c r="B266" s="99">
        <v>1007328.007676683</v>
      </c>
      <c r="C266" s="180">
        <f>+C233*C223</f>
        <v>7208146.97422555</v>
      </c>
      <c r="D266" s="180">
        <f>+D233*D223</f>
        <v>19102229.815710526</v>
      </c>
      <c r="E266" s="180">
        <f>+E233*E223</f>
        <v>43314008.97805807</v>
      </c>
      <c r="F266" s="180">
        <f>+F233*F223</f>
        <v>91932396.761647224</v>
      </c>
      <c r="G266" s="180">
        <f>+G233*G223</f>
        <v>188822387.28105038</v>
      </c>
      <c r="H266" s="180">
        <f>+H233*H223</f>
        <v>381083745.4734835</v>
      </c>
      <c r="I266" s="180">
        <f>+I233*I223</f>
        <v>761658484.91524577</v>
      </c>
      <c r="J266" s="180">
        <f>+J233*J223</f>
        <v>1513933135.4132593</v>
      </c>
      <c r="K266" s="180">
        <f>+K233*K223</f>
        <v>2999734465.203949</v>
      </c>
      <c r="L266" s="180">
        <f>+L233*L223</f>
        <v>5932935783.3208199</v>
      </c>
      <c r="M266" s="180">
        <f>+M233*M223</f>
        <v>11721963697.467934</v>
      </c>
      <c r="N266" s="180">
        <f>+N233*N223</f>
        <v>23145527041.035126</v>
      </c>
    </row>
    <row r="267" spans="1:14" ht="15.75" customHeight="1" x14ac:dyDescent="0.3">
      <c r="A267" s="95" t="s">
        <v>77</v>
      </c>
      <c r="B267" s="99">
        <v>893395.59864605684</v>
      </c>
      <c r="C267" s="180">
        <f>+C234*C224</f>
        <v>1386726.3793878513</v>
      </c>
      <c r="D267" s="180">
        <f>+D234*D224</f>
        <v>1749163.1311563794</v>
      </c>
      <c r="E267" s="180">
        <f>+E234*E224</f>
        <v>2170924.224223278</v>
      </c>
      <c r="F267" s="180">
        <f>+F234*F224</f>
        <v>2669835.5531809563</v>
      </c>
      <c r="G267" s="180">
        <f>+G234*G224</f>
        <v>3275367.8095469223</v>
      </c>
      <c r="H267" s="180">
        <f>+H234*H224</f>
        <v>4039011.5500310608</v>
      </c>
      <c r="I267" s="180">
        <f>+I234*I224</f>
        <v>5055115.0302270046</v>
      </c>
      <c r="J267" s="180">
        <f>+J234*J224</f>
        <v>6501375.3728298731</v>
      </c>
      <c r="K267" s="180">
        <f>+K234*K224</f>
        <v>8718741.8318608571</v>
      </c>
      <c r="L267" s="180">
        <f>+L234*L224</f>
        <v>12368874.333165769</v>
      </c>
      <c r="M267" s="180">
        <f>+M234*M224</f>
        <v>18744610.134349201</v>
      </c>
      <c r="N267" s="180">
        <f>+N234*N224</f>
        <v>30382292.345718503</v>
      </c>
    </row>
    <row r="268" spans="1:14" ht="15.75" customHeight="1" x14ac:dyDescent="0.25">
      <c r="A268" s="93"/>
    </row>
    <row r="269" spans="1:14" ht="15.75" customHeight="1" x14ac:dyDescent="0.3">
      <c r="A269" s="98" t="s">
        <v>106</v>
      </c>
      <c r="C269" s="97">
        <f>+SUM(C270:C272)</f>
        <v>-181329.22307531291</v>
      </c>
      <c r="D269" s="97">
        <f>+SUM(D270:D272)</f>
        <v>-298237.10607646185</v>
      </c>
      <c r="E269" s="97">
        <f>+SUM(E270:E272)</f>
        <v>-502655.4511915929</v>
      </c>
      <c r="F269" s="97">
        <f>+SUM(F270:F272)</f>
        <v>-876193.71486281895</v>
      </c>
      <c r="G269" s="97">
        <f>+SUM(G270:G272)</f>
        <v>-1579361.2576188215</v>
      </c>
      <c r="H269" s="97">
        <f>+SUM(H270:H272)</f>
        <v>-2928250.7416022639</v>
      </c>
      <c r="I269" s="97">
        <f>+SUM(I270:I272)</f>
        <v>-5545801.9683531113</v>
      </c>
      <c r="J269" s="97">
        <f>+SUM(J270:J272)</f>
        <v>-10660278.139177149</v>
      </c>
      <c r="K269" s="97">
        <f>+SUM(K270:K272)</f>
        <v>-20694055.529414624</v>
      </c>
      <c r="L269" s="97">
        <f>+SUM(L270:L272)</f>
        <v>-40425244.679056555</v>
      </c>
      <c r="M269" s="97">
        <f>+SUM(M270:M272)</f>
        <v>-79279423.15127416</v>
      </c>
      <c r="N269" s="97">
        <f>+SUM(N270:N272)</f>
        <v>-155850955.0993576</v>
      </c>
    </row>
    <row r="270" spans="1:14" ht="15.75" customHeight="1" x14ac:dyDescent="0.3">
      <c r="A270" s="95" t="s">
        <v>74</v>
      </c>
      <c r="C270" s="96">
        <f>-C185*C232</f>
        <v>-33037.360720585435</v>
      </c>
      <c r="D270" s="96">
        <f>-D185*D232</f>
        <v>-38124.029884987496</v>
      </c>
      <c r="E270" s="96">
        <f>-E185*E232</f>
        <v>-44426.88784859045</v>
      </c>
      <c r="F270" s="96">
        <f>-F185*F232</f>
        <v>-52600.691241270579</v>
      </c>
      <c r="G270" s="96">
        <f>-G185*G232</f>
        <v>-63859.833335692769</v>
      </c>
      <c r="H270" s="96">
        <f>-H185*H232</f>
        <v>-80515.569802978047</v>
      </c>
      <c r="I270" s="96">
        <f>-I185*I232</f>
        <v>-107031.89119409806</v>
      </c>
      <c r="J270" s="96">
        <f>-J185*J232</f>
        <v>-152104.03165171383</v>
      </c>
      <c r="K270" s="96">
        <f>-K185*K232</f>
        <v>-232759.72430266987</v>
      </c>
      <c r="L270" s="96">
        <f>-L185*L232</f>
        <v>-382447.6115819157</v>
      </c>
      <c r="M270" s="96">
        <f>-M185*M232</f>
        <v>-666993.04812361917</v>
      </c>
      <c r="N270" s="96">
        <f>-N185*N232</f>
        <v>-1216073.8161525356</v>
      </c>
    </row>
    <row r="271" spans="1:14" ht="15.75" customHeight="1" x14ac:dyDescent="0.3">
      <c r="A271" s="95" t="s">
        <v>76</v>
      </c>
      <c r="C271" s="96">
        <f>-C186*C233</f>
        <v>-19642.896149695316</v>
      </c>
      <c r="D271" s="96">
        <f>-D186*D233</f>
        <v>-93705.910664932162</v>
      </c>
      <c r="E271" s="96">
        <f>-E186*E233</f>
        <v>-248328.9876042369</v>
      </c>
      <c r="F271" s="96">
        <f>-F186*F233</f>
        <v>-563082.11671475496</v>
      </c>
      <c r="G271" s="96">
        <f>-G186*G233</f>
        <v>-1195121.157901414</v>
      </c>
      <c r="H271" s="96">
        <f>-H186*H233</f>
        <v>-2454691.0346536553</v>
      </c>
      <c r="I271" s="96">
        <f>-I186*I233</f>
        <v>-4954088.6911552865</v>
      </c>
      <c r="J271" s="96">
        <f>-J186*J233</f>
        <v>-9901560.3038981948</v>
      </c>
      <c r="K271" s="96">
        <f>-K186*K233</f>
        <v>-19681130.76037237</v>
      </c>
      <c r="L271" s="96">
        <f>-L186*L233</f>
        <v>-38996548.047651336</v>
      </c>
      <c r="M271" s="96">
        <f>-M186*M233</f>
        <v>-77128165.183170661</v>
      </c>
      <c r="N271" s="96">
        <f>-N186*N233</f>
        <v>-152385528.06708315</v>
      </c>
    </row>
    <row r="272" spans="1:14" ht="15.75" customHeight="1" x14ac:dyDescent="0.3">
      <c r="A272" s="95" t="s">
        <v>77</v>
      </c>
      <c r="C272" s="96">
        <f>-C187*C234</f>
        <v>-128648.96620503218</v>
      </c>
      <c r="D272" s="96">
        <f>-D187*D234</f>
        <v>-166407.16552654214</v>
      </c>
      <c r="E272" s="96">
        <f>-E187*E234</f>
        <v>-209899.57573876553</v>
      </c>
      <c r="F272" s="96">
        <f>-F187*F234</f>
        <v>-260510.90690679339</v>
      </c>
      <c r="G272" s="96">
        <f>-G187*G234</f>
        <v>-320380.26638171473</v>
      </c>
      <c r="H272" s="96">
        <f>-H187*H234</f>
        <v>-393044.13714563067</v>
      </c>
      <c r="I272" s="96">
        <f>-I187*I234</f>
        <v>-484681.38600372733</v>
      </c>
      <c r="J272" s="96">
        <f>-J187*J234</f>
        <v>-606613.80362724059</v>
      </c>
      <c r="K272" s="96">
        <f>-K187*K234</f>
        <v>-780165.0447395849</v>
      </c>
      <c r="L272" s="96">
        <f>-L187*L234</f>
        <v>-1046249.019823303</v>
      </c>
      <c r="M272" s="96">
        <f>-M187*M234</f>
        <v>-1484264.9199798924</v>
      </c>
      <c r="N272" s="96">
        <f>-N187*N234</f>
        <v>-2249353.2161219041</v>
      </c>
    </row>
    <row r="273" spans="1:14" ht="15.75" customHeight="1" x14ac:dyDescent="0.25">
      <c r="A273" s="93"/>
    </row>
    <row r="274" spans="1:14" ht="15.75" customHeight="1" x14ac:dyDescent="0.25">
      <c r="A274" s="93" t="s">
        <v>67</v>
      </c>
    </row>
    <row r="275" spans="1:14" ht="15.75" customHeight="1" x14ac:dyDescent="0.3">
      <c r="A275" s="95" t="s">
        <v>74</v>
      </c>
      <c r="C275" s="94">
        <f>-C270/B265</f>
        <v>2.4000000000000004E-2</v>
      </c>
      <c r="D275" s="94">
        <f>-D270/C265</f>
        <v>4.8000000000000008E-2</v>
      </c>
      <c r="E275" s="94">
        <f>-E270/D265</f>
        <v>4.8000000000000001E-2</v>
      </c>
      <c r="F275" s="94">
        <f>-F270/E265</f>
        <v>4.7999999999999994E-2</v>
      </c>
      <c r="G275" s="94">
        <f>-G270/F265</f>
        <v>4.8000000000000001E-2</v>
      </c>
      <c r="H275" s="94">
        <f>-H270/G265</f>
        <v>4.8000000000000001E-2</v>
      </c>
      <c r="I275" s="94">
        <f>-I270/H265</f>
        <v>4.8000000000000001E-2</v>
      </c>
      <c r="J275" s="94">
        <f>-J270/I265</f>
        <v>4.7999999999999994E-2</v>
      </c>
      <c r="K275" s="94">
        <f>-K270/J265</f>
        <v>4.7999999999999994E-2</v>
      </c>
      <c r="L275" s="94">
        <f>-L270/K265</f>
        <v>4.8000000000000001E-2</v>
      </c>
      <c r="M275" s="94">
        <f>-M270/L265</f>
        <v>4.8000000000000001E-2</v>
      </c>
      <c r="N275" s="94">
        <f>-N270/M265</f>
        <v>4.8000000000000008E-2</v>
      </c>
    </row>
    <row r="276" spans="1:14" ht="15.75" customHeight="1" x14ac:dyDescent="0.3">
      <c r="A276" s="95" t="s">
        <v>76</v>
      </c>
      <c r="C276" s="94">
        <f>-C271/B266</f>
        <v>1.9499999999999997E-2</v>
      </c>
      <c r="D276" s="94">
        <f>-D271/C266</f>
        <v>1.3000000000000001E-2</v>
      </c>
      <c r="E276" s="94">
        <f>-E271/D266</f>
        <v>1.3000000000000003E-2</v>
      </c>
      <c r="F276" s="94">
        <f>-F271/E266</f>
        <v>1.3000000000000001E-2</v>
      </c>
      <c r="G276" s="94">
        <f>-G271/F266</f>
        <v>1.3000000000000001E-2</v>
      </c>
      <c r="H276" s="94">
        <f>-H271/G266</f>
        <v>1.3000000000000001E-2</v>
      </c>
      <c r="I276" s="94">
        <f>-I271/H266</f>
        <v>1.3000000000000003E-2</v>
      </c>
      <c r="J276" s="94">
        <f>-J271/I266</f>
        <v>1.2999999999999999E-2</v>
      </c>
      <c r="K276" s="94">
        <f>-K271/J266</f>
        <v>1.2999999999999999E-2</v>
      </c>
      <c r="L276" s="94">
        <f>-L271/K266</f>
        <v>1.2999999999999999E-2</v>
      </c>
      <c r="M276" s="94">
        <f>-M271/L266</f>
        <v>1.3000000000000001E-2</v>
      </c>
      <c r="N276" s="94">
        <f>-N271/M266</f>
        <v>1.3000000000000001E-2</v>
      </c>
    </row>
    <row r="277" spans="1:14" ht="15.75" customHeight="1" x14ac:dyDescent="0.3">
      <c r="A277" s="95" t="s">
        <v>77</v>
      </c>
      <c r="C277" s="94">
        <f>-C272/B267</f>
        <v>0.14399999999999999</v>
      </c>
      <c r="D277" s="94">
        <f>-D272/C267</f>
        <v>0.11999999999999998</v>
      </c>
      <c r="E277" s="94">
        <f>-E272/D267</f>
        <v>0.12000000000000001</v>
      </c>
      <c r="F277" s="94">
        <f>-F272/E267</f>
        <v>0.12000000000000001</v>
      </c>
      <c r="G277" s="94">
        <f>-G272/F267</f>
        <v>0.12</v>
      </c>
      <c r="H277" s="94">
        <f>-H272/G267</f>
        <v>0.12</v>
      </c>
      <c r="I277" s="94">
        <f>-I272/H267</f>
        <v>0.12000000000000001</v>
      </c>
      <c r="J277" s="94">
        <f>-J272/I267</f>
        <v>0.12000000000000001</v>
      </c>
      <c r="K277" s="94">
        <f>-K272/J267</f>
        <v>0.12000000000000002</v>
      </c>
      <c r="L277" s="94">
        <f>-L272/K267</f>
        <v>0.12000000000000001</v>
      </c>
      <c r="M277" s="94">
        <f>-M272/L267</f>
        <v>0.12000000000000002</v>
      </c>
      <c r="N277" s="94">
        <f>-N272/M267</f>
        <v>0.12</v>
      </c>
    </row>
    <row r="278" spans="1:14" ht="15.75" customHeight="1" x14ac:dyDescent="0.25">
      <c r="A278" s="93"/>
    </row>
    <row r="279" spans="1:14" ht="15.75" customHeight="1" x14ac:dyDescent="0.25"/>
    <row r="280" spans="1:14" ht="15.75" customHeight="1" x14ac:dyDescent="0.25">
      <c r="A280" s="107" t="s">
        <v>108</v>
      </c>
    </row>
    <row r="281" spans="1:14" ht="15.75" customHeight="1" x14ac:dyDescent="0.25"/>
    <row r="282" spans="1:14" ht="15.75" customHeight="1" x14ac:dyDescent="0.3">
      <c r="A282" s="167" t="s">
        <v>109</v>
      </c>
      <c r="B282" s="179" t="s">
        <v>110</v>
      </c>
      <c r="C282" s="178">
        <f>+C64</f>
        <v>97222.124999999985</v>
      </c>
      <c r="D282" s="178">
        <f>+D64</f>
        <v>111805.57499999998</v>
      </c>
      <c r="E282" s="178">
        <f>+E64</f>
        <v>128576.4375</v>
      </c>
      <c r="F282" s="178">
        <f>+F64</f>
        <v>147862.83749999999</v>
      </c>
      <c r="G282" s="178">
        <f>+G64</f>
        <v>170042.25</v>
      </c>
      <c r="H282" s="178">
        <f>+H64</f>
        <v>195548.58749999999</v>
      </c>
      <c r="I282" s="178">
        <f>+I64</f>
        <v>224880.86249999999</v>
      </c>
      <c r="J282" s="178">
        <f>+J64</f>
        <v>258613.16249999998</v>
      </c>
      <c r="K282" s="178">
        <f>+K64</f>
        <v>297404.88749999995</v>
      </c>
      <c r="L282" s="178">
        <f>+L64</f>
        <v>342015.71249999997</v>
      </c>
      <c r="M282" s="178">
        <f>+M64</f>
        <v>393318.1875</v>
      </c>
      <c r="N282" s="178">
        <f>+N64</f>
        <v>452315.85</v>
      </c>
    </row>
    <row r="283" spans="1:14" ht="15.75" customHeight="1" x14ac:dyDescent="0.3">
      <c r="A283" s="167" t="s">
        <v>111</v>
      </c>
      <c r="B283" s="179" t="s">
        <v>112</v>
      </c>
      <c r="C283" s="178">
        <f>+C65</f>
        <v>63194</v>
      </c>
      <c r="D283" s="178">
        <f>+D65</f>
        <v>72674</v>
      </c>
      <c r="E283" s="178">
        <f>+E65</f>
        <v>83575</v>
      </c>
      <c r="F283" s="178">
        <f>+F65</f>
        <v>96111</v>
      </c>
      <c r="G283" s="178">
        <f>+G65</f>
        <v>110527</v>
      </c>
      <c r="H283" s="178">
        <f>+H65</f>
        <v>127107</v>
      </c>
      <c r="I283" s="178">
        <f>+I65</f>
        <v>146173</v>
      </c>
      <c r="J283" s="178">
        <f>+J65</f>
        <v>168099</v>
      </c>
      <c r="K283" s="178">
        <f>+K65</f>
        <v>193313</v>
      </c>
      <c r="L283" s="178">
        <f>+L65</f>
        <v>222310</v>
      </c>
      <c r="M283" s="178">
        <f>+M65</f>
        <v>255657</v>
      </c>
      <c r="N283" s="178">
        <f>+N65</f>
        <v>294005</v>
      </c>
    </row>
    <row r="284" spans="1:14" ht="15.75" customHeight="1" x14ac:dyDescent="0.3">
      <c r="A284" s="167" t="s">
        <v>113</v>
      </c>
      <c r="B284" s="179" t="s">
        <v>114</v>
      </c>
      <c r="C284" s="178">
        <f>+C66</f>
        <v>24306</v>
      </c>
      <c r="D284" s="178">
        <f>+D66</f>
        <v>27951</v>
      </c>
      <c r="E284" s="178">
        <f>+E66</f>
        <v>32144</v>
      </c>
      <c r="F284" s="178">
        <f>+F66</f>
        <v>36966</v>
      </c>
      <c r="G284" s="178">
        <f>+G66</f>
        <v>42511</v>
      </c>
      <c r="H284" s="178">
        <f>+H66</f>
        <v>48887</v>
      </c>
      <c r="I284" s="178">
        <f>+I66</f>
        <v>56220</v>
      </c>
      <c r="J284" s="178">
        <f>+J66</f>
        <v>64653</v>
      </c>
      <c r="K284" s="178">
        <f>+K66</f>
        <v>74351</v>
      </c>
      <c r="L284" s="178">
        <f>+L66</f>
        <v>85504</v>
      </c>
      <c r="M284" s="178">
        <f>+M66</f>
        <v>98330</v>
      </c>
      <c r="N284" s="178">
        <f>+N66</f>
        <v>113079</v>
      </c>
    </row>
    <row r="285" spans="1:14" ht="15.75" customHeight="1" x14ac:dyDescent="0.3">
      <c r="A285" s="167" t="s">
        <v>115</v>
      </c>
      <c r="B285" s="179" t="s">
        <v>116</v>
      </c>
      <c r="C285" s="178">
        <f>+C67</f>
        <v>8750</v>
      </c>
      <c r="D285" s="178">
        <f>+D67</f>
        <v>10063</v>
      </c>
      <c r="E285" s="178">
        <f>+E67</f>
        <v>11572</v>
      </c>
      <c r="F285" s="178">
        <f>+F67</f>
        <v>13308</v>
      </c>
      <c r="G285" s="178">
        <f>+G67</f>
        <v>15304</v>
      </c>
      <c r="H285" s="178">
        <f>+H67</f>
        <v>17599</v>
      </c>
      <c r="I285" s="178">
        <f>+I67</f>
        <v>20239</v>
      </c>
      <c r="J285" s="178">
        <f>+J67</f>
        <v>23275</v>
      </c>
      <c r="K285" s="178">
        <f>+K67</f>
        <v>26766</v>
      </c>
      <c r="L285" s="178">
        <f>+L67</f>
        <v>30781</v>
      </c>
      <c r="M285" s="178">
        <f>+M67</f>
        <v>35399</v>
      </c>
      <c r="N285" s="178">
        <f>+N67</f>
        <v>40708</v>
      </c>
    </row>
    <row r="286" spans="1:14" ht="15.75" customHeight="1" x14ac:dyDescent="0.3">
      <c r="A286" s="167" t="s">
        <v>117</v>
      </c>
      <c r="C286" s="177">
        <f>+SUM(C282:C285)</f>
        <v>193472.125</v>
      </c>
      <c r="D286" s="177">
        <f>+SUM(D282:D285)</f>
        <v>222493.57499999998</v>
      </c>
      <c r="E286" s="177">
        <f>+SUM(E282:E285)</f>
        <v>255867.4375</v>
      </c>
      <c r="F286" s="177">
        <f>+SUM(F282:F285)</f>
        <v>294247.83750000002</v>
      </c>
      <c r="G286" s="177">
        <f>+SUM(G282:G285)</f>
        <v>338384.25</v>
      </c>
      <c r="H286" s="177">
        <f>+SUM(H282:H285)</f>
        <v>389141.58750000002</v>
      </c>
      <c r="I286" s="177">
        <f>+SUM(I282:I285)</f>
        <v>447512.86249999999</v>
      </c>
      <c r="J286" s="177">
        <f>+SUM(J282:J285)</f>
        <v>514640.16249999998</v>
      </c>
      <c r="K286" s="177">
        <f>+SUM(K282:K285)</f>
        <v>591834.88749999995</v>
      </c>
      <c r="L286" s="177">
        <f>+SUM(L282:L285)</f>
        <v>680610.71249999991</v>
      </c>
      <c r="M286" s="177">
        <f>+SUM(M282:M285)</f>
        <v>782704.1875</v>
      </c>
      <c r="N286" s="177">
        <f>+SUM(N282:N285)</f>
        <v>900107.85</v>
      </c>
    </row>
    <row r="287" spans="1:14" ht="15.75" customHeight="1" x14ac:dyDescent="0.3">
      <c r="A287" s="167" t="s">
        <v>111</v>
      </c>
      <c r="B287" s="179" t="s">
        <v>118</v>
      </c>
      <c r="C287" s="178">
        <f>C21</f>
        <v>2899.1427583601244</v>
      </c>
      <c r="D287" s="178">
        <f>D21</f>
        <v>5539.8734075746179</v>
      </c>
      <c r="E287" s="178">
        <f>E21</f>
        <v>10714.032638652994</v>
      </c>
      <c r="F287" s="178">
        <f>F21</f>
        <v>20881.402336869513</v>
      </c>
      <c r="G287" s="178">
        <f>G21</f>
        <v>40894.124513494164</v>
      </c>
      <c r="H287" s="178">
        <f>H21</f>
        <v>80324.198853505819</v>
      </c>
      <c r="I287" s="178">
        <f>I21</f>
        <v>158055.18845759833</v>
      </c>
      <c r="J287" s="178">
        <f>J21</f>
        <v>311341.25082365185</v>
      </c>
      <c r="K287" s="178">
        <f>K21</f>
        <v>613679.57199526497</v>
      </c>
      <c r="L287" s="178">
        <f>L21</f>
        <v>1210070.6778756769</v>
      </c>
      <c r="M287" s="178">
        <f>M21</f>
        <v>2386583.1641645706</v>
      </c>
      <c r="N287" s="178">
        <f>N21</f>
        <v>4707597.2510063201</v>
      </c>
    </row>
    <row r="288" spans="1:14" ht="15.75" customHeight="1" x14ac:dyDescent="0.3">
      <c r="A288" s="167" t="s">
        <v>113</v>
      </c>
      <c r="B288" s="179" t="s">
        <v>118</v>
      </c>
      <c r="C288" s="178">
        <f>C22</f>
        <v>652.30712063102794</v>
      </c>
      <c r="D288" s="178">
        <f>D22</f>
        <v>1246.4715167042889</v>
      </c>
      <c r="E288" s="178">
        <f>E22</f>
        <v>2410.6573436969234</v>
      </c>
      <c r="F288" s="178">
        <f>F22</f>
        <v>4698.3155257956396</v>
      </c>
      <c r="G288" s="178">
        <f>G22</f>
        <v>9201.1780155361848</v>
      </c>
      <c r="H288" s="178">
        <f>H22</f>
        <v>18072.944742038806</v>
      </c>
      <c r="I288" s="178">
        <f>I22</f>
        <v>35562.417402959625</v>
      </c>
      <c r="J288" s="178">
        <f>J22</f>
        <v>70051.781435321653</v>
      </c>
      <c r="K288" s="178">
        <f>K22</f>
        <v>138077.90369893462</v>
      </c>
      <c r="L288" s="178">
        <f>L22</f>
        <v>272265.90252202732</v>
      </c>
      <c r="M288" s="178">
        <f>M22</f>
        <v>536981.21193702845</v>
      </c>
      <c r="N288" s="178">
        <f>N22</f>
        <v>1059209.3814764221</v>
      </c>
    </row>
    <row r="289" spans="1:14" ht="15.75" customHeight="1" x14ac:dyDescent="0.3">
      <c r="A289" s="167" t="s">
        <v>115</v>
      </c>
      <c r="B289" s="179" t="s">
        <v>118</v>
      </c>
      <c r="C289" s="178">
        <f>C23</f>
        <v>72.478568959003113</v>
      </c>
      <c r="D289" s="178">
        <f>D23</f>
        <v>138.49683518936544</v>
      </c>
      <c r="E289" s="178">
        <f>E23</f>
        <v>267.85081596632483</v>
      </c>
      <c r="F289" s="178">
        <f>F23</f>
        <v>522.03505842173774</v>
      </c>
      <c r="G289" s="178">
        <f>G23</f>
        <v>1022.353112837354</v>
      </c>
      <c r="H289" s="178">
        <f>H23</f>
        <v>2008.1049713376453</v>
      </c>
      <c r="I289" s="178">
        <f>I23</f>
        <v>3951.3797114399581</v>
      </c>
      <c r="J289" s="178">
        <f>J23</f>
        <v>7783.5312705912957</v>
      </c>
      <c r="K289" s="178">
        <f>K23</f>
        <v>15341.989299881623</v>
      </c>
      <c r="L289" s="178">
        <f>L23</f>
        <v>30251.766946891923</v>
      </c>
      <c r="M289" s="178">
        <f>M23</f>
        <v>59664.579104114266</v>
      </c>
      <c r="N289" s="178">
        <f>N23</f>
        <v>117689.931275158</v>
      </c>
    </row>
    <row r="290" spans="1:14" ht="15.75" customHeight="1" x14ac:dyDescent="0.3">
      <c r="A290" s="167" t="s">
        <v>117</v>
      </c>
      <c r="C290" s="177">
        <f>+SUM(C287:C289)</f>
        <v>3623.9284479501553</v>
      </c>
      <c r="D290" s="177">
        <f>+SUM(D287:D289)</f>
        <v>6924.8417594682724</v>
      </c>
      <c r="E290" s="177">
        <f>+SUM(E287:E289)</f>
        <v>13392.540798316242</v>
      </c>
      <c r="F290" s="177">
        <f>+SUM(F287:F289)</f>
        <v>26101.752921086889</v>
      </c>
      <c r="G290" s="177">
        <f>+SUM(G287:G289)</f>
        <v>51117.655641867699</v>
      </c>
      <c r="H290" s="177">
        <f>+SUM(H287:H289)</f>
        <v>100405.24856688226</v>
      </c>
      <c r="I290" s="177">
        <f>+SUM(I287:I289)</f>
        <v>197568.98557199791</v>
      </c>
      <c r="J290" s="177">
        <f>+SUM(J287:J289)</f>
        <v>389176.56352956482</v>
      </c>
      <c r="K290" s="177">
        <f>+SUM(K287:K289)</f>
        <v>767099.46499408118</v>
      </c>
      <c r="L290" s="177">
        <f>+SUM(L287:L289)</f>
        <v>1512588.3473445962</v>
      </c>
      <c r="M290" s="177">
        <f>+SUM(M287:M289)</f>
        <v>2983228.9552057134</v>
      </c>
      <c r="N290" s="177">
        <f>+SUM(N287:N289)</f>
        <v>5884496.5637579001</v>
      </c>
    </row>
    <row r="291" spans="1:14" ht="15.75" customHeight="1" x14ac:dyDescent="0.3">
      <c r="A291" s="167" t="s">
        <v>111</v>
      </c>
      <c r="B291" s="179" t="s">
        <v>119</v>
      </c>
      <c r="C291" s="178">
        <f>C46</f>
        <v>7913.5955369863896</v>
      </c>
      <c r="D291" s="178">
        <f>D46</f>
        <v>35141.450096210749</v>
      </c>
      <c r="E291" s="178">
        <f>E46</f>
        <v>54325.514681478882</v>
      </c>
      <c r="F291" s="178">
        <f>F46</f>
        <v>71515.961596219146</v>
      </c>
      <c r="G291" s="178">
        <f>G46</f>
        <v>88108.602401563097</v>
      </c>
      <c r="H291" s="178">
        <f>H46</f>
        <v>105119.45371260245</v>
      </c>
      <c r="I291" s="178">
        <f>I46</f>
        <v>123332.33828962178</v>
      </c>
      <c r="J291" s="178">
        <f>J46</f>
        <v>143397.10847191833</v>
      </c>
      <c r="K291" s="178">
        <f>K46</f>
        <v>165898.03399989306</v>
      </c>
      <c r="L291" s="178">
        <f>L46</f>
        <v>191400.00069487042</v>
      </c>
      <c r="M291" s="178">
        <f>M46</f>
        <v>220483.66771745827</v>
      </c>
      <c r="N291" s="178">
        <f>N46</f>
        <v>253771.35424122971</v>
      </c>
    </row>
    <row r="292" spans="1:14" ht="15.75" customHeight="1" x14ac:dyDescent="0.3">
      <c r="A292" s="167" t="s">
        <v>113</v>
      </c>
      <c r="B292" s="179" t="s">
        <v>119</v>
      </c>
      <c r="C292" s="178">
        <f>C47</f>
        <v>1780.5589958219375</v>
      </c>
      <c r="D292" s="178">
        <f>D47</f>
        <v>7906.8262716474173</v>
      </c>
      <c r="E292" s="178">
        <f>E47</f>
        <v>12223.240803332748</v>
      </c>
      <c r="F292" s="178">
        <f>F47</f>
        <v>16091.091359149308</v>
      </c>
      <c r="G292" s="178">
        <f>G47</f>
        <v>19824.435540351697</v>
      </c>
      <c r="H292" s="178">
        <f>H47</f>
        <v>23651.877085335549</v>
      </c>
      <c r="I292" s="178">
        <f>I47</f>
        <v>27749.776115164899</v>
      </c>
      <c r="J292" s="178">
        <f>J47</f>
        <v>32264.34940618162</v>
      </c>
      <c r="K292" s="178">
        <f>K47</f>
        <v>37327.057649975934</v>
      </c>
      <c r="L292" s="178">
        <f>L47</f>
        <v>43065.000156345843</v>
      </c>
      <c r="M292" s="178">
        <f>M47</f>
        <v>49608.825236428107</v>
      </c>
      <c r="N292" s="178">
        <f>N47</f>
        <v>57098.554704276678</v>
      </c>
    </row>
    <row r="293" spans="1:14" ht="15.75" customHeight="1" x14ac:dyDescent="0.3">
      <c r="A293" s="167" t="s">
        <v>115</v>
      </c>
      <c r="B293" s="179" t="s">
        <v>119</v>
      </c>
      <c r="C293" s="178">
        <f>C48</f>
        <v>197.83988842465973</v>
      </c>
      <c r="D293" s="178">
        <f>D48</f>
        <v>878.53625240526867</v>
      </c>
      <c r="E293" s="178">
        <f>E48</f>
        <v>1358.137867036972</v>
      </c>
      <c r="F293" s="178">
        <f>F48</f>
        <v>1787.8990399054787</v>
      </c>
      <c r="G293" s="178">
        <f>G48</f>
        <v>2202.7150600390773</v>
      </c>
      <c r="H293" s="178">
        <f>H48</f>
        <v>2627.9863428150611</v>
      </c>
      <c r="I293" s="178">
        <f>I48</f>
        <v>3083.3084572405446</v>
      </c>
      <c r="J293" s="178">
        <f>J48</f>
        <v>3584.9277117979582</v>
      </c>
      <c r="K293" s="178">
        <f>K48</f>
        <v>4147.4508499973263</v>
      </c>
      <c r="L293" s="178">
        <f>L48</f>
        <v>4785.0000173717608</v>
      </c>
      <c r="M293" s="178">
        <f>M48</f>
        <v>5512.0916929364566</v>
      </c>
      <c r="N293" s="178">
        <f>N48</f>
        <v>6344.2838560307428</v>
      </c>
    </row>
    <row r="294" spans="1:14" ht="15.75" customHeight="1" x14ac:dyDescent="0.3">
      <c r="A294" s="167" t="s">
        <v>117</v>
      </c>
      <c r="C294" s="177">
        <f>+SUM(C291:C293)</f>
        <v>9891.9944212329865</v>
      </c>
      <c r="D294" s="177">
        <f>+SUM(D291:D293)</f>
        <v>43926.812620263438</v>
      </c>
      <c r="E294" s="177">
        <f>+SUM(E291:E293)</f>
        <v>67906.893351848601</v>
      </c>
      <c r="F294" s="177">
        <f>+SUM(F291:F293)</f>
        <v>89394.951995273921</v>
      </c>
      <c r="G294" s="177">
        <f>+SUM(G291:G293)</f>
        <v>110135.75300195387</v>
      </c>
      <c r="H294" s="177">
        <f>+SUM(H291:H293)</f>
        <v>131399.31714075306</v>
      </c>
      <c r="I294" s="177">
        <f>+SUM(I291:I293)</f>
        <v>154165.42286202722</v>
      </c>
      <c r="J294" s="177">
        <f>+SUM(J291:J293)</f>
        <v>179246.38558989792</v>
      </c>
      <c r="K294" s="177">
        <f>+SUM(K291:K293)</f>
        <v>207372.54249986631</v>
      </c>
      <c r="L294" s="177">
        <f>+SUM(L291:L293)</f>
        <v>239250.00086858802</v>
      </c>
      <c r="M294" s="177">
        <f>+SUM(M291:M293)</f>
        <v>275604.58464682283</v>
      </c>
      <c r="N294" s="177">
        <f>+SUM(N291:N293)</f>
        <v>317214.19280153711</v>
      </c>
    </row>
    <row r="295" spans="1:14" ht="15.75" customHeight="1" x14ac:dyDescent="0.25">
      <c r="A295" s="176"/>
    </row>
    <row r="296" spans="1:14" ht="15.75" customHeight="1" x14ac:dyDescent="0.25">
      <c r="A296" s="103"/>
    </row>
    <row r="297" spans="1:14" ht="15.75" customHeight="1" x14ac:dyDescent="0.3">
      <c r="A297" s="167" t="s">
        <v>120</v>
      </c>
      <c r="C297" s="175">
        <f>C51/C64</f>
        <v>10.285724571438859</v>
      </c>
      <c r="D297" s="175">
        <f>D51/D64</f>
        <v>10.285712496894723</v>
      </c>
      <c r="E297" s="175">
        <f>E51/E64</f>
        <v>10.285710396976896</v>
      </c>
      <c r="F297" s="175">
        <f>F51/F64</f>
        <v>10.285714962016739</v>
      </c>
      <c r="G297" s="175">
        <f>G51/G64</f>
        <v>10.285715755937124</v>
      </c>
      <c r="H297" s="175">
        <f>H51/H64</f>
        <v>10.285715755937124</v>
      </c>
      <c r="I297" s="175">
        <f>I51/I64</f>
        <v>10.285716356255078</v>
      </c>
      <c r="J297" s="175">
        <f>J51/J64</f>
        <v>10.285709570056198</v>
      </c>
      <c r="K297" s="175">
        <f>K51/K64</f>
        <v>10.285718194658321</v>
      </c>
      <c r="L297" s="175">
        <f>L51/L64</f>
        <v>10.285715431626317</v>
      </c>
      <c r="M297" s="175">
        <f>M51/M64</f>
        <v>10.285712342523968</v>
      </c>
      <c r="N297" s="175">
        <f>N51/N64</f>
        <v>10.28571383484371</v>
      </c>
    </row>
    <row r="298" spans="1:14" ht="15.75" customHeight="1" x14ac:dyDescent="0.3">
      <c r="A298" s="167" t="s">
        <v>121</v>
      </c>
      <c r="C298" s="171">
        <f>C75*C146*C79</f>
        <v>2426722.5668432675</v>
      </c>
      <c r="D298" s="171">
        <f>D75*D146*D79</f>
        <v>3751500.1912880582</v>
      </c>
      <c r="E298" s="171">
        <f>E75*E146*E79</f>
        <v>4938606.2450804058</v>
      </c>
      <c r="F298" s="171">
        <f>F75*F146*F79</f>
        <v>6084428.4004016127</v>
      </c>
      <c r="G298" s="171">
        <f>G75*G146*G79</f>
        <v>7259124.7063554302</v>
      </c>
      <c r="H298" s="171">
        <f>H75*H146*H79</f>
        <v>8516836.6625032928</v>
      </c>
      <c r="I298" s="171">
        <f>I75*I146*I79</f>
        <v>9902432.4535104856</v>
      </c>
      <c r="J298" s="171">
        <f>J75*J146*J79</f>
        <v>11456260.323141648</v>
      </c>
      <c r="K298" s="171">
        <f>K75*K146*K79</f>
        <v>13217320.873148436</v>
      </c>
      <c r="L298" s="171">
        <f>L75*L146*L79</f>
        <v>15225719.301159557</v>
      </c>
      <c r="M298" s="171">
        <f>M75*M146*M79</f>
        <v>17524434.617009591</v>
      </c>
      <c r="N298" s="171">
        <f>N75*N146*N79</f>
        <v>20160806.01022885</v>
      </c>
    </row>
    <row r="299" spans="1:14" ht="15.75" customHeight="1" x14ac:dyDescent="0.3">
      <c r="A299" s="167" t="s">
        <v>122</v>
      </c>
      <c r="C299" s="171">
        <f>+C298+C51</f>
        <v>3426722.5668432675</v>
      </c>
      <c r="D299" s="171">
        <f>+D298+D51</f>
        <v>4901500.1912880577</v>
      </c>
      <c r="E299" s="171">
        <f>+E298+E51</f>
        <v>6261106.2450804058</v>
      </c>
      <c r="F299" s="171">
        <f>+F298+F51</f>
        <v>7605303.4004016127</v>
      </c>
      <c r="G299" s="171">
        <f>+G298+G51</f>
        <v>9008130.9563554302</v>
      </c>
      <c r="H299" s="171">
        <f>+H298+H51</f>
        <v>10528193.850003293</v>
      </c>
      <c r="I299" s="171">
        <f>+I298+I51</f>
        <v>12215493.219135486</v>
      </c>
      <c r="J299" s="171">
        <f>+J298+J51</f>
        <v>14116280.203610396</v>
      </c>
      <c r="K299" s="171">
        <f>+K298+K51</f>
        <v>16276343.735687496</v>
      </c>
      <c r="L299" s="171">
        <f>+L298+L51</f>
        <v>18743595.593079478</v>
      </c>
      <c r="M299" s="171">
        <f>+M298+M51</f>
        <v>21569992.352717496</v>
      </c>
      <c r="N299" s="171">
        <f>+N298+N51</f>
        <v>24813197.406292941</v>
      </c>
    </row>
    <row r="300" spans="1:14" ht="15.75" customHeight="1" x14ac:dyDescent="0.3">
      <c r="A300" s="167" t="s">
        <v>123</v>
      </c>
      <c r="C300" s="171">
        <f>C299/C221</f>
        <v>183.15929750517802</v>
      </c>
      <c r="D300" s="171">
        <f>D299/D221</f>
        <v>135.46463279603745</v>
      </c>
      <c r="E300" s="171">
        <f>E299/E221</f>
        <v>88.785343102020633</v>
      </c>
      <c r="F300" s="171">
        <f>F299/F221</f>
        <v>55.068784972911565</v>
      </c>
      <c r="G300" s="171">
        <f>G299/G221</f>
        <v>33.207650817166588</v>
      </c>
      <c r="H300" s="171">
        <f>H299/H221</f>
        <v>19.723999418549056</v>
      </c>
      <c r="I300" s="171">
        <f>I299/I221</f>
        <v>11.617808305356311</v>
      </c>
      <c r="J300" s="171">
        <f>J299/J221</f>
        <v>6.8112758439712913</v>
      </c>
      <c r="K300" s="171">
        <f>K299/K221</f>
        <v>3.9828686200340218</v>
      </c>
      <c r="L300" s="171">
        <f>L299/L221</f>
        <v>2.3255527665730606</v>
      </c>
      <c r="M300" s="171">
        <f>M299/M221</f>
        <v>1.3567522665739049</v>
      </c>
      <c r="N300" s="171">
        <f>N299/N221</f>
        <v>0.79118346273445361</v>
      </c>
    </row>
    <row r="301" spans="1:14" ht="15.75" customHeight="1" x14ac:dyDescent="0.25">
      <c r="B301" s="174" t="s">
        <v>63</v>
      </c>
      <c r="C301" s="173">
        <f>C299</f>
        <v>3426722.5668432675</v>
      </c>
      <c r="D301" s="173">
        <f>D299</f>
        <v>4901500.1912880577</v>
      </c>
      <c r="E301" s="173">
        <f>E299</f>
        <v>6261106.2450804058</v>
      </c>
      <c r="F301" s="173">
        <f>F299</f>
        <v>7605303.4004016127</v>
      </c>
      <c r="G301" s="173">
        <f>G299</f>
        <v>9008130.9563554302</v>
      </c>
      <c r="H301" s="173">
        <f>H299</f>
        <v>10528193.850003293</v>
      </c>
      <c r="I301" s="173">
        <f>I299</f>
        <v>12215493.219135486</v>
      </c>
      <c r="J301" s="173">
        <f>J299</f>
        <v>14116280.203610396</v>
      </c>
      <c r="K301" s="173">
        <f>K299</f>
        <v>16276343.735687496</v>
      </c>
      <c r="L301" s="173">
        <f>L299</f>
        <v>18743595.593079478</v>
      </c>
      <c r="M301" s="173">
        <f>M299</f>
        <v>21569992.352717496</v>
      </c>
      <c r="N301" s="173">
        <f>N299</f>
        <v>24813197.406292941</v>
      </c>
    </row>
    <row r="302" spans="1:14" ht="15.75" customHeight="1" x14ac:dyDescent="0.3">
      <c r="A302" s="167" t="s">
        <v>124</v>
      </c>
      <c r="C302" s="171">
        <f>100*SUM(C290+C294)</f>
        <v>1351592.2869183142</v>
      </c>
      <c r="D302" s="171">
        <f>100*SUM(D290+D294)</f>
        <v>5085165.4379731715</v>
      </c>
      <c r="E302" s="171">
        <f>100*SUM(E290+E294)</f>
        <v>8129943.4150164844</v>
      </c>
      <c r="F302" s="171">
        <f>100*SUM(F290+F294)</f>
        <v>11549670.491636083</v>
      </c>
      <c r="G302" s="171">
        <f>100*SUM(G290+G294)</f>
        <v>16125340.864382157</v>
      </c>
      <c r="H302" s="171">
        <f>100*SUM(H290+H294)</f>
        <v>23180456.570763532</v>
      </c>
      <c r="I302" s="171">
        <f>100*SUM(I290+I294)</f>
        <v>35173440.843402512</v>
      </c>
      <c r="J302" s="171">
        <f>100*SUM(J290+J294)</f>
        <v>56842294.911946274</v>
      </c>
      <c r="K302" s="171">
        <f>100*SUM(K290+K294)</f>
        <v>97447200.749394745</v>
      </c>
      <c r="L302" s="171">
        <f>100*SUM(L290+L294)</f>
        <v>175183834.82131842</v>
      </c>
      <c r="M302" s="171">
        <f>100*SUM(M290+M294)</f>
        <v>325883353.98525363</v>
      </c>
      <c r="N302" s="171">
        <f>100*SUM(N290+N294)</f>
        <v>620171075.65594375</v>
      </c>
    </row>
    <row r="303" spans="1:14" ht="15.75" customHeight="1" x14ac:dyDescent="0.3">
      <c r="A303" s="167" t="s">
        <v>125</v>
      </c>
      <c r="B303" s="169" t="s">
        <v>74</v>
      </c>
      <c r="C303" s="171">
        <f>+C76*C80*C222</f>
        <v>60545.724961095766</v>
      </c>
      <c r="D303" s="171">
        <f>+D76*D80*D222</f>
        <v>70555.451264542717</v>
      </c>
      <c r="E303" s="171">
        <f>+E76*E80*E222</f>
        <v>83536.472777542862</v>
      </c>
      <c r="F303" s="171">
        <f>+F76*F80*F222</f>
        <v>101417.39781624709</v>
      </c>
      <c r="G303" s="171">
        <f>+G76*G80*G222</f>
        <v>127868.78929335452</v>
      </c>
      <c r="H303" s="171">
        <f>+H76*H80*H222</f>
        <v>169980.02220262698</v>
      </c>
      <c r="I303" s="171">
        <f>+I76*I80*I222</f>
        <v>241560.21526687808</v>
      </c>
      <c r="J303" s="171">
        <f>+J76*J80*J222</f>
        <v>369651.5371581777</v>
      </c>
      <c r="K303" s="171">
        <f>+K76*K80*K222</f>
        <v>607374.61314352998</v>
      </c>
      <c r="L303" s="171">
        <f>+L76*L80*L222</f>
        <v>1059268.3345513227</v>
      </c>
      <c r="M303" s="171">
        <f>+M76*M80*M222</f>
        <v>1931277.2292772459</v>
      </c>
      <c r="N303" s="171">
        <f>+N76*N80*N222</f>
        <v>3629365.0146514168</v>
      </c>
    </row>
    <row r="304" spans="1:14" ht="15.75" customHeight="1" x14ac:dyDescent="0.3">
      <c r="A304" s="167" t="s">
        <v>125</v>
      </c>
      <c r="B304" s="169" t="s">
        <v>126</v>
      </c>
      <c r="C304" s="171">
        <f>+C77*C81*C223</f>
        <v>1024095.0786474369</v>
      </c>
      <c r="D304" s="171">
        <f>+D77*D81*D223</f>
        <v>2713942.9336571344</v>
      </c>
      <c r="E304" s="171">
        <f>+E77*E81*E223</f>
        <v>6153823.3875546074</v>
      </c>
      <c r="F304" s="171">
        <f>+F77*F81*F223</f>
        <v>13061264.625778776</v>
      </c>
      <c r="G304" s="171">
        <f>+G77*G81*G223</f>
        <v>26826877.732159473</v>
      </c>
      <c r="H304" s="171">
        <f>+H77*H81*H223</f>
        <v>54142346.110230014</v>
      </c>
      <c r="I304" s="171">
        <f>+I77*I81*I223</f>
        <v>108212375.3581719</v>
      </c>
      <c r="J304" s="171">
        <f>+J77*J81*J223</f>
        <v>215091545.56946033</v>
      </c>
      <c r="K304" s="171">
        <f>+K77*K81*K223</f>
        <v>426186274.23236263</v>
      </c>
      <c r="L304" s="171">
        <f>+L77*L81*L223</f>
        <v>842919873.77004433</v>
      </c>
      <c r="M304" s="171">
        <f>+M77*M81*M223</f>
        <v>1665394084.9965241</v>
      </c>
      <c r="N304" s="171">
        <f>+N77*N81*N223</f>
        <v>3288393039.1793852</v>
      </c>
    </row>
    <row r="305" spans="1:14" ht="15.75" customHeight="1" x14ac:dyDescent="0.3">
      <c r="A305" s="167" t="s">
        <v>125</v>
      </c>
      <c r="B305" s="169" t="s">
        <v>77</v>
      </c>
      <c r="C305" s="171">
        <f>+C78*C82*C224</f>
        <v>92015.073298964722</v>
      </c>
      <c r="D305" s="171">
        <f>+D78*D82*D224</f>
        <v>116064.26193193892</v>
      </c>
      <c r="E305" s="171">
        <f>+E78*E82*E224</f>
        <v>144049.86779481542</v>
      </c>
      <c r="F305" s="171">
        <f>+F78*F82*F224</f>
        <v>177154.71326836135</v>
      </c>
      <c r="G305" s="171">
        <f>+G78*G82*G224</f>
        <v>217334.3015293114</v>
      </c>
      <c r="H305" s="171">
        <f>+H78*H82*H224</f>
        <v>268005.24555935268</v>
      </c>
      <c r="I305" s="171">
        <f>+I78*I82*I224</f>
        <v>335427.94523485436</v>
      </c>
      <c r="J305" s="171">
        <f>+J78*J82*J224</f>
        <v>431393.34505131555</v>
      </c>
      <c r="K305" s="171">
        <f>+K78*K82*K224</f>
        <v>578524.84863493394</v>
      </c>
      <c r="L305" s="171">
        <f>+L78*L82*L224</f>
        <v>820726.34898193704</v>
      </c>
      <c r="M305" s="171">
        <f>+M78*M82*M224</f>
        <v>1243782.9849562959</v>
      </c>
      <c r="N305" s="171">
        <f>+N78*N82*N224</f>
        <v>2015991.6900231966</v>
      </c>
    </row>
    <row r="306" spans="1:14" ht="15.75" customHeight="1" x14ac:dyDescent="0.25">
      <c r="B306" s="174" t="s">
        <v>63</v>
      </c>
      <c r="C306" s="173">
        <f>SUM(C302:C305)</f>
        <v>2528248.1638258114</v>
      </c>
      <c r="D306" s="173">
        <f>SUM(D302:D305)</f>
        <v>7985728.0848267879</v>
      </c>
      <c r="E306" s="173">
        <f>SUM(E302:E305)</f>
        <v>14511353.143143449</v>
      </c>
      <c r="F306" s="173">
        <f>SUM(F302:F305)</f>
        <v>24889507.228499465</v>
      </c>
      <c r="G306" s="173">
        <f>SUM(G302:G305)</f>
        <v>43297421.687364295</v>
      </c>
      <c r="H306" s="173">
        <f>SUM(H302:H305)</f>
        <v>77760787.948755518</v>
      </c>
      <c r="I306" s="173">
        <f>SUM(I302:I305)</f>
        <v>143962804.36207613</v>
      </c>
      <c r="J306" s="173">
        <f>SUM(J302:J305)</f>
        <v>272734885.36361605</v>
      </c>
      <c r="K306" s="173">
        <f>SUM(K302:K305)</f>
        <v>524819374.44353586</v>
      </c>
      <c r="L306" s="173">
        <f>SUM(L302:L305)</f>
        <v>1019983703.274896</v>
      </c>
      <c r="M306" s="173">
        <f>SUM(M302:M305)</f>
        <v>1994452499.1960113</v>
      </c>
      <c r="N306" s="173">
        <f>SUM(N302:N305)</f>
        <v>3914209471.5400038</v>
      </c>
    </row>
    <row r="307" spans="1:14" ht="15.75" customHeight="1" x14ac:dyDescent="0.25"/>
    <row r="308" spans="1:14" ht="15.75" customHeight="1" x14ac:dyDescent="0.3">
      <c r="A308" s="133" t="s">
        <v>127</v>
      </c>
    </row>
    <row r="309" spans="1:14" ht="15.75" customHeight="1" x14ac:dyDescent="0.25"/>
    <row r="310" spans="1:14" ht="15.75" customHeight="1" x14ac:dyDescent="0.3">
      <c r="A310" s="167" t="s">
        <v>74</v>
      </c>
      <c r="C310" s="171">
        <f>C71*C232+C72</f>
        <v>3.2</v>
      </c>
      <c r="D310" s="171">
        <f>D71*D232+D72</f>
        <v>3.2</v>
      </c>
      <c r="E310" s="171">
        <f>E71*E232+E72</f>
        <v>3.2</v>
      </c>
      <c r="F310" s="171">
        <f>F71*F232+F72</f>
        <v>3.2</v>
      </c>
      <c r="G310" s="171">
        <f>G71*G232+G72</f>
        <v>3.2</v>
      </c>
      <c r="H310" s="171">
        <f>H71*H232+H72</f>
        <v>3.2</v>
      </c>
      <c r="I310" s="171">
        <f>I71*I232+I72</f>
        <v>3.2</v>
      </c>
      <c r="J310" s="171">
        <f>J71*J232+J72</f>
        <v>3.2</v>
      </c>
      <c r="K310" s="171">
        <f>K71*K232+K72</f>
        <v>3.2</v>
      </c>
      <c r="L310" s="171">
        <f>L71*L232+L72</f>
        <v>3.2</v>
      </c>
      <c r="M310" s="171">
        <f>M71*M232+M72</f>
        <v>3.2</v>
      </c>
      <c r="N310" s="171">
        <f>N71*N232+N72</f>
        <v>3.2</v>
      </c>
    </row>
    <row r="311" spans="1:14" ht="15.75" customHeight="1" x14ac:dyDescent="0.3">
      <c r="A311" s="167" t="s">
        <v>76</v>
      </c>
      <c r="C311" s="171">
        <f>C71*C233+C72</f>
        <v>22.05</v>
      </c>
      <c r="D311" s="171">
        <f>D71*D233+D72</f>
        <v>22.05</v>
      </c>
      <c r="E311" s="171">
        <f>E71*E233+E72</f>
        <v>22.05</v>
      </c>
      <c r="F311" s="171">
        <f>F71*F233+F72</f>
        <v>22.05</v>
      </c>
      <c r="G311" s="171">
        <f>G71*G233+G72</f>
        <v>22.05</v>
      </c>
      <c r="H311" s="171">
        <f>H71*H233+H72</f>
        <v>22.05</v>
      </c>
      <c r="I311" s="171">
        <f>I71*I233+I72</f>
        <v>22.05</v>
      </c>
      <c r="J311" s="171">
        <f>J71*J233+J72</f>
        <v>22.05</v>
      </c>
      <c r="K311" s="171">
        <f>K71*K233+K72</f>
        <v>22.05</v>
      </c>
      <c r="L311" s="171">
        <f>L71*L233+L72</f>
        <v>22.05</v>
      </c>
      <c r="M311" s="171">
        <f>M71*M233+M72</f>
        <v>22.05</v>
      </c>
      <c r="N311" s="171">
        <f>N71*N233+N72</f>
        <v>22.05</v>
      </c>
    </row>
    <row r="312" spans="1:14" ht="15.75" customHeight="1" x14ac:dyDescent="0.3">
      <c r="A312" s="167" t="s">
        <v>77</v>
      </c>
      <c r="C312" s="171">
        <f>C71*C234+C72</f>
        <v>35.1</v>
      </c>
      <c r="D312" s="171">
        <f>D71*D234+D72</f>
        <v>35.1</v>
      </c>
      <c r="E312" s="171">
        <f>E71*E234+E72</f>
        <v>35.1</v>
      </c>
      <c r="F312" s="171">
        <f>F71*F234+F72</f>
        <v>35.1</v>
      </c>
      <c r="G312" s="171">
        <f>G71*G234+G72</f>
        <v>35.1</v>
      </c>
      <c r="H312" s="171">
        <f>H71*H234+H72</f>
        <v>35.1</v>
      </c>
      <c r="I312" s="171">
        <f>I71*I234+I72</f>
        <v>35.1</v>
      </c>
      <c r="J312" s="171">
        <f>J71*J234+J72</f>
        <v>35.1</v>
      </c>
      <c r="K312" s="171">
        <f>K71*K234+K72</f>
        <v>35.1</v>
      </c>
      <c r="L312" s="171">
        <f>L71*L234+L72</f>
        <v>35.1</v>
      </c>
      <c r="M312" s="171">
        <f>M71*M234+M72</f>
        <v>35.1</v>
      </c>
      <c r="N312" s="171">
        <f>N71*N234+N72</f>
        <v>35.1</v>
      </c>
    </row>
    <row r="313" spans="1:14" ht="15.75" customHeight="1" x14ac:dyDescent="0.25"/>
    <row r="314" spans="1:14" ht="15.75" customHeight="1" x14ac:dyDescent="0.3">
      <c r="A314" s="167" t="s">
        <v>74</v>
      </c>
      <c r="C314" s="171">
        <f>+C310*C222</f>
        <v>25416.019923324995</v>
      </c>
      <c r="D314" s="171">
        <f>+D310*D222</f>
        <v>29617.925232393634</v>
      </c>
      <c r="E314" s="171">
        <f>+E310*E222</f>
        <v>35067.127494180393</v>
      </c>
      <c r="F314" s="171">
        <f>+F310*F222</f>
        <v>42573.222223795179</v>
      </c>
      <c r="G314" s="171">
        <f>+G310*G222</f>
        <v>53677.046535318696</v>
      </c>
      <c r="H314" s="171">
        <f>+H310*H222</f>
        <v>71354.594129398698</v>
      </c>
      <c r="I314" s="171">
        <f>+I310*I222</f>
        <v>101402.68776780923</v>
      </c>
      <c r="J314" s="171">
        <f>+J310*J222</f>
        <v>155173.14953511328</v>
      </c>
      <c r="K314" s="171">
        <f>+K310*K222</f>
        <v>254965.07438794381</v>
      </c>
      <c r="L314" s="171">
        <f>+L310*L222</f>
        <v>444662.0320824128</v>
      </c>
      <c r="M314" s="171">
        <f>+M310*M222</f>
        <v>810715.87743502378</v>
      </c>
      <c r="N314" s="171">
        <f>+N310*N222</f>
        <v>1523542.968238821</v>
      </c>
    </row>
    <row r="315" spans="1:14" ht="15.75" customHeight="1" x14ac:dyDescent="0.3">
      <c r="A315" s="167" t="s">
        <v>76</v>
      </c>
      <c r="C315" s="171">
        <f>+C311*C223</f>
        <v>211919.52104223118</v>
      </c>
      <c r="D315" s="171">
        <f>+D311*D223</f>
        <v>561605.55658188951</v>
      </c>
      <c r="E315" s="171">
        <f>+E311*E223</f>
        <v>1273431.8639549073</v>
      </c>
      <c r="F315" s="171">
        <f>+F311*F223</f>
        <v>2702812.4647924285</v>
      </c>
      <c r="G315" s="171">
        <f>+G311*G223</f>
        <v>5551378.1860628817</v>
      </c>
      <c r="H315" s="171">
        <f>+H311*H223</f>
        <v>11203862.116920415</v>
      </c>
      <c r="I315" s="171">
        <f>+I311*I223</f>
        <v>22392759.456508227</v>
      </c>
      <c r="J315" s="171">
        <f>+J311*J223</f>
        <v>44509634.181149818</v>
      </c>
      <c r="K315" s="171">
        <f>+K311*K223</f>
        <v>88192193.276996106</v>
      </c>
      <c r="L315" s="171">
        <f>+L311*L223</f>
        <v>174428312.02963212</v>
      </c>
      <c r="M315" s="171">
        <f>+M311*M223</f>
        <v>344625732.70555723</v>
      </c>
      <c r="N315" s="171">
        <f>+N311*N223</f>
        <v>680478495.00643265</v>
      </c>
    </row>
    <row r="316" spans="1:14" ht="15.75" customHeight="1" x14ac:dyDescent="0.3">
      <c r="A316" s="167" t="s">
        <v>77</v>
      </c>
      <c r="C316" s="171">
        <f>+C312*C224</f>
        <v>40561.746597094658</v>
      </c>
      <c r="D316" s="171">
        <f>+D312*D224</f>
        <v>51163.021586324096</v>
      </c>
      <c r="E316" s="171">
        <f>+E312*E224</f>
        <v>63499.533558530886</v>
      </c>
      <c r="F316" s="171">
        <f>+F312*F224</f>
        <v>78092.689930542969</v>
      </c>
      <c r="G316" s="171">
        <f>+G312*G224</f>
        <v>95804.508429247478</v>
      </c>
      <c r="H316" s="171">
        <f>+H312*H224</f>
        <v>118141.08783840854</v>
      </c>
      <c r="I316" s="171">
        <f>+I312*I224</f>
        <v>147862.11463413987</v>
      </c>
      <c r="J316" s="171">
        <f>+J312*J224</f>
        <v>190165.22965527381</v>
      </c>
      <c r="K316" s="171">
        <f>+K312*K224</f>
        <v>255023.1985819301</v>
      </c>
      <c r="L316" s="171">
        <f>+L312*L224</f>
        <v>361789.57424509875</v>
      </c>
      <c r="M316" s="171">
        <f>+M312*M224</f>
        <v>548279.84642971412</v>
      </c>
      <c r="N316" s="171">
        <f>+N312*N224</f>
        <v>888682.05111226626</v>
      </c>
    </row>
    <row r="317" spans="1:14" ht="15.75" customHeight="1" x14ac:dyDescent="0.25"/>
    <row r="318" spans="1:14" ht="15.75" customHeight="1" x14ac:dyDescent="0.3">
      <c r="A318" s="133" t="s">
        <v>127</v>
      </c>
    </row>
    <row r="319" spans="1:14" ht="15.75" customHeight="1" x14ac:dyDescent="0.25"/>
    <row r="320" spans="1:14" ht="15.75" customHeight="1" x14ac:dyDescent="0.3">
      <c r="A320" s="167" t="s">
        <v>105</v>
      </c>
      <c r="C320" s="170">
        <f>C264</f>
        <v>9389123.9762173072</v>
      </c>
      <c r="D320" s="170">
        <f>D264</f>
        <v>21776953.110379204</v>
      </c>
      <c r="E320" s="170">
        <f>E264</f>
        <v>46580780.936474487</v>
      </c>
      <c r="F320" s="170">
        <f>F264</f>
        <v>95932645.509321779</v>
      </c>
      <c r="G320" s="170">
        <f>G264</f>
        <v>193775162.794826</v>
      </c>
      <c r="H320" s="170">
        <f>H264</f>
        <v>387352588.09005827</v>
      </c>
      <c r="I320" s="170">
        <f>I264</f>
        <v>769882433.93821681</v>
      </c>
      <c r="J320" s="170">
        <f>J264</f>
        <v>1525283671.7090614</v>
      </c>
      <c r="K320" s="170">
        <f>K264</f>
        <v>3016420865.6104331</v>
      </c>
      <c r="L320" s="170">
        <f>L264</f>
        <v>5959200346.1565619</v>
      </c>
      <c r="M320" s="170">
        <f>M264</f>
        <v>11766043178.772127</v>
      </c>
      <c r="N320" s="170">
        <f>N264</f>
        <v>23223520051.138306</v>
      </c>
    </row>
    <row r="321" spans="1:14" ht="15.75" customHeight="1" x14ac:dyDescent="0.3">
      <c r="A321" s="167" t="s">
        <v>127</v>
      </c>
      <c r="C321" s="171">
        <f>+SUM(C314:C316)</f>
        <v>277897.2875626508</v>
      </c>
      <c r="D321" s="171">
        <f>+SUM(D314:D316)</f>
        <v>642386.50340060727</v>
      </c>
      <c r="E321" s="171">
        <f>+SUM(E314:E316)</f>
        <v>1371998.5250076186</v>
      </c>
      <c r="F321" s="171">
        <f>+SUM(F314:F316)</f>
        <v>2823478.3769467664</v>
      </c>
      <c r="G321" s="171">
        <f>+SUM(G314:G316)</f>
        <v>5700859.7410274483</v>
      </c>
      <c r="H321" s="171">
        <f>+SUM(H314:H316)</f>
        <v>11393357.798888221</v>
      </c>
      <c r="I321" s="171">
        <f>+SUM(I314:I316)</f>
        <v>22642024.258910175</v>
      </c>
      <c r="J321" s="171">
        <f>+SUM(J314:J316)</f>
        <v>44854972.560340203</v>
      </c>
      <c r="K321" s="171">
        <f>+SUM(K314:K316)</f>
        <v>88702181.549965978</v>
      </c>
      <c r="L321" s="171">
        <f>+SUM(L314:L316)</f>
        <v>175234763.63595963</v>
      </c>
      <c r="M321" s="171">
        <f>+SUM(M314:M316)</f>
        <v>345984728.42942196</v>
      </c>
      <c r="N321" s="171">
        <f>+SUM(N314:N316)</f>
        <v>682890720.02578378</v>
      </c>
    </row>
    <row r="322" spans="1:14" ht="15.75" customHeight="1" x14ac:dyDescent="0.3">
      <c r="A322" s="167" t="s">
        <v>128</v>
      </c>
      <c r="C322" s="170">
        <f>C320-C321</f>
        <v>9111226.6886546556</v>
      </c>
      <c r="D322" s="170">
        <f>D320-D321</f>
        <v>21134566.606978595</v>
      </c>
      <c r="E322" s="170">
        <f>E320-E321</f>
        <v>45208782.411466867</v>
      </c>
      <c r="F322" s="170">
        <f>F320-F321</f>
        <v>93109167.132375017</v>
      </c>
      <c r="G322" s="170">
        <f>G320-G321</f>
        <v>188074303.05379856</v>
      </c>
      <c r="H322" s="170">
        <f>H320-H321</f>
        <v>375959230.29117006</v>
      </c>
      <c r="I322" s="170">
        <f>I320-I321</f>
        <v>747240409.67930663</v>
      </c>
      <c r="J322" s="170">
        <f>J320-J321</f>
        <v>1480428699.1487212</v>
      </c>
      <c r="K322" s="170">
        <f>K320-K321</f>
        <v>2927718684.0604672</v>
      </c>
      <c r="L322" s="170">
        <f>L320-L321</f>
        <v>5783965582.5206022</v>
      </c>
      <c r="M322" s="170">
        <f>M320-M321</f>
        <v>11420058450.342705</v>
      </c>
      <c r="N322" s="170">
        <f>N320-N321</f>
        <v>22540629331.112522</v>
      </c>
    </row>
    <row r="323" spans="1:14" ht="15.75" customHeight="1" x14ac:dyDescent="0.3">
      <c r="A323" s="167" t="s">
        <v>129</v>
      </c>
      <c r="C323" s="172">
        <f>+C322/C320</f>
        <v>0.97040221342624011</v>
      </c>
      <c r="D323" s="172">
        <f>+D322/D320</f>
        <v>0.97050154352885853</v>
      </c>
      <c r="E323" s="172">
        <f>+E322/E320</f>
        <v>0.97054582389078636</v>
      </c>
      <c r="F323" s="172">
        <f>+F322/F320</f>
        <v>0.97056811722478342</v>
      </c>
      <c r="G323" s="172">
        <f>+G322/G320</f>
        <v>0.97058002863316561</v>
      </c>
      <c r="H323" s="172">
        <f>+H322/H320</f>
        <v>0.97058659694242366</v>
      </c>
      <c r="I323" s="172">
        <f>+I322/I320</f>
        <v>0.97059028332015795</v>
      </c>
      <c r="J323" s="172">
        <f>+J322/J320</f>
        <v>0.97059237347628546</v>
      </c>
      <c r="K323" s="172">
        <f>+K322/K320</f>
        <v>0.9705935658510918</v>
      </c>
      <c r="L323" s="172">
        <f>+L322/L320</f>
        <v>0.97059424864797861</v>
      </c>
      <c r="M323" s="172">
        <f>+M322/M320</f>
        <v>0.97059464059645506</v>
      </c>
      <c r="N323" s="172">
        <f>+N322/N320</f>
        <v>0.97059486595821587</v>
      </c>
    </row>
    <row r="324" spans="1:14" ht="15.75" customHeight="1" x14ac:dyDescent="0.3">
      <c r="A324" s="167" t="s">
        <v>130</v>
      </c>
      <c r="C324" s="171">
        <f>C301+C306</f>
        <v>5954970.7306690793</v>
      </c>
      <c r="D324" s="171">
        <f>D301+D306</f>
        <v>12887228.276114846</v>
      </c>
      <c r="E324" s="171">
        <f>E301+E306</f>
        <v>20772459.388223857</v>
      </c>
      <c r="F324" s="171">
        <f>F301+F306</f>
        <v>32494810.628901079</v>
      </c>
      <c r="G324" s="171">
        <f>G301+G306</f>
        <v>52305552.643719725</v>
      </c>
      <c r="H324" s="171">
        <f>H301+H306</f>
        <v>88288981.798758805</v>
      </c>
      <c r="I324" s="171">
        <f>I301+I306</f>
        <v>156178297.58121163</v>
      </c>
      <c r="J324" s="171">
        <f>J301+J306</f>
        <v>286851165.56722647</v>
      </c>
      <c r="K324" s="171">
        <f>K301+K306</f>
        <v>541095718.17922342</v>
      </c>
      <c r="L324" s="171">
        <f>L301+L306</f>
        <v>1038727298.8679755</v>
      </c>
      <c r="M324" s="171">
        <f>M301+M306</f>
        <v>2016022491.5487287</v>
      </c>
      <c r="N324" s="171">
        <f>N301+N306</f>
        <v>3939022668.9462967</v>
      </c>
    </row>
    <row r="325" spans="1:14" ht="15.75" customHeight="1" x14ac:dyDescent="0.3">
      <c r="A325" s="167" t="s">
        <v>131</v>
      </c>
      <c r="C325" s="170">
        <f>C322-C324</f>
        <v>3156255.9579855762</v>
      </c>
      <c r="D325" s="170">
        <f>D322-D324</f>
        <v>8247338.3308637496</v>
      </c>
      <c r="E325" s="170">
        <f>E322-E324</f>
        <v>24436323.02324301</v>
      </c>
      <c r="F325" s="170">
        <f>F322-F324</f>
        <v>60614356.503473938</v>
      </c>
      <c r="G325" s="170">
        <f>G322-G324</f>
        <v>135768750.41007882</v>
      </c>
      <c r="H325" s="170">
        <f>H322-H324</f>
        <v>287670248.49241126</v>
      </c>
      <c r="I325" s="170">
        <f>I322-I324</f>
        <v>591062112.09809494</v>
      </c>
      <c r="J325" s="170">
        <f>J322-J324</f>
        <v>1193577533.5814948</v>
      </c>
      <c r="K325" s="170">
        <f>K322-K324</f>
        <v>2386622965.8812437</v>
      </c>
      <c r="L325" s="170">
        <f>L322-L324</f>
        <v>4745238283.652627</v>
      </c>
      <c r="M325" s="170">
        <f>M322-M324</f>
        <v>9404035958.7939758</v>
      </c>
      <c r="N325" s="170">
        <f>N322-N324</f>
        <v>18601606662.166225</v>
      </c>
    </row>
    <row r="326" spans="1:14" ht="15.75" customHeight="1" x14ac:dyDescent="0.3">
      <c r="A326" s="167" t="s">
        <v>129</v>
      </c>
      <c r="C326" s="172">
        <f>+C325/C320</f>
        <v>0.33616085653788219</v>
      </c>
      <c r="D326" s="172">
        <f>+D325/D320</f>
        <v>0.37871865219441336</v>
      </c>
      <c r="E326" s="172">
        <f>+E325/E320</f>
        <v>0.52460097344800971</v>
      </c>
      <c r="F326" s="172">
        <f>+F325/F320</f>
        <v>0.63184285371953008</v>
      </c>
      <c r="G326" s="172">
        <f>+G325/G320</f>
        <v>0.70065094231831027</v>
      </c>
      <c r="H326" s="172">
        <f>+H325/H320</f>
        <v>0.74265735492008333</v>
      </c>
      <c r="I326" s="172">
        <f>+I325/I320</f>
        <v>0.76773035211961693</v>
      </c>
      <c r="J326" s="172">
        <f>+J325/J320</f>
        <v>0.78252823112182535</v>
      </c>
      <c r="K326" s="172">
        <f>+K325/K320</f>
        <v>0.79121020315520951</v>
      </c>
      <c r="L326" s="172">
        <f>+L325/L320</f>
        <v>0.79628775809041386</v>
      </c>
      <c r="M326" s="172">
        <f>+M325/M320</f>
        <v>0.79925220534294827</v>
      </c>
      <c r="N326" s="172">
        <f>+N325/N320</f>
        <v>0.80098135946684201</v>
      </c>
    </row>
    <row r="327" spans="1:14" ht="15.75" customHeight="1" x14ac:dyDescent="0.25"/>
    <row r="328" spans="1:14" ht="15.75" customHeight="1" x14ac:dyDescent="0.25"/>
    <row r="329" spans="1:14" ht="15.75" customHeight="1" x14ac:dyDescent="0.3">
      <c r="A329" s="167" t="s">
        <v>132</v>
      </c>
      <c r="C329" s="171">
        <f>C300</f>
        <v>183.15929750517802</v>
      </c>
      <c r="D329" s="171">
        <f>D300</f>
        <v>135.46463279603745</v>
      </c>
      <c r="E329" s="171">
        <f>E300</f>
        <v>88.785343102020633</v>
      </c>
      <c r="F329" s="171">
        <f>F300</f>
        <v>55.068784972911565</v>
      </c>
      <c r="G329" s="171">
        <f>G300</f>
        <v>33.207650817166588</v>
      </c>
      <c r="H329" s="171">
        <f>H300</f>
        <v>19.723999418549056</v>
      </c>
      <c r="I329" s="171">
        <f>I300</f>
        <v>11.617808305356311</v>
      </c>
      <c r="J329" s="171">
        <f>J300</f>
        <v>6.8112758439712913</v>
      </c>
      <c r="K329" s="171">
        <f>K300</f>
        <v>3.9828686200340218</v>
      </c>
      <c r="L329" s="171">
        <f>L300</f>
        <v>2.3255527665730606</v>
      </c>
      <c r="M329" s="171">
        <f>M300</f>
        <v>1.3567522665739049</v>
      </c>
      <c r="N329" s="171">
        <f>N300</f>
        <v>0.79118346273445361</v>
      </c>
    </row>
    <row r="330" spans="1:14" ht="15.75" customHeight="1" x14ac:dyDescent="0.3">
      <c r="A330" s="167" t="s">
        <v>133</v>
      </c>
      <c r="C330" s="171">
        <f>SUM(C303:C305)/C294</f>
        <v>118.95031747913514</v>
      </c>
      <c r="D330" s="171">
        <f>SUM(D303:D305)/D294</f>
        <v>66.031712155586419</v>
      </c>
      <c r="E330" s="171">
        <f>SUM(E303:E305)/E294</f>
        <v>93.97292989185533</v>
      </c>
      <c r="F330" s="171">
        <f>SUM(F303:F305)/F294</f>
        <v>149.22360199453573</v>
      </c>
      <c r="G330" s="171">
        <f>SUM(G303:G305)/G294</f>
        <v>246.71444178985269</v>
      </c>
      <c r="H330" s="171">
        <f>SUM(H303:H305)/H294</f>
        <v>415.37758768964017</v>
      </c>
      <c r="I330" s="171">
        <f>SUM(I303:I305)/I294</f>
        <v>705.66642959904436</v>
      </c>
      <c r="J330" s="171">
        <f>SUM(J303:J305)/J294</f>
        <v>1204.445990590938</v>
      </c>
      <c r="K330" s="171">
        <f>SUM(K303:K305)/K294</f>
        <v>2060.8908418741917</v>
      </c>
      <c r="L330" s="171">
        <f>SUM(L303:L305)/L294</f>
        <v>3531.0339201110301</v>
      </c>
      <c r="M330" s="171">
        <f>SUM(M303:M305)/M294</f>
        <v>6054.2140376545904</v>
      </c>
      <c r="N330" s="171">
        <f>SUM(N303:N305)/N294</f>
        <v>10384.271796895773</v>
      </c>
    </row>
    <row r="331" spans="1:14" ht="15.75" customHeight="1" x14ac:dyDescent="0.3">
      <c r="A331" s="167" t="s">
        <v>131</v>
      </c>
      <c r="C331" s="170">
        <f>C325/C221</f>
        <v>168.70278020310246</v>
      </c>
      <c r="D331" s="170">
        <f>D325/D221</f>
        <v>227.93483932141785</v>
      </c>
      <c r="E331" s="170">
        <f>E325/E221</f>
        <v>346.51820921824572</v>
      </c>
      <c r="F331" s="170">
        <f>F325/F221</f>
        <v>438.89885634081907</v>
      </c>
      <c r="G331" s="170">
        <f>G325/G221</f>
        <v>500.49907992512624</v>
      </c>
      <c r="H331" s="170">
        <f>H325/H221</f>
        <v>538.93458791095566</v>
      </c>
      <c r="I331" s="170">
        <f>I325/I221</f>
        <v>562.14237049043777</v>
      </c>
      <c r="J331" s="170">
        <f>J325/J221</f>
        <v>575.91558860606813</v>
      </c>
      <c r="K331" s="170">
        <f>K325/K221</f>
        <v>584.01357657610481</v>
      </c>
      <c r="L331" s="170">
        <f>L325/L221</f>
        <v>588.75053955342639</v>
      </c>
      <c r="M331" s="170">
        <f>M325/M221</f>
        <v>591.51375176212321</v>
      </c>
      <c r="N331" s="170">
        <f>N325/N221</f>
        <v>593.12322109944876</v>
      </c>
    </row>
    <row r="332" spans="1:14" ht="15.75" customHeight="1" x14ac:dyDescent="0.25"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</row>
    <row r="333" spans="1:14" ht="15.75" customHeight="1" x14ac:dyDescent="0.3">
      <c r="A333" s="167" t="s">
        <v>134</v>
      </c>
      <c r="C333" s="170">
        <f>C336*C331*C334</f>
        <v>305.27169751037587</v>
      </c>
      <c r="D333" s="170">
        <f>D336*D331*D334</f>
        <v>412.45351877208941</v>
      </c>
      <c r="E333" s="170">
        <f>E336*E331*E334</f>
        <v>627.03295001396839</v>
      </c>
      <c r="F333" s="170">
        <f>F336*F331*F334</f>
        <v>794.19793052148202</v>
      </c>
      <c r="G333" s="170">
        <f>G336*G331*G334</f>
        <v>905.66500176927593</v>
      </c>
      <c r="H333" s="170">
        <f>H336*H331*H334</f>
        <v>975.21496860077684</v>
      </c>
      <c r="I333" s="170">
        <f>I336*I331*I334</f>
        <v>1017.2100037446015</v>
      </c>
      <c r="J333" s="170">
        <f>J336*J331*J334</f>
        <v>1042.1329698585994</v>
      </c>
      <c r="K333" s="170">
        <f>K336*K331*K334</f>
        <v>1056.7864718996182</v>
      </c>
      <c r="L333" s="170">
        <f>L336*L331*L334</f>
        <v>1065.3581191919143</v>
      </c>
      <c r="M333" s="170">
        <f>M336*M331*M334</f>
        <v>1070.3582174743181</v>
      </c>
      <c r="N333" s="170">
        <f>N336*N331*N334</f>
        <v>1073.2705905609071</v>
      </c>
    </row>
    <row r="334" spans="1:14" ht="15.75" customHeight="1" x14ac:dyDescent="0.3">
      <c r="A334" s="167" t="s">
        <v>135</v>
      </c>
      <c r="C334" s="168">
        <f>C335/(1+1-C335)</f>
        <v>0.90476190476190466</v>
      </c>
      <c r="D334" s="168">
        <f>D335/(1+1-D335)</f>
        <v>0.90476190476190466</v>
      </c>
      <c r="E334" s="168">
        <f>E335/(1+1-E335)</f>
        <v>0.90476190476190466</v>
      </c>
      <c r="F334" s="168">
        <f>F335/(1+1-F335)</f>
        <v>0.90476190476190466</v>
      </c>
      <c r="G334" s="168">
        <f>G335/(1+1-G335)</f>
        <v>0.90476190476190466</v>
      </c>
      <c r="H334" s="168">
        <f>H335/(1+1-H335)</f>
        <v>0.90476190476190466</v>
      </c>
      <c r="I334" s="168">
        <f>I335/(1+1-I335)</f>
        <v>0.90476190476190466</v>
      </c>
      <c r="J334" s="168">
        <f>J335/(1+1-J335)</f>
        <v>0.90476190476190466</v>
      </c>
      <c r="K334" s="168">
        <f>K335/(1+1-K335)</f>
        <v>0.90476190476190466</v>
      </c>
      <c r="L334" s="168">
        <f>L335/(1+1-L335)</f>
        <v>0.90476190476190466</v>
      </c>
      <c r="M334" s="168">
        <f>M335/(1+1-M335)</f>
        <v>0.90476190476190466</v>
      </c>
      <c r="N334" s="168">
        <f>N335/(1+1-N335)</f>
        <v>0.90476190476190466</v>
      </c>
    </row>
    <row r="335" spans="1:14" ht="15.75" customHeight="1" x14ac:dyDescent="0.3">
      <c r="A335" s="167" t="s">
        <v>82</v>
      </c>
      <c r="B335" s="169" t="s">
        <v>136</v>
      </c>
      <c r="C335" s="168">
        <v>0.95</v>
      </c>
      <c r="D335" s="168">
        <v>0.95</v>
      </c>
      <c r="E335" s="168">
        <v>0.95</v>
      </c>
      <c r="F335" s="168">
        <v>0.95</v>
      </c>
      <c r="G335" s="168">
        <v>0.95</v>
      </c>
      <c r="H335" s="168">
        <v>0.95</v>
      </c>
      <c r="I335" s="168">
        <v>0.95</v>
      </c>
      <c r="J335" s="168">
        <v>0.95</v>
      </c>
      <c r="K335" s="168">
        <v>0.95</v>
      </c>
      <c r="L335" s="168">
        <v>0.95</v>
      </c>
      <c r="M335" s="168">
        <v>0.95</v>
      </c>
      <c r="N335" s="168">
        <v>0.95</v>
      </c>
    </row>
    <row r="336" spans="1:14" ht="15.75" customHeight="1" x14ac:dyDescent="0.3">
      <c r="A336" s="167" t="s">
        <v>137</v>
      </c>
      <c r="C336" s="166">
        <v>2</v>
      </c>
      <c r="D336" s="166">
        <v>2</v>
      </c>
      <c r="E336" s="166">
        <v>2</v>
      </c>
      <c r="F336" s="166">
        <v>2</v>
      </c>
      <c r="G336" s="166">
        <v>2</v>
      </c>
      <c r="H336" s="166">
        <v>2</v>
      </c>
      <c r="I336" s="166">
        <v>2</v>
      </c>
      <c r="J336" s="166">
        <v>2</v>
      </c>
      <c r="K336" s="166">
        <v>2</v>
      </c>
      <c r="L336" s="166">
        <v>2</v>
      </c>
      <c r="M336" s="166">
        <v>2</v>
      </c>
      <c r="N336" s="166">
        <v>2</v>
      </c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6E23-736B-4BE5-994E-A28762D49186}">
  <sheetPr>
    <tabColor rgb="FF00B0F0"/>
    <outlinePr summaryBelow="0" summaryRight="0"/>
  </sheetPr>
  <dimension ref="A1:S1135"/>
  <sheetViews>
    <sheetView topLeftCell="A187" zoomScale="80" zoomScaleNormal="80" workbookViewId="0">
      <selection sqref="A1:XFD1"/>
    </sheetView>
  </sheetViews>
  <sheetFormatPr defaultColWidth="0" defaultRowHeight="15" customHeight="1" outlineLevelRow="1" x14ac:dyDescent="0.25"/>
  <cols>
    <col min="1" max="1" width="77.5546875" style="92" customWidth="1"/>
    <col min="2" max="2" width="16.21875" style="92" bestFit="1" customWidth="1"/>
    <col min="3" max="3" width="19.109375" style="92" bestFit="1" customWidth="1"/>
    <col min="4" max="5" width="22.88671875" style="92" bestFit="1" customWidth="1"/>
    <col min="6" max="6" width="24.77734375" style="92" bestFit="1" customWidth="1"/>
    <col min="7" max="9" width="19.109375" style="92" bestFit="1" customWidth="1"/>
    <col min="10" max="13" width="20.44140625" style="92" bestFit="1" customWidth="1"/>
    <col min="14" max="14" width="21.77734375" style="92" bestFit="1" customWidth="1"/>
    <col min="15" max="15" width="14.44140625" style="92" customWidth="1"/>
    <col min="16" max="16384" width="0" style="92" hidden="1"/>
  </cols>
  <sheetData>
    <row r="1" spans="1:14" ht="28.5" customHeight="1" x14ac:dyDescent="0.25">
      <c r="A1" s="165"/>
      <c r="B1" s="118">
        <v>43435</v>
      </c>
      <c r="C1" s="118">
        <v>43466</v>
      </c>
      <c r="D1" s="118">
        <v>43497</v>
      </c>
      <c r="E1" s="118">
        <v>43525</v>
      </c>
      <c r="F1" s="118">
        <v>43556</v>
      </c>
      <c r="G1" s="118">
        <v>43586</v>
      </c>
      <c r="H1" s="118">
        <v>43617</v>
      </c>
      <c r="I1" s="118">
        <v>43647</v>
      </c>
      <c r="J1" s="118">
        <v>43678</v>
      </c>
      <c r="K1" s="118">
        <v>43709</v>
      </c>
      <c r="L1" s="118">
        <v>43739</v>
      </c>
      <c r="M1" s="118">
        <v>43770</v>
      </c>
      <c r="N1" s="118">
        <v>43800</v>
      </c>
    </row>
    <row r="2" spans="1:14" ht="15.75" customHeight="1" x14ac:dyDescent="0.3">
      <c r="A2" s="133" t="s">
        <v>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</row>
    <row r="3" spans="1:14" ht="15.75" customHeight="1" x14ac:dyDescent="0.3">
      <c r="A3" s="137" t="s">
        <v>1</v>
      </c>
      <c r="B3" s="138"/>
      <c r="C3" s="138">
        <v>0.45</v>
      </c>
      <c r="D3" s="138">
        <v>0.45</v>
      </c>
      <c r="E3" s="138">
        <v>0.45</v>
      </c>
      <c r="F3" s="138">
        <v>0.45</v>
      </c>
      <c r="G3" s="138">
        <v>0.45</v>
      </c>
      <c r="H3" s="138">
        <v>0.45</v>
      </c>
      <c r="I3" s="138">
        <v>0.45</v>
      </c>
      <c r="J3" s="138">
        <v>0.45</v>
      </c>
      <c r="K3" s="138">
        <v>0.45</v>
      </c>
      <c r="L3" s="138">
        <v>0.45</v>
      </c>
      <c r="M3" s="138">
        <v>0.45</v>
      </c>
      <c r="N3" s="138">
        <v>0.45</v>
      </c>
    </row>
    <row r="4" spans="1:14" ht="15.75" customHeight="1" x14ac:dyDescent="0.3">
      <c r="A4" s="137" t="s">
        <v>2</v>
      </c>
      <c r="B4" s="138"/>
      <c r="C4" s="138">
        <v>0.65</v>
      </c>
      <c r="D4" s="138">
        <v>0.65</v>
      </c>
      <c r="E4" s="138">
        <v>0.65</v>
      </c>
      <c r="F4" s="138">
        <v>0.65</v>
      </c>
      <c r="G4" s="138">
        <v>0.65</v>
      </c>
      <c r="H4" s="138">
        <v>0.65</v>
      </c>
      <c r="I4" s="138">
        <v>0.65</v>
      </c>
      <c r="J4" s="138">
        <v>0.65</v>
      </c>
      <c r="K4" s="138">
        <v>0.65</v>
      </c>
      <c r="L4" s="138">
        <v>0.65</v>
      </c>
      <c r="M4" s="138">
        <v>0.65</v>
      </c>
      <c r="N4" s="138">
        <v>0.65</v>
      </c>
    </row>
    <row r="5" spans="1:14" ht="15.75" customHeight="1" x14ac:dyDescent="0.3">
      <c r="A5" s="137" t="s">
        <v>3</v>
      </c>
      <c r="B5" s="137"/>
      <c r="C5" s="137">
        <v>3.3</v>
      </c>
      <c r="D5" s="137">
        <v>3.3</v>
      </c>
      <c r="E5" s="137">
        <v>3.3</v>
      </c>
      <c r="F5" s="137">
        <v>3.3</v>
      </c>
      <c r="G5" s="137">
        <v>3.3</v>
      </c>
      <c r="H5" s="137">
        <v>3.3</v>
      </c>
      <c r="I5" s="137">
        <v>3.3</v>
      </c>
      <c r="J5" s="137">
        <v>3.3</v>
      </c>
      <c r="K5" s="137">
        <v>3.3</v>
      </c>
      <c r="L5" s="137">
        <v>3.3</v>
      </c>
      <c r="M5" s="137">
        <v>3.3</v>
      </c>
      <c r="N5" s="137">
        <v>3.3</v>
      </c>
    </row>
    <row r="6" spans="1:14" ht="15.75" customHeight="1" x14ac:dyDescent="0.3">
      <c r="A6" s="137"/>
      <c r="B6" s="137"/>
      <c r="C6" s="137"/>
    </row>
    <row r="7" spans="1:14" ht="15.75" customHeight="1" x14ac:dyDescent="0.3">
      <c r="A7" s="137" t="s">
        <v>4</v>
      </c>
      <c r="B7" s="138"/>
      <c r="C7" s="138">
        <v>0.77</v>
      </c>
      <c r="D7" s="138">
        <v>0.77</v>
      </c>
      <c r="E7" s="138">
        <v>0.77</v>
      </c>
      <c r="F7" s="138">
        <v>0.77</v>
      </c>
      <c r="G7" s="138">
        <v>0.77</v>
      </c>
      <c r="H7" s="138">
        <v>0.77</v>
      </c>
      <c r="I7" s="138">
        <v>0.77</v>
      </c>
      <c r="J7" s="138">
        <v>0.77</v>
      </c>
      <c r="K7" s="138">
        <v>0.77</v>
      </c>
      <c r="L7" s="138">
        <v>0.77</v>
      </c>
      <c r="M7" s="138">
        <v>0.77</v>
      </c>
      <c r="N7" s="138">
        <v>0.77</v>
      </c>
    </row>
    <row r="8" spans="1:14" ht="15.75" customHeight="1" x14ac:dyDescent="0.3">
      <c r="A8" s="137" t="s">
        <v>5</v>
      </c>
      <c r="B8" s="138"/>
      <c r="C8" s="138">
        <v>0.83</v>
      </c>
      <c r="D8" s="138">
        <v>0.83</v>
      </c>
      <c r="E8" s="138">
        <v>0.83</v>
      </c>
      <c r="F8" s="138">
        <v>0.83</v>
      </c>
      <c r="G8" s="138">
        <v>0.83</v>
      </c>
      <c r="H8" s="138">
        <v>0.83</v>
      </c>
      <c r="I8" s="138">
        <v>0.83</v>
      </c>
      <c r="J8" s="138">
        <v>0.83</v>
      </c>
      <c r="K8" s="138">
        <v>0.83</v>
      </c>
      <c r="L8" s="138">
        <v>0.83</v>
      </c>
      <c r="M8" s="138">
        <v>0.83</v>
      </c>
      <c r="N8" s="138">
        <v>0.83</v>
      </c>
    </row>
    <row r="9" spans="1:14" ht="15.75" customHeight="1" x14ac:dyDescent="0.3">
      <c r="A9" s="137" t="s">
        <v>6</v>
      </c>
      <c r="B9" s="138"/>
      <c r="C9" s="138">
        <v>0.6</v>
      </c>
      <c r="D9" s="138">
        <v>0.6</v>
      </c>
      <c r="E9" s="138">
        <v>0.6</v>
      </c>
      <c r="F9" s="138">
        <v>0.6</v>
      </c>
      <c r="G9" s="138">
        <v>0.6</v>
      </c>
      <c r="H9" s="138">
        <v>0.6</v>
      </c>
      <c r="I9" s="138">
        <v>0.6</v>
      </c>
      <c r="J9" s="138">
        <v>0.6</v>
      </c>
      <c r="K9" s="138">
        <v>0.6</v>
      </c>
      <c r="L9" s="138">
        <v>0.6</v>
      </c>
      <c r="M9" s="138">
        <v>0.6</v>
      </c>
      <c r="N9" s="138">
        <v>0.6</v>
      </c>
    </row>
    <row r="10" spans="1:14" ht="15.75" customHeight="1" x14ac:dyDescent="0.3">
      <c r="A10" s="143" t="s">
        <v>7</v>
      </c>
      <c r="B10" s="142"/>
      <c r="C10" s="142">
        <v>0.8</v>
      </c>
      <c r="D10" s="142">
        <v>0.8</v>
      </c>
      <c r="E10" s="142">
        <v>0.8</v>
      </c>
      <c r="F10" s="142">
        <v>0.8</v>
      </c>
      <c r="G10" s="142">
        <v>0.8</v>
      </c>
      <c r="H10" s="142">
        <v>0.8</v>
      </c>
      <c r="I10" s="142">
        <v>0.8</v>
      </c>
      <c r="J10" s="142">
        <v>0.8</v>
      </c>
      <c r="K10" s="142">
        <v>0.8</v>
      </c>
      <c r="L10" s="142">
        <v>0.8</v>
      </c>
      <c r="M10" s="142">
        <v>0.8</v>
      </c>
      <c r="N10" s="142">
        <v>0.8</v>
      </c>
    </row>
    <row r="11" spans="1:14" ht="15.75" customHeight="1" x14ac:dyDescent="0.3">
      <c r="A11" s="143" t="s">
        <v>8</v>
      </c>
      <c r="B11" s="142"/>
      <c r="C11" s="142">
        <v>0.18</v>
      </c>
      <c r="D11" s="142">
        <v>0.18</v>
      </c>
      <c r="E11" s="142">
        <v>0.18</v>
      </c>
      <c r="F11" s="142">
        <v>0.18</v>
      </c>
      <c r="G11" s="142">
        <v>0.18</v>
      </c>
      <c r="H11" s="142">
        <v>0.18</v>
      </c>
      <c r="I11" s="142">
        <v>0.18</v>
      </c>
      <c r="J11" s="142">
        <v>0.18</v>
      </c>
      <c r="K11" s="142">
        <v>0.18</v>
      </c>
      <c r="L11" s="142">
        <v>0.18</v>
      </c>
      <c r="M11" s="142">
        <v>0.18</v>
      </c>
      <c r="N11" s="142">
        <v>0.18</v>
      </c>
    </row>
    <row r="12" spans="1:14" ht="15.75" customHeight="1" x14ac:dyDescent="0.3">
      <c r="A12" s="143" t="s">
        <v>9</v>
      </c>
      <c r="B12" s="142"/>
      <c r="C12" s="142">
        <v>0.02</v>
      </c>
      <c r="D12" s="142">
        <v>0.02</v>
      </c>
      <c r="E12" s="142">
        <v>0.02</v>
      </c>
      <c r="F12" s="142">
        <v>0.02</v>
      </c>
      <c r="G12" s="142">
        <v>0.02</v>
      </c>
      <c r="H12" s="142">
        <v>0.02</v>
      </c>
      <c r="I12" s="142">
        <v>0.02</v>
      </c>
      <c r="J12" s="142">
        <v>0.02</v>
      </c>
      <c r="K12" s="142">
        <v>0.02</v>
      </c>
      <c r="L12" s="142">
        <v>0.02</v>
      </c>
      <c r="M12" s="142">
        <v>0.02</v>
      </c>
      <c r="N12" s="142">
        <v>0.02</v>
      </c>
    </row>
    <row r="13" spans="1:14" ht="15.75" customHeight="1" x14ac:dyDescent="0.3">
      <c r="A13" s="137"/>
    </row>
    <row r="14" spans="1:14" ht="15.75" customHeight="1" x14ac:dyDescent="0.25">
      <c r="A14" s="146" t="s">
        <v>10</v>
      </c>
      <c r="B14" s="164" t="s">
        <v>11</v>
      </c>
      <c r="C14" s="161">
        <f>C3*B221</f>
        <v>4405.875793854625</v>
      </c>
      <c r="D14" s="161">
        <f>D3*C221</f>
        <v>8419.0383785233535</v>
      </c>
      <c r="E14" s="161">
        <f>E3*D221</f>
        <v>16282.294799415315</v>
      </c>
      <c r="F14" s="161">
        <f>F3*E221</f>
        <v>31733.816774787687</v>
      </c>
      <c r="G14" s="161">
        <f>G3*F221</f>
        <v>62147.485764652403</v>
      </c>
      <c r="H14" s="161">
        <f>H3*G221</f>
        <v>122070.02996623953</v>
      </c>
      <c r="I14" s="161">
        <f>I3*H221</f>
        <v>240199.11641479845</v>
      </c>
      <c r="J14" s="161">
        <f>J3*I221</f>
        <v>473150.51205283077</v>
      </c>
      <c r="K14" s="161">
        <f>K3*J221</f>
        <v>932619.12116614205</v>
      </c>
      <c r="L14" s="161">
        <f>L3*K221</f>
        <v>1838964.670895122</v>
      </c>
      <c r="M14" s="161">
        <f>M3*L221</f>
        <v>3626930.3961290182</v>
      </c>
      <c r="N14" s="161">
        <f>N3*M221</f>
        <v>7154214.3675454408</v>
      </c>
    </row>
    <row r="15" spans="1:14" ht="15.75" customHeight="1" x14ac:dyDescent="0.25">
      <c r="A15" s="146" t="s">
        <v>12</v>
      </c>
      <c r="B15" s="145" t="s">
        <v>13</v>
      </c>
      <c r="C15" s="161">
        <f>+C14*C4</f>
        <v>2863.8192660055065</v>
      </c>
      <c r="D15" s="161">
        <f>+D14*D4</f>
        <v>5472.3749460401796</v>
      </c>
      <c r="E15" s="161">
        <f>+E14*E4</f>
        <v>10583.491619619956</v>
      </c>
      <c r="F15" s="161">
        <f>+F14*F4</f>
        <v>20626.980903611999</v>
      </c>
      <c r="G15" s="161">
        <f>+G14*G4</f>
        <v>40395.865747024065</v>
      </c>
      <c r="H15" s="161">
        <f>+H14*H4</f>
        <v>79345.519478055692</v>
      </c>
      <c r="I15" s="161">
        <f>+I14*I4</f>
        <v>156129.425669619</v>
      </c>
      <c r="J15" s="161">
        <f>+J14*J4</f>
        <v>307547.83283433999</v>
      </c>
      <c r="K15" s="161">
        <f>+K14*K4</f>
        <v>606202.42875799234</v>
      </c>
      <c r="L15" s="161">
        <f>+L14*L4</f>
        <v>1195327.0360818293</v>
      </c>
      <c r="M15" s="161">
        <f>+M14*M4</f>
        <v>2357504.7574838619</v>
      </c>
      <c r="N15" s="161">
        <f>+N14*N4</f>
        <v>4650239.3389045363</v>
      </c>
    </row>
    <row r="16" spans="1:14" ht="15.75" customHeight="1" x14ac:dyDescent="0.25">
      <c r="A16" s="146" t="s">
        <v>3</v>
      </c>
      <c r="B16" s="145" t="s">
        <v>13</v>
      </c>
      <c r="C16" s="161">
        <f>C15*C5</f>
        <v>9450.6035778181704</v>
      </c>
      <c r="D16" s="161">
        <f>D15*D5</f>
        <v>18058.837321932591</v>
      </c>
      <c r="E16" s="161">
        <f>E15*E5</f>
        <v>34925.522344745848</v>
      </c>
      <c r="F16" s="161">
        <f>F15*F5</f>
        <v>68069.036981919591</v>
      </c>
      <c r="G16" s="161">
        <f>G15*G5</f>
        <v>133306.35696517941</v>
      </c>
      <c r="H16" s="161">
        <f>H15*H5</f>
        <v>261840.21427758376</v>
      </c>
      <c r="I16" s="161">
        <f>I15*I5</f>
        <v>515227.10470974265</v>
      </c>
      <c r="J16" s="161">
        <f>J15*J5</f>
        <v>1014907.8483533219</v>
      </c>
      <c r="K16" s="161">
        <f>K15*K5</f>
        <v>2000468.0149013747</v>
      </c>
      <c r="L16" s="161">
        <f>L15*L5</f>
        <v>3944579.2190700364</v>
      </c>
      <c r="M16" s="161">
        <f>M15*M5</f>
        <v>7779765.6996967439</v>
      </c>
      <c r="N16" s="161">
        <f>N15*N5</f>
        <v>15345789.81838497</v>
      </c>
    </row>
    <row r="17" spans="1:14" ht="15.75" customHeight="1" x14ac:dyDescent="0.25">
      <c r="A17" s="146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spans="1:14" ht="15.75" customHeight="1" x14ac:dyDescent="0.25">
      <c r="A18" s="146" t="s">
        <v>14</v>
      </c>
      <c r="B18" s="145" t="s">
        <v>13</v>
      </c>
      <c r="C18" s="161">
        <f>+C16*C7</f>
        <v>7276.9647549199917</v>
      </c>
      <c r="D18" s="161">
        <f>+D16*D7</f>
        <v>13905.304737888096</v>
      </c>
      <c r="E18" s="161">
        <f>+E16*E7</f>
        <v>26892.652205454306</v>
      </c>
      <c r="F18" s="161">
        <f>+F16*F7</f>
        <v>52413.15847607809</v>
      </c>
      <c r="G18" s="161">
        <f>+G16*G7</f>
        <v>102645.89486318815</v>
      </c>
      <c r="H18" s="161">
        <f>+H16*H7</f>
        <v>201616.9649937395</v>
      </c>
      <c r="I18" s="161">
        <f>+I16*I7</f>
        <v>396724.87062650186</v>
      </c>
      <c r="J18" s="161">
        <f>+J16*J7</f>
        <v>781479.04323205783</v>
      </c>
      <c r="K18" s="161">
        <f>+K16*K7</f>
        <v>1540360.3714740586</v>
      </c>
      <c r="L18" s="161">
        <f>+L16*L7</f>
        <v>3037325.998683928</v>
      </c>
      <c r="M18" s="161">
        <f>+M16*M7</f>
        <v>5990419.5887664929</v>
      </c>
      <c r="N18" s="161">
        <f>+N16*N7</f>
        <v>11816258.160156427</v>
      </c>
    </row>
    <row r="19" spans="1:14" ht="15.75" customHeight="1" x14ac:dyDescent="0.25">
      <c r="A19" s="146" t="s">
        <v>15</v>
      </c>
      <c r="B19" s="145" t="s">
        <v>13</v>
      </c>
      <c r="C19" s="161">
        <f>C18*C8</f>
        <v>6039.8807465835926</v>
      </c>
      <c r="D19" s="161">
        <f>D18*D8</f>
        <v>11541.402932447119</v>
      </c>
      <c r="E19" s="161">
        <f>E18*E8</f>
        <v>22320.901330527071</v>
      </c>
      <c r="F19" s="161">
        <f>F18*F8</f>
        <v>43502.921535144815</v>
      </c>
      <c r="G19" s="161">
        <f>G18*G8</f>
        <v>85196.092736446168</v>
      </c>
      <c r="H19" s="161">
        <f>H18*H8</f>
        <v>167342.08094480378</v>
      </c>
      <c r="I19" s="161">
        <f>I18*I8</f>
        <v>329281.64261999651</v>
      </c>
      <c r="J19" s="161">
        <f>J18*J8</f>
        <v>648627.60588260798</v>
      </c>
      <c r="K19" s="161">
        <f>K18*K8</f>
        <v>1278499.1083234686</v>
      </c>
      <c r="L19" s="161">
        <f>L18*L8</f>
        <v>2520980.5789076602</v>
      </c>
      <c r="M19" s="161">
        <f>M18*M8</f>
        <v>4972048.258676189</v>
      </c>
      <c r="N19" s="161">
        <f>N18*N8</f>
        <v>9807494.2729298342</v>
      </c>
    </row>
    <row r="20" spans="1:14" ht="15.75" customHeight="1" x14ac:dyDescent="0.25">
      <c r="A20" s="146" t="s">
        <v>16</v>
      </c>
      <c r="B20" s="145" t="s">
        <v>13</v>
      </c>
      <c r="C20" s="161">
        <f>+C19*C9</f>
        <v>3623.9284479501553</v>
      </c>
      <c r="D20" s="161">
        <f>+D19*D9</f>
        <v>6924.8417594682714</v>
      </c>
      <c r="E20" s="161">
        <f>+E19*E9</f>
        <v>13392.540798316242</v>
      </c>
      <c r="F20" s="161">
        <f>+F19*F9</f>
        <v>26101.752921086889</v>
      </c>
      <c r="G20" s="161">
        <f>+G19*G9</f>
        <v>51117.655641867699</v>
      </c>
      <c r="H20" s="161">
        <f>+H19*H9</f>
        <v>100405.24856688226</v>
      </c>
      <c r="I20" s="161">
        <f>+I19*I9</f>
        <v>197568.98557199791</v>
      </c>
      <c r="J20" s="161">
        <f>+J19*J9</f>
        <v>389176.56352956477</v>
      </c>
      <c r="K20" s="161">
        <f>+K19*K9</f>
        <v>767099.46499408118</v>
      </c>
      <c r="L20" s="161">
        <f>+L19*L9</f>
        <v>1512588.3473445962</v>
      </c>
      <c r="M20" s="161">
        <f>+M19*M9</f>
        <v>2983228.9552057134</v>
      </c>
      <c r="N20" s="161">
        <f>+N19*N9</f>
        <v>5884496.5637579001</v>
      </c>
    </row>
    <row r="21" spans="1:14" ht="15.75" customHeight="1" x14ac:dyDescent="0.25">
      <c r="A21" s="162" t="s">
        <v>7</v>
      </c>
      <c r="B21" s="145" t="s">
        <v>13</v>
      </c>
      <c r="C21" s="161">
        <f>+C20*C10</f>
        <v>2899.1427583601244</v>
      </c>
      <c r="D21" s="161">
        <f>+D20*D10</f>
        <v>5539.8734075746179</v>
      </c>
      <c r="E21" s="161">
        <f>+E20*E10</f>
        <v>10714.032638652994</v>
      </c>
      <c r="F21" s="161">
        <f>+F20*F10</f>
        <v>20881.402336869513</v>
      </c>
      <c r="G21" s="161">
        <f>+G20*G10</f>
        <v>40894.124513494164</v>
      </c>
      <c r="H21" s="161">
        <f>+H20*H10</f>
        <v>80324.198853505819</v>
      </c>
      <c r="I21" s="161">
        <f>+I20*I10</f>
        <v>158055.18845759833</v>
      </c>
      <c r="J21" s="161">
        <f>+J20*J10</f>
        <v>311341.25082365185</v>
      </c>
      <c r="K21" s="161">
        <f>+K20*K10</f>
        <v>613679.57199526497</v>
      </c>
      <c r="L21" s="161">
        <f>+L20*L10</f>
        <v>1210070.6778756769</v>
      </c>
      <c r="M21" s="161">
        <f>+M20*M10</f>
        <v>2386583.1641645706</v>
      </c>
      <c r="N21" s="161">
        <f>+N20*N10</f>
        <v>4707597.2510063201</v>
      </c>
    </row>
    <row r="22" spans="1:14" ht="15.75" customHeight="1" x14ac:dyDescent="0.25">
      <c r="A22" s="162" t="s">
        <v>8</v>
      </c>
      <c r="B22" s="145" t="s">
        <v>13</v>
      </c>
      <c r="C22" s="161">
        <f>+C20*C11</f>
        <v>652.30712063102794</v>
      </c>
      <c r="D22" s="161">
        <f>+D20*D11</f>
        <v>1246.4715167042889</v>
      </c>
      <c r="E22" s="161">
        <f>+E20*E11</f>
        <v>2410.6573436969234</v>
      </c>
      <c r="F22" s="161">
        <f>+F20*F11</f>
        <v>4698.3155257956396</v>
      </c>
      <c r="G22" s="161">
        <f>+G20*G11</f>
        <v>9201.1780155361848</v>
      </c>
      <c r="H22" s="161">
        <f>+H20*H11</f>
        <v>18072.944742038806</v>
      </c>
      <c r="I22" s="161">
        <f>+I20*I11</f>
        <v>35562.417402959625</v>
      </c>
      <c r="J22" s="161">
        <f>+J20*J11</f>
        <v>70051.781435321653</v>
      </c>
      <c r="K22" s="161">
        <f>+K20*K11</f>
        <v>138077.90369893462</v>
      </c>
      <c r="L22" s="161">
        <f>+L20*L11</f>
        <v>272265.90252202732</v>
      </c>
      <c r="M22" s="161">
        <f>+M20*M11</f>
        <v>536981.21193702845</v>
      </c>
      <c r="N22" s="161">
        <f>+N20*N11</f>
        <v>1059209.3814764221</v>
      </c>
    </row>
    <row r="23" spans="1:14" ht="15.75" customHeight="1" x14ac:dyDescent="0.25">
      <c r="A23" s="162" t="s">
        <v>9</v>
      </c>
      <c r="B23" s="145" t="s">
        <v>13</v>
      </c>
      <c r="C23" s="161">
        <f>+C20*C12</f>
        <v>72.478568959003113</v>
      </c>
      <c r="D23" s="161">
        <f>+D20*D12</f>
        <v>138.49683518936544</v>
      </c>
      <c r="E23" s="161">
        <f>+E20*E12</f>
        <v>267.85081596632483</v>
      </c>
      <c r="F23" s="161">
        <f>+F20*F12</f>
        <v>522.03505842173774</v>
      </c>
      <c r="G23" s="161">
        <f>+G20*G12</f>
        <v>1022.353112837354</v>
      </c>
      <c r="H23" s="161">
        <f>+H20*H12</f>
        <v>2008.1049713376453</v>
      </c>
      <c r="I23" s="161">
        <f>+I20*I12</f>
        <v>3951.3797114399581</v>
      </c>
      <c r="J23" s="161">
        <f>+J20*J12</f>
        <v>7783.5312705912957</v>
      </c>
      <c r="K23" s="161">
        <f>+K20*K12</f>
        <v>15341.989299881623</v>
      </c>
      <c r="L23" s="161">
        <f>+L20*L12</f>
        <v>30251.766946891923</v>
      </c>
      <c r="M23" s="161">
        <f>+M20*M12</f>
        <v>59664.579104114266</v>
      </c>
      <c r="N23" s="161">
        <f>+N20*N12</f>
        <v>117689.931275158</v>
      </c>
    </row>
    <row r="24" spans="1:14" ht="15.75" customHeight="1" x14ac:dyDescent="0.25">
      <c r="A24" s="146"/>
      <c r="B24" s="145"/>
      <c r="C24" s="145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</row>
    <row r="25" spans="1:14" ht="15.75" customHeight="1" x14ac:dyDescent="0.25">
      <c r="A25" s="146"/>
      <c r="B25" s="145"/>
      <c r="C25" s="145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</row>
    <row r="26" spans="1:14" ht="15.75" customHeight="1" x14ac:dyDescent="0.3">
      <c r="A26" s="133" t="s">
        <v>17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</row>
    <row r="27" spans="1:14" ht="15.75" customHeight="1" x14ac:dyDescent="0.3">
      <c r="A27" s="137" t="s">
        <v>1</v>
      </c>
      <c r="B27" s="138"/>
      <c r="C27" s="138">
        <v>0.38</v>
      </c>
      <c r="D27" s="138">
        <v>0.38</v>
      </c>
      <c r="E27" s="138">
        <v>0.38</v>
      </c>
      <c r="F27" s="138">
        <v>0.38</v>
      </c>
      <c r="G27" s="138">
        <v>0.38</v>
      </c>
      <c r="H27" s="138">
        <v>0.38</v>
      </c>
      <c r="I27" s="138">
        <v>0.38</v>
      </c>
      <c r="J27" s="138">
        <v>0.38</v>
      </c>
      <c r="K27" s="138">
        <v>0.38</v>
      </c>
      <c r="L27" s="138">
        <v>0.38</v>
      </c>
      <c r="M27" s="138">
        <v>0.38</v>
      </c>
      <c r="N27" s="138">
        <v>0.38</v>
      </c>
    </row>
    <row r="28" spans="1:14" ht="15.75" customHeight="1" x14ac:dyDescent="0.3">
      <c r="A28" s="137" t="s">
        <v>2</v>
      </c>
      <c r="B28" s="138"/>
      <c r="C28" s="138">
        <v>0.85</v>
      </c>
      <c r="D28" s="138">
        <v>0.85</v>
      </c>
      <c r="E28" s="138">
        <v>0.85</v>
      </c>
      <c r="F28" s="138">
        <v>0.85</v>
      </c>
      <c r="G28" s="138">
        <v>0.85</v>
      </c>
      <c r="H28" s="138">
        <v>0.85</v>
      </c>
      <c r="I28" s="138">
        <v>0.85</v>
      </c>
      <c r="J28" s="138">
        <v>0.85</v>
      </c>
      <c r="K28" s="138">
        <v>0.85</v>
      </c>
      <c r="L28" s="138">
        <v>0.85</v>
      </c>
      <c r="M28" s="138">
        <v>0.85</v>
      </c>
      <c r="N28" s="138">
        <v>0.85</v>
      </c>
    </row>
    <row r="29" spans="1:14" ht="15.75" customHeight="1" x14ac:dyDescent="0.3">
      <c r="A29" s="137" t="s">
        <v>3</v>
      </c>
      <c r="B29" s="137"/>
      <c r="C29" s="137">
        <v>7.8</v>
      </c>
      <c r="D29" s="137">
        <v>7.8</v>
      </c>
      <c r="E29" s="137">
        <v>7.8</v>
      </c>
      <c r="F29" s="137">
        <v>7.8</v>
      </c>
      <c r="G29" s="137">
        <v>7.8</v>
      </c>
      <c r="H29" s="137">
        <v>7.8</v>
      </c>
      <c r="I29" s="137">
        <v>7.8</v>
      </c>
      <c r="J29" s="137">
        <v>7.8</v>
      </c>
      <c r="K29" s="137">
        <v>7.8</v>
      </c>
      <c r="L29" s="137">
        <v>7.8</v>
      </c>
      <c r="M29" s="137">
        <v>7.8</v>
      </c>
      <c r="N29" s="137">
        <v>7.8</v>
      </c>
    </row>
    <row r="30" spans="1:14" ht="15.75" customHeight="1" x14ac:dyDescent="0.3">
      <c r="A30" s="137"/>
      <c r="B30" s="137"/>
      <c r="C30" s="137"/>
    </row>
    <row r="31" spans="1:14" ht="15.75" customHeight="1" x14ac:dyDescent="0.3">
      <c r="A31" s="137" t="s">
        <v>4</v>
      </c>
      <c r="B31" s="138"/>
      <c r="C31" s="138">
        <v>0.7</v>
      </c>
      <c r="D31" s="138">
        <v>0.7</v>
      </c>
      <c r="E31" s="138">
        <v>0.7</v>
      </c>
      <c r="F31" s="138">
        <v>0.7</v>
      </c>
      <c r="G31" s="138">
        <v>0.7</v>
      </c>
      <c r="H31" s="138">
        <v>0.7</v>
      </c>
      <c r="I31" s="138">
        <v>0.7</v>
      </c>
      <c r="J31" s="138">
        <v>0.7</v>
      </c>
      <c r="K31" s="138">
        <v>0.7</v>
      </c>
      <c r="L31" s="138">
        <v>0.7</v>
      </c>
      <c r="M31" s="138">
        <v>0.7</v>
      </c>
      <c r="N31" s="138">
        <v>0.7</v>
      </c>
    </row>
    <row r="32" spans="1:14" ht="15.75" customHeight="1" x14ac:dyDescent="0.3">
      <c r="A32" s="137" t="s">
        <v>5</v>
      </c>
      <c r="B32" s="138"/>
      <c r="C32" s="138">
        <v>0.6</v>
      </c>
      <c r="D32" s="138">
        <v>0.6</v>
      </c>
      <c r="E32" s="138">
        <v>0.6</v>
      </c>
      <c r="F32" s="138">
        <v>0.6</v>
      </c>
      <c r="G32" s="138">
        <v>0.6</v>
      </c>
      <c r="H32" s="138">
        <v>0.6</v>
      </c>
      <c r="I32" s="138">
        <v>0.6</v>
      </c>
      <c r="J32" s="138">
        <v>0.6</v>
      </c>
      <c r="K32" s="138">
        <v>0.6</v>
      </c>
      <c r="L32" s="138">
        <v>0.6</v>
      </c>
      <c r="M32" s="138">
        <v>0.6</v>
      </c>
      <c r="N32" s="138">
        <v>0.6</v>
      </c>
    </row>
    <row r="33" spans="1:14" ht="15.75" customHeight="1" x14ac:dyDescent="0.3">
      <c r="A33" s="137" t="s">
        <v>6</v>
      </c>
      <c r="B33" s="138"/>
      <c r="C33" s="138">
        <v>0.35</v>
      </c>
      <c r="D33" s="138">
        <v>0.35</v>
      </c>
      <c r="E33" s="138">
        <v>0.35</v>
      </c>
      <c r="F33" s="138">
        <v>0.35</v>
      </c>
      <c r="G33" s="138">
        <v>0.35</v>
      </c>
      <c r="H33" s="138">
        <v>0.35</v>
      </c>
      <c r="I33" s="138">
        <v>0.35</v>
      </c>
      <c r="J33" s="138">
        <v>0.35</v>
      </c>
      <c r="K33" s="138">
        <v>0.35</v>
      </c>
      <c r="L33" s="138">
        <v>0.35</v>
      </c>
      <c r="M33" s="138">
        <v>0.35</v>
      </c>
      <c r="N33" s="138">
        <v>0.35</v>
      </c>
    </row>
    <row r="34" spans="1:14" ht="15.75" customHeight="1" x14ac:dyDescent="0.3">
      <c r="A34" s="143" t="s">
        <v>7</v>
      </c>
      <c r="B34" s="142"/>
      <c r="C34" s="142">
        <v>0.8</v>
      </c>
      <c r="D34" s="142">
        <v>0.8</v>
      </c>
      <c r="E34" s="142">
        <v>0.8</v>
      </c>
      <c r="F34" s="142">
        <v>0.8</v>
      </c>
      <c r="G34" s="142">
        <v>0.8</v>
      </c>
      <c r="H34" s="142">
        <v>0.8</v>
      </c>
      <c r="I34" s="142">
        <v>0.8</v>
      </c>
      <c r="J34" s="142">
        <v>0.8</v>
      </c>
      <c r="K34" s="142">
        <v>0.8</v>
      </c>
      <c r="L34" s="142">
        <v>0.8</v>
      </c>
      <c r="M34" s="142">
        <v>0.8</v>
      </c>
      <c r="N34" s="142">
        <v>0.8</v>
      </c>
    </row>
    <row r="35" spans="1:14" ht="15.75" customHeight="1" x14ac:dyDescent="0.3">
      <c r="A35" s="143" t="s">
        <v>8</v>
      </c>
      <c r="B35" s="142"/>
      <c r="C35" s="142">
        <v>0.18</v>
      </c>
      <c r="D35" s="142">
        <v>0.18</v>
      </c>
      <c r="E35" s="142">
        <v>0.18</v>
      </c>
      <c r="F35" s="142">
        <v>0.18</v>
      </c>
      <c r="G35" s="142">
        <v>0.18</v>
      </c>
      <c r="H35" s="142">
        <v>0.18</v>
      </c>
      <c r="I35" s="142">
        <v>0.18</v>
      </c>
      <c r="J35" s="142">
        <v>0.18</v>
      </c>
      <c r="K35" s="142">
        <v>0.18</v>
      </c>
      <c r="L35" s="142">
        <v>0.18</v>
      </c>
      <c r="M35" s="142">
        <v>0.18</v>
      </c>
      <c r="N35" s="142">
        <v>0.18</v>
      </c>
    </row>
    <row r="36" spans="1:14" ht="15.75" customHeight="1" x14ac:dyDescent="0.3">
      <c r="A36" s="143" t="s">
        <v>9</v>
      </c>
      <c r="B36" s="142"/>
      <c r="C36" s="142">
        <v>0.02</v>
      </c>
      <c r="D36" s="142">
        <v>0.02</v>
      </c>
      <c r="E36" s="142">
        <v>0.02</v>
      </c>
      <c r="F36" s="142">
        <v>0.02</v>
      </c>
      <c r="G36" s="142">
        <v>0.02</v>
      </c>
      <c r="H36" s="142">
        <v>0.02</v>
      </c>
      <c r="I36" s="142">
        <v>0.02</v>
      </c>
      <c r="J36" s="142">
        <v>0.02</v>
      </c>
      <c r="K36" s="142">
        <v>0.02</v>
      </c>
      <c r="L36" s="142">
        <v>0.02</v>
      </c>
      <c r="M36" s="142">
        <v>0.02</v>
      </c>
      <c r="N36" s="142">
        <v>0.02</v>
      </c>
    </row>
    <row r="37" spans="1:14" ht="15.75" customHeight="1" x14ac:dyDescent="0.3">
      <c r="A37" s="137"/>
    </row>
    <row r="38" spans="1:14" ht="15.75" customHeight="1" x14ac:dyDescent="0.25">
      <c r="A38" s="146"/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</row>
    <row r="39" spans="1:14" ht="15.75" customHeight="1" x14ac:dyDescent="0.25">
      <c r="A39" s="146" t="s">
        <v>1</v>
      </c>
      <c r="B39" s="163" t="s">
        <v>18</v>
      </c>
      <c r="C39" s="161">
        <f>C27*B149</f>
        <v>10149.695181901467</v>
      </c>
      <c r="D39" s="161">
        <f>D27*C149</f>
        <v>45071.169616834886</v>
      </c>
      <c r="E39" s="161">
        <f>E27*D149</f>
        <v>69675.96613193852</v>
      </c>
      <c r="F39" s="161">
        <f>F27*E149</f>
        <v>91723.819779474798</v>
      </c>
      <c r="G39" s="161">
        <f>G27*F149</f>
        <v>113004.9486481299</v>
      </c>
      <c r="H39" s="161">
        <f>H27*G149</f>
        <v>134822.45938452624</v>
      </c>
      <c r="I39" s="161">
        <f>I27*H149</f>
        <v>158181.65508462593</v>
      </c>
      <c r="J39" s="161">
        <f>J27*I149</f>
        <v>183916.01316413531</v>
      </c>
      <c r="K39" s="161">
        <f>K27*J149</f>
        <v>212774.89713820542</v>
      </c>
      <c r="L39" s="161">
        <f>L27*K149</f>
        <v>245482.80939923463</v>
      </c>
      <c r="M39" s="161">
        <f>M27*L149</f>
        <v>282784.48266160098</v>
      </c>
      <c r="N39" s="161">
        <f>N27*M149</f>
        <v>325478.08128537278</v>
      </c>
    </row>
    <row r="40" spans="1:14" ht="15.75" customHeight="1" x14ac:dyDescent="0.25">
      <c r="A40" s="146" t="s">
        <v>2</v>
      </c>
      <c r="B40" s="145" t="s">
        <v>13</v>
      </c>
      <c r="C40" s="161">
        <f>+C39*C28</f>
        <v>8627.2409046162466</v>
      </c>
      <c r="D40" s="161">
        <f>+D39*D28</f>
        <v>38310.49417430965</v>
      </c>
      <c r="E40" s="161">
        <f>+E39*E28</f>
        <v>59224.571212147741</v>
      </c>
      <c r="F40" s="161">
        <f>+F39*F28</f>
        <v>77965.246812553582</v>
      </c>
      <c r="G40" s="161">
        <f>+G39*G28</f>
        <v>96054.206350910405</v>
      </c>
      <c r="H40" s="161">
        <f>+H39*H28</f>
        <v>114599.0904768473</v>
      </c>
      <c r="I40" s="161">
        <f>+I39*I28</f>
        <v>134454.40682193203</v>
      </c>
      <c r="J40" s="161">
        <f>+J39*J28</f>
        <v>156328.61118951501</v>
      </c>
      <c r="K40" s="161">
        <f>+K39*K28</f>
        <v>180858.66256747459</v>
      </c>
      <c r="L40" s="161">
        <f>+L39*L28</f>
        <v>208660.38798934943</v>
      </c>
      <c r="M40" s="161">
        <f>+M39*M28</f>
        <v>240366.81026236081</v>
      </c>
      <c r="N40" s="161">
        <f>+N39*N28</f>
        <v>276656.36909256683</v>
      </c>
    </row>
    <row r="41" spans="1:14" ht="15.75" customHeight="1" x14ac:dyDescent="0.25">
      <c r="A41" s="146" t="s">
        <v>3</v>
      </c>
      <c r="B41" s="145" t="s">
        <v>13</v>
      </c>
      <c r="C41" s="161">
        <f>C40*C29</f>
        <v>67292.479056006719</v>
      </c>
      <c r="D41" s="161">
        <f>D40*D29</f>
        <v>298821.85455961525</v>
      </c>
      <c r="E41" s="161">
        <f>E40*E29</f>
        <v>461951.65545475238</v>
      </c>
      <c r="F41" s="161">
        <f>F40*F29</f>
        <v>608128.92513791798</v>
      </c>
      <c r="G41" s="161">
        <f>G40*G29</f>
        <v>749222.80953710119</v>
      </c>
      <c r="H41" s="161">
        <f>H40*H29</f>
        <v>893872.90571940888</v>
      </c>
      <c r="I41" s="161">
        <f>I40*I29</f>
        <v>1048744.3732110697</v>
      </c>
      <c r="J41" s="161">
        <f>J40*J29</f>
        <v>1219363.1672782172</v>
      </c>
      <c r="K41" s="161">
        <f>K40*K29</f>
        <v>1410697.5680263017</v>
      </c>
      <c r="L41" s="161">
        <f>L40*L29</f>
        <v>1627551.0263169254</v>
      </c>
      <c r="M41" s="161">
        <f>M40*M29</f>
        <v>1874861.1200464142</v>
      </c>
      <c r="N41" s="161">
        <f>N40*N29</f>
        <v>2157919.6789220213</v>
      </c>
    </row>
    <row r="42" spans="1:14" ht="15.75" customHeight="1" x14ac:dyDescent="0.25">
      <c r="A42" s="146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 ht="15.75" customHeight="1" x14ac:dyDescent="0.25">
      <c r="A43" s="146" t="s">
        <v>4</v>
      </c>
      <c r="B43" s="145" t="s">
        <v>13</v>
      </c>
      <c r="C43" s="161">
        <f>+C41*C31</f>
        <v>47104.735339204701</v>
      </c>
      <c r="D43" s="161">
        <f>+D41*D31</f>
        <v>209175.29819173066</v>
      </c>
      <c r="E43" s="161">
        <f>+E41*E31</f>
        <v>323366.15881832666</v>
      </c>
      <c r="F43" s="161">
        <f>+F41*F31</f>
        <v>425690.24759654258</v>
      </c>
      <c r="G43" s="161">
        <f>+G41*G31</f>
        <v>524455.96667597082</v>
      </c>
      <c r="H43" s="161">
        <f>+H41*H31</f>
        <v>625711.03400358616</v>
      </c>
      <c r="I43" s="161">
        <f>+I41*I31</f>
        <v>734121.06124774879</v>
      </c>
      <c r="J43" s="161">
        <f>+J41*J31</f>
        <v>853554.21709475201</v>
      </c>
      <c r="K43" s="161">
        <f>+K41*K31</f>
        <v>987488.29761841113</v>
      </c>
      <c r="L43" s="161">
        <f>+L41*L31</f>
        <v>1139285.7184218478</v>
      </c>
      <c r="M43" s="161">
        <f>+M41*M31</f>
        <v>1312402.7840324899</v>
      </c>
      <c r="N43" s="161">
        <f>+N41*N31</f>
        <v>1510543.7752454148</v>
      </c>
    </row>
    <row r="44" spans="1:14" ht="15.75" customHeight="1" x14ac:dyDescent="0.25">
      <c r="A44" s="146" t="s">
        <v>5</v>
      </c>
      <c r="B44" s="145" t="s">
        <v>13</v>
      </c>
      <c r="C44" s="161">
        <f>C43*C32</f>
        <v>28262.841203522821</v>
      </c>
      <c r="D44" s="161">
        <f>D43*D32</f>
        <v>125505.17891503838</v>
      </c>
      <c r="E44" s="161">
        <f>E43*E32</f>
        <v>194019.69529099599</v>
      </c>
      <c r="F44" s="161">
        <f>F43*F32</f>
        <v>255414.14855792554</v>
      </c>
      <c r="G44" s="161">
        <f>G43*G32</f>
        <v>314673.58000558248</v>
      </c>
      <c r="H44" s="161">
        <f>H43*H32</f>
        <v>375426.62040215166</v>
      </c>
      <c r="I44" s="161">
        <f>I43*I32</f>
        <v>440472.63674864924</v>
      </c>
      <c r="J44" s="161">
        <f>J43*J32</f>
        <v>512132.53025685117</v>
      </c>
      <c r="K44" s="161">
        <f>K43*K32</f>
        <v>592492.97857104661</v>
      </c>
      <c r="L44" s="161">
        <f>L43*L32</f>
        <v>683571.43105310865</v>
      </c>
      <c r="M44" s="161">
        <f>M43*M32</f>
        <v>787441.67041949392</v>
      </c>
      <c r="N44" s="161">
        <f>N43*N32</f>
        <v>906326.26514724887</v>
      </c>
    </row>
    <row r="45" spans="1:14" ht="15.75" customHeight="1" x14ac:dyDescent="0.25">
      <c r="A45" s="146" t="s">
        <v>6</v>
      </c>
      <c r="B45" s="145" t="s">
        <v>13</v>
      </c>
      <c r="C45" s="161">
        <f>+C44*C33</f>
        <v>9891.9944212329865</v>
      </c>
      <c r="D45" s="161">
        <f>+D44*D33</f>
        <v>43926.81262026343</v>
      </c>
      <c r="E45" s="161">
        <f>+E44*E33</f>
        <v>67906.893351848601</v>
      </c>
      <c r="F45" s="161">
        <f>+F44*F33</f>
        <v>89394.951995273936</v>
      </c>
      <c r="G45" s="161">
        <f>+G44*G33</f>
        <v>110135.75300195387</v>
      </c>
      <c r="H45" s="161">
        <f>+H44*H33</f>
        <v>131399.31714075306</v>
      </c>
      <c r="I45" s="161">
        <f>+I44*I33</f>
        <v>154165.42286202722</v>
      </c>
      <c r="J45" s="161">
        <f>+J44*J33</f>
        <v>179246.38558989789</v>
      </c>
      <c r="K45" s="161">
        <f>+K44*K33</f>
        <v>207372.54249986631</v>
      </c>
      <c r="L45" s="161">
        <f>+L44*L33</f>
        <v>239250.00086858802</v>
      </c>
      <c r="M45" s="161">
        <f>+M44*M33</f>
        <v>275604.58464682283</v>
      </c>
      <c r="N45" s="161">
        <f>+N44*N33</f>
        <v>317214.19280153711</v>
      </c>
    </row>
    <row r="46" spans="1:14" ht="15.75" customHeight="1" x14ac:dyDescent="0.25">
      <c r="A46" s="162" t="s">
        <v>7</v>
      </c>
      <c r="B46" s="145" t="s">
        <v>13</v>
      </c>
      <c r="C46" s="161">
        <f>+C45*C34</f>
        <v>7913.5955369863896</v>
      </c>
      <c r="D46" s="161">
        <f>+D45*D34</f>
        <v>35141.450096210749</v>
      </c>
      <c r="E46" s="161">
        <f>+E45*E34</f>
        <v>54325.514681478882</v>
      </c>
      <c r="F46" s="161">
        <f>+F45*F34</f>
        <v>71515.961596219146</v>
      </c>
      <c r="G46" s="161">
        <f>+G45*G34</f>
        <v>88108.602401563097</v>
      </c>
      <c r="H46" s="161">
        <f>+H45*H34</f>
        <v>105119.45371260245</v>
      </c>
      <c r="I46" s="161">
        <f>+I45*I34</f>
        <v>123332.33828962178</v>
      </c>
      <c r="J46" s="161">
        <f>+J45*J34</f>
        <v>143397.10847191833</v>
      </c>
      <c r="K46" s="161">
        <f>+K45*K34</f>
        <v>165898.03399989306</v>
      </c>
      <c r="L46" s="161">
        <f>+L45*L34</f>
        <v>191400.00069487042</v>
      </c>
      <c r="M46" s="161">
        <f>+M45*M34</f>
        <v>220483.66771745827</v>
      </c>
      <c r="N46" s="161">
        <f>+N45*N34</f>
        <v>253771.35424122971</v>
      </c>
    </row>
    <row r="47" spans="1:14" ht="15.75" customHeight="1" x14ac:dyDescent="0.25">
      <c r="A47" s="162" t="s">
        <v>8</v>
      </c>
      <c r="B47" s="145" t="s">
        <v>13</v>
      </c>
      <c r="C47" s="161">
        <f>+C45*C35</f>
        <v>1780.5589958219375</v>
      </c>
      <c r="D47" s="161">
        <f>+D45*D35</f>
        <v>7906.8262716474173</v>
      </c>
      <c r="E47" s="161">
        <f>+E45*E35</f>
        <v>12223.240803332748</v>
      </c>
      <c r="F47" s="161">
        <f>+F45*F35</f>
        <v>16091.091359149308</v>
      </c>
      <c r="G47" s="161">
        <f>+G45*G35</f>
        <v>19824.435540351697</v>
      </c>
      <c r="H47" s="161">
        <f>+H45*H35</f>
        <v>23651.877085335549</v>
      </c>
      <c r="I47" s="161">
        <f>+I45*I35</f>
        <v>27749.776115164899</v>
      </c>
      <c r="J47" s="161">
        <f>+J45*J35</f>
        <v>32264.34940618162</v>
      </c>
      <c r="K47" s="161">
        <f>+K45*K35</f>
        <v>37327.057649975934</v>
      </c>
      <c r="L47" s="161">
        <f>+L45*L35</f>
        <v>43065.000156345843</v>
      </c>
      <c r="M47" s="161">
        <f>+M45*M35</f>
        <v>49608.825236428107</v>
      </c>
      <c r="N47" s="161">
        <f>+N45*N35</f>
        <v>57098.554704276678</v>
      </c>
    </row>
    <row r="48" spans="1:14" ht="15.75" customHeight="1" x14ac:dyDescent="0.25">
      <c r="A48" s="162" t="s">
        <v>9</v>
      </c>
      <c r="B48" s="145" t="s">
        <v>13</v>
      </c>
      <c r="C48" s="161">
        <f>+C45*C36</f>
        <v>197.83988842465973</v>
      </c>
      <c r="D48" s="161">
        <f>+D45*D36</f>
        <v>878.53625240526867</v>
      </c>
      <c r="E48" s="161">
        <f>+E45*E36</f>
        <v>1358.137867036972</v>
      </c>
      <c r="F48" s="161">
        <f>+F45*F36</f>
        <v>1787.8990399054787</v>
      </c>
      <c r="G48" s="161">
        <f>+G45*G36</f>
        <v>2202.7150600390773</v>
      </c>
      <c r="H48" s="161">
        <f>+H45*H36</f>
        <v>2627.9863428150611</v>
      </c>
      <c r="I48" s="161">
        <f>+I45*I36</f>
        <v>3083.3084572405446</v>
      </c>
      <c r="J48" s="161">
        <f>+J45*J36</f>
        <v>3584.9277117979582</v>
      </c>
      <c r="K48" s="161">
        <f>+K45*K36</f>
        <v>4147.4508499973263</v>
      </c>
      <c r="L48" s="161">
        <f>+L45*L36</f>
        <v>4785.0000173717608</v>
      </c>
      <c r="M48" s="161">
        <f>+M45*M36</f>
        <v>5512.0916929364566</v>
      </c>
      <c r="N48" s="161">
        <f>+N45*N36</f>
        <v>6344.2838560307428</v>
      </c>
    </row>
    <row r="49" spans="1:14" ht="15.75" customHeight="1" x14ac:dyDescent="0.25">
      <c r="A49" s="146"/>
      <c r="B49" s="145"/>
      <c r="C49" s="145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</row>
    <row r="50" spans="1:14" ht="15.75" customHeight="1" x14ac:dyDescent="0.3">
      <c r="A50" s="133" t="s">
        <v>19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</row>
    <row r="51" spans="1:14" ht="15.75" customHeight="1" x14ac:dyDescent="0.3">
      <c r="A51" s="137" t="s">
        <v>20</v>
      </c>
      <c r="B51" s="160"/>
      <c r="C51" s="160">
        <v>1000000</v>
      </c>
      <c r="D51" s="160">
        <v>1150000</v>
      </c>
      <c r="E51" s="160">
        <v>1322500</v>
      </c>
      <c r="F51" s="160">
        <v>1520874.9999999998</v>
      </c>
      <c r="G51" s="160">
        <v>1749006.2499999995</v>
      </c>
      <c r="H51" s="160">
        <v>2011357.1874999993</v>
      </c>
      <c r="I51" s="160">
        <v>2313060.7656249991</v>
      </c>
      <c r="J51" s="160">
        <v>2660019.8804687485</v>
      </c>
      <c r="K51" s="160">
        <v>3059022.8625390604</v>
      </c>
      <c r="L51" s="160">
        <v>3517876.2919199192</v>
      </c>
      <c r="M51" s="160">
        <v>4045557.7357079065</v>
      </c>
      <c r="N51" s="160">
        <v>4652391.3960640924</v>
      </c>
    </row>
    <row r="52" spans="1:14" ht="15.75" customHeight="1" x14ac:dyDescent="0.3">
      <c r="A52" s="137" t="s">
        <v>21</v>
      </c>
      <c r="B52" s="148"/>
      <c r="C52" s="148">
        <v>2.7</v>
      </c>
      <c r="D52" s="148">
        <v>2.7</v>
      </c>
      <c r="E52" s="148">
        <v>2.7</v>
      </c>
      <c r="F52" s="148">
        <v>2.7</v>
      </c>
      <c r="G52" s="148">
        <v>2.7</v>
      </c>
      <c r="H52" s="148">
        <v>2.7</v>
      </c>
      <c r="I52" s="148">
        <v>2.7</v>
      </c>
      <c r="J52" s="148">
        <v>2.7</v>
      </c>
      <c r="K52" s="148">
        <v>2.7</v>
      </c>
      <c r="L52" s="148">
        <v>2.7</v>
      </c>
      <c r="M52" s="148">
        <v>2.7</v>
      </c>
      <c r="N52" s="148">
        <v>2.7</v>
      </c>
    </row>
    <row r="53" spans="1:14" ht="15.75" customHeight="1" x14ac:dyDescent="0.3">
      <c r="A53" s="137" t="s">
        <v>22</v>
      </c>
      <c r="B53" s="159"/>
      <c r="C53" s="159">
        <v>3.1399999999999997E-2</v>
      </c>
      <c r="D53" s="158">
        <f>+C53</f>
        <v>3.1399999999999997E-2</v>
      </c>
      <c r="E53" s="158">
        <f>+D53</f>
        <v>3.1399999999999997E-2</v>
      </c>
      <c r="F53" s="158">
        <f>+E53</f>
        <v>3.1399999999999997E-2</v>
      </c>
      <c r="G53" s="158">
        <f>+F53</f>
        <v>3.1399999999999997E-2</v>
      </c>
      <c r="H53" s="158">
        <f>+G53</f>
        <v>3.1399999999999997E-2</v>
      </c>
      <c r="I53" s="158">
        <f>+H53</f>
        <v>3.1399999999999997E-2</v>
      </c>
      <c r="J53" s="158">
        <f>+I53</f>
        <v>3.1399999999999997E-2</v>
      </c>
      <c r="K53" s="158">
        <f>+J53</f>
        <v>3.1399999999999997E-2</v>
      </c>
      <c r="L53" s="158">
        <f>+K53</f>
        <v>3.1399999999999997E-2</v>
      </c>
      <c r="M53" s="158">
        <f>+L53</f>
        <v>3.1399999999999997E-2</v>
      </c>
      <c r="N53" s="158">
        <f>+M53</f>
        <v>3.1399999999999997E-2</v>
      </c>
    </row>
    <row r="54" spans="1:14" ht="15.75" customHeight="1" x14ac:dyDescent="0.3">
      <c r="A54" s="137" t="s">
        <v>23</v>
      </c>
      <c r="B54" s="138"/>
      <c r="C54" s="138">
        <v>0.35</v>
      </c>
      <c r="D54" s="158">
        <f>+C54</f>
        <v>0.35</v>
      </c>
      <c r="E54" s="158">
        <f>+D54</f>
        <v>0.35</v>
      </c>
      <c r="F54" s="158">
        <f>+E54</f>
        <v>0.35</v>
      </c>
      <c r="G54" s="158">
        <f>+F54</f>
        <v>0.35</v>
      </c>
      <c r="H54" s="158">
        <f>+G54</f>
        <v>0.35</v>
      </c>
      <c r="I54" s="158">
        <f>+H54</f>
        <v>0.35</v>
      </c>
      <c r="J54" s="158">
        <f>+I54</f>
        <v>0.35</v>
      </c>
      <c r="K54" s="158">
        <f>+J54</f>
        <v>0.35</v>
      </c>
      <c r="L54" s="158">
        <f>+K54</f>
        <v>0.35</v>
      </c>
      <c r="M54" s="158">
        <f>+L54</f>
        <v>0.35</v>
      </c>
      <c r="N54" s="158">
        <f>+M54</f>
        <v>0.35</v>
      </c>
    </row>
    <row r="55" spans="1:14" ht="15.75" customHeight="1" x14ac:dyDescent="0.3">
      <c r="A55" s="137" t="s">
        <v>24</v>
      </c>
      <c r="B55" s="138"/>
      <c r="C55" s="138">
        <v>0.75</v>
      </c>
      <c r="D55" s="158">
        <f>+C55</f>
        <v>0.75</v>
      </c>
      <c r="E55" s="158">
        <f>+D55</f>
        <v>0.75</v>
      </c>
      <c r="F55" s="158">
        <f>+E55</f>
        <v>0.75</v>
      </c>
      <c r="G55" s="158">
        <f>+F55</f>
        <v>0.75</v>
      </c>
      <c r="H55" s="158">
        <f>+G55</f>
        <v>0.75</v>
      </c>
      <c r="I55" s="158">
        <f>+H55</f>
        <v>0.75</v>
      </c>
      <c r="J55" s="158">
        <f>+I55</f>
        <v>0.75</v>
      </c>
      <c r="K55" s="158">
        <f>+J55</f>
        <v>0.75</v>
      </c>
      <c r="L55" s="158">
        <f>+K55</f>
        <v>0.75</v>
      </c>
      <c r="M55" s="158">
        <f>+L55</f>
        <v>0.75</v>
      </c>
      <c r="N55" s="158">
        <f>+M55</f>
        <v>0.75</v>
      </c>
    </row>
    <row r="56" spans="1:14" ht="15.75" customHeight="1" x14ac:dyDescent="0.3">
      <c r="A56" s="143" t="s">
        <v>25</v>
      </c>
      <c r="B56" s="142"/>
      <c r="C56" s="142">
        <v>0.65</v>
      </c>
      <c r="D56" s="157">
        <f>+C56</f>
        <v>0.65</v>
      </c>
      <c r="E56" s="157">
        <f>+D56</f>
        <v>0.65</v>
      </c>
      <c r="F56" s="157">
        <f>+E56</f>
        <v>0.65</v>
      </c>
      <c r="G56" s="157">
        <f>+F56</f>
        <v>0.65</v>
      </c>
      <c r="H56" s="157">
        <f>+G56</f>
        <v>0.65</v>
      </c>
      <c r="I56" s="157">
        <f>+H56</f>
        <v>0.65</v>
      </c>
      <c r="J56" s="157">
        <f>+I56</f>
        <v>0.65</v>
      </c>
      <c r="K56" s="157">
        <f>+J56</f>
        <v>0.65</v>
      </c>
      <c r="L56" s="157">
        <f>+K56</f>
        <v>0.65</v>
      </c>
      <c r="M56" s="157">
        <f>+L56</f>
        <v>0.65</v>
      </c>
      <c r="N56" s="157">
        <f>+M56</f>
        <v>0.65</v>
      </c>
    </row>
    <row r="57" spans="1:14" ht="15.75" customHeight="1" x14ac:dyDescent="0.3">
      <c r="A57" s="143" t="s">
        <v>7</v>
      </c>
      <c r="B57" s="142"/>
      <c r="C57" s="142">
        <v>0.25</v>
      </c>
      <c r="D57" s="157">
        <f>+C57</f>
        <v>0.25</v>
      </c>
      <c r="E57" s="157">
        <f>+D57</f>
        <v>0.25</v>
      </c>
      <c r="F57" s="157">
        <f>+E57</f>
        <v>0.25</v>
      </c>
      <c r="G57" s="157">
        <f>+F57</f>
        <v>0.25</v>
      </c>
      <c r="H57" s="157">
        <f>+G57</f>
        <v>0.25</v>
      </c>
      <c r="I57" s="157">
        <f>+H57</f>
        <v>0.25</v>
      </c>
      <c r="J57" s="157">
        <f>+I57</f>
        <v>0.25</v>
      </c>
      <c r="K57" s="157">
        <f>+J57</f>
        <v>0.25</v>
      </c>
      <c r="L57" s="157">
        <f>+K57</f>
        <v>0.25</v>
      </c>
      <c r="M57" s="157">
        <f>+L57</f>
        <v>0.25</v>
      </c>
      <c r="N57" s="157">
        <f>+M57</f>
        <v>0.25</v>
      </c>
    </row>
    <row r="58" spans="1:14" ht="15.75" customHeight="1" x14ac:dyDescent="0.3">
      <c r="A58" s="143" t="s">
        <v>8</v>
      </c>
      <c r="B58" s="142"/>
      <c r="C58" s="142">
        <v>0.09</v>
      </c>
      <c r="D58" s="157">
        <f>+C58</f>
        <v>0.09</v>
      </c>
      <c r="E58" s="157">
        <f>+D58</f>
        <v>0.09</v>
      </c>
      <c r="F58" s="157">
        <f>+E58</f>
        <v>0.09</v>
      </c>
      <c r="G58" s="157">
        <f>+F58</f>
        <v>0.09</v>
      </c>
      <c r="H58" s="157">
        <f>+G58</f>
        <v>0.09</v>
      </c>
      <c r="I58" s="157">
        <f>+H58</f>
        <v>0.09</v>
      </c>
      <c r="J58" s="157">
        <f>+I58</f>
        <v>0.09</v>
      </c>
      <c r="K58" s="157">
        <f>+J58</f>
        <v>0.09</v>
      </c>
      <c r="L58" s="157">
        <f>+K58</f>
        <v>0.09</v>
      </c>
      <c r="M58" s="157">
        <f>+L58</f>
        <v>0.09</v>
      </c>
      <c r="N58" s="157">
        <f>+M58</f>
        <v>0.09</v>
      </c>
    </row>
    <row r="59" spans="1:14" ht="15.75" customHeight="1" x14ac:dyDescent="0.3">
      <c r="A59" s="143" t="s">
        <v>9</v>
      </c>
      <c r="B59" s="142"/>
      <c r="C59" s="142">
        <v>0.01</v>
      </c>
      <c r="D59" s="157">
        <f>+C59</f>
        <v>0.01</v>
      </c>
      <c r="E59" s="157">
        <f>+D59</f>
        <v>0.01</v>
      </c>
      <c r="F59" s="157">
        <f>+E59</f>
        <v>0.01</v>
      </c>
      <c r="G59" s="157">
        <f>+F59</f>
        <v>0.01</v>
      </c>
      <c r="H59" s="157">
        <f>+G59</f>
        <v>0.01</v>
      </c>
      <c r="I59" s="157">
        <f>+H59</f>
        <v>0.01</v>
      </c>
      <c r="J59" s="157">
        <f>+I59</f>
        <v>0.01</v>
      </c>
      <c r="K59" s="157">
        <f>+J59</f>
        <v>0.01</v>
      </c>
      <c r="L59" s="157">
        <f>+K59</f>
        <v>0.01</v>
      </c>
      <c r="M59" s="157">
        <f>+L59</f>
        <v>0.01</v>
      </c>
      <c r="N59" s="157">
        <f>+M59</f>
        <v>0.01</v>
      </c>
    </row>
    <row r="60" spans="1:14" ht="15.75" customHeight="1" x14ac:dyDescent="0.3">
      <c r="A60" s="137"/>
      <c r="B60" s="137"/>
      <c r="C60" s="137"/>
    </row>
    <row r="61" spans="1:14" ht="15.75" customHeight="1" x14ac:dyDescent="0.3">
      <c r="A61" s="155" t="s">
        <v>26</v>
      </c>
      <c r="B61" s="137"/>
      <c r="C61" s="153">
        <f>+ROUND(C51/C52,0)</f>
        <v>370370</v>
      </c>
      <c r="D61" s="153">
        <f>+ROUND(D51/D52,0)</f>
        <v>425926</v>
      </c>
      <c r="E61" s="153">
        <f>+ROUND(E51/E52,0)</f>
        <v>489815</v>
      </c>
      <c r="F61" s="153">
        <f>+ROUND(F51/F52,0)</f>
        <v>563287</v>
      </c>
      <c r="G61" s="153">
        <f>+ROUND(G51/G52,0)</f>
        <v>647780</v>
      </c>
      <c r="H61" s="153">
        <f>+ROUND(H51/H52,0)</f>
        <v>744947</v>
      </c>
      <c r="I61" s="153">
        <f>+ROUND(I51/I52,0)</f>
        <v>856689</v>
      </c>
      <c r="J61" s="153">
        <f>+ROUND(J51/J52,0)</f>
        <v>985193</v>
      </c>
      <c r="K61" s="153">
        <f>+ROUND(K51/K52,0)</f>
        <v>1132971</v>
      </c>
      <c r="L61" s="153">
        <f>+ROUND(L51/L52,0)</f>
        <v>1302917</v>
      </c>
      <c r="M61" s="153">
        <f>+ROUND(M51/M52,0)</f>
        <v>1498355</v>
      </c>
      <c r="N61" s="153">
        <f>+ROUND(N51/N52,0)</f>
        <v>1723108</v>
      </c>
    </row>
    <row r="62" spans="1:14" ht="15.75" customHeight="1" x14ac:dyDescent="0.3">
      <c r="A62" s="155" t="s">
        <v>27</v>
      </c>
      <c r="B62" s="137"/>
      <c r="C62" s="156">
        <f>C61/C53</f>
        <v>11795222.929936307</v>
      </c>
      <c r="D62" s="156">
        <f>D61/D53</f>
        <v>13564522.292993631</v>
      </c>
      <c r="E62" s="156">
        <f>E61/E53</f>
        <v>15599203.821656052</v>
      </c>
      <c r="F62" s="156">
        <f>F61/F53</f>
        <v>17939076.433121022</v>
      </c>
      <c r="G62" s="156">
        <f>G61/G53</f>
        <v>20629936.305732485</v>
      </c>
      <c r="H62" s="156">
        <f>H61/H53</f>
        <v>23724426.75159236</v>
      </c>
      <c r="I62" s="156">
        <f>I61/I53</f>
        <v>27283089.171974525</v>
      </c>
      <c r="J62" s="156">
        <f>J61/J53</f>
        <v>31375573.248407647</v>
      </c>
      <c r="K62" s="156">
        <f>K61/K53</f>
        <v>36081878.980891719</v>
      </c>
      <c r="L62" s="156">
        <f>L61/L53</f>
        <v>41494171.9745223</v>
      </c>
      <c r="M62" s="156">
        <f>M61/M53</f>
        <v>47718312.10191083</v>
      </c>
      <c r="N62" s="156">
        <f>N61/N53</f>
        <v>54876050.95541402</v>
      </c>
    </row>
    <row r="63" spans="1:14" ht="15.75" customHeight="1" x14ac:dyDescent="0.3">
      <c r="A63" s="155" t="s">
        <v>28</v>
      </c>
      <c r="B63" s="152"/>
      <c r="C63" s="156">
        <f>+C61*C54</f>
        <v>129629.49999999999</v>
      </c>
      <c r="D63" s="156">
        <f>+D61*D54</f>
        <v>149074.09999999998</v>
      </c>
      <c r="E63" s="156">
        <f>+E61*E54</f>
        <v>171435.25</v>
      </c>
      <c r="F63" s="156">
        <f>+F61*F54</f>
        <v>197150.44999999998</v>
      </c>
      <c r="G63" s="156">
        <f>+G61*G54</f>
        <v>226723</v>
      </c>
      <c r="H63" s="156">
        <f>+H61*H54</f>
        <v>260731.44999999998</v>
      </c>
      <c r="I63" s="156">
        <f>+I61*I54</f>
        <v>299841.14999999997</v>
      </c>
      <c r="J63" s="156">
        <f>+J61*J54</f>
        <v>344817.55</v>
      </c>
      <c r="K63" s="156">
        <f>+K61*K54</f>
        <v>396539.85</v>
      </c>
      <c r="L63" s="156">
        <f>+L61*L54</f>
        <v>456020.94999999995</v>
      </c>
      <c r="M63" s="156">
        <f>+M61*M54</f>
        <v>524424.25</v>
      </c>
      <c r="N63" s="156">
        <f>+N61*N54</f>
        <v>603087.79999999993</v>
      </c>
    </row>
    <row r="64" spans="1:14" ht="15.75" customHeight="1" x14ac:dyDescent="0.3">
      <c r="A64" s="155" t="s">
        <v>29</v>
      </c>
      <c r="B64" s="154"/>
      <c r="C64" s="153">
        <f>+C63*C55</f>
        <v>97222.124999999985</v>
      </c>
      <c r="D64" s="153">
        <f>+D63*D55</f>
        <v>111805.57499999998</v>
      </c>
      <c r="E64" s="153">
        <f>+E63*E55</f>
        <v>128576.4375</v>
      </c>
      <c r="F64" s="153">
        <f>+F63*F55</f>
        <v>147862.83749999999</v>
      </c>
      <c r="G64" s="153">
        <f>+G63*G55</f>
        <v>170042.25</v>
      </c>
      <c r="H64" s="153">
        <f>+H63*H55</f>
        <v>195548.58749999999</v>
      </c>
      <c r="I64" s="153">
        <f>+I63*I55</f>
        <v>224880.86249999999</v>
      </c>
      <c r="J64" s="153">
        <f>+J63*J55</f>
        <v>258613.16249999998</v>
      </c>
      <c r="K64" s="153">
        <f>+K63*K55</f>
        <v>297404.88749999995</v>
      </c>
      <c r="L64" s="153">
        <f>+L63*L55</f>
        <v>342015.71249999997</v>
      </c>
      <c r="M64" s="153">
        <f>+M63*M55</f>
        <v>393318.1875</v>
      </c>
      <c r="N64" s="153">
        <f>+N63*N55</f>
        <v>452315.85</v>
      </c>
    </row>
    <row r="65" spans="1:14" ht="15.75" customHeight="1" x14ac:dyDescent="0.3">
      <c r="A65" s="151" t="s">
        <v>25</v>
      </c>
      <c r="B65" s="152"/>
      <c r="C65" s="150">
        <f>+ROUND(C64*C56,0)</f>
        <v>63194</v>
      </c>
      <c r="D65" s="150">
        <f>+ROUND(D64*D56,0)</f>
        <v>72674</v>
      </c>
      <c r="E65" s="150">
        <f>+ROUND(E64*E56,0)</f>
        <v>83575</v>
      </c>
      <c r="F65" s="150">
        <f>+ROUND(F64*F56,0)</f>
        <v>96111</v>
      </c>
      <c r="G65" s="150">
        <f>+ROUND(G64*G56,0)</f>
        <v>110527</v>
      </c>
      <c r="H65" s="150">
        <f>+ROUND(H64*H56,0)</f>
        <v>127107</v>
      </c>
      <c r="I65" s="150">
        <f>+ROUND(I64*I56,0)</f>
        <v>146173</v>
      </c>
      <c r="J65" s="150">
        <f>+ROUND(J64*J56,0)</f>
        <v>168099</v>
      </c>
      <c r="K65" s="150">
        <f>+ROUND(K64*K56,0)</f>
        <v>193313</v>
      </c>
      <c r="L65" s="150">
        <f>+ROUND(L64*L56,0)</f>
        <v>222310</v>
      </c>
      <c r="M65" s="150">
        <f>+ROUND(M64*M56,0)</f>
        <v>255657</v>
      </c>
      <c r="N65" s="150">
        <f>+ROUND(N64*N56,0)</f>
        <v>294005</v>
      </c>
    </row>
    <row r="66" spans="1:14" ht="15.75" customHeight="1" x14ac:dyDescent="0.3">
      <c r="A66" s="151" t="s">
        <v>7</v>
      </c>
      <c r="B66" s="152"/>
      <c r="C66" s="150">
        <f>+ROUND(C64*C57,0)</f>
        <v>24306</v>
      </c>
      <c r="D66" s="150">
        <f>+ROUND(D64*D57,0)</f>
        <v>27951</v>
      </c>
      <c r="E66" s="150">
        <f>+ROUND(E64*E57,0)</f>
        <v>32144</v>
      </c>
      <c r="F66" s="150">
        <f>+ROUND(F64*F57,0)</f>
        <v>36966</v>
      </c>
      <c r="G66" s="150">
        <f>+ROUND(G64*G57,0)</f>
        <v>42511</v>
      </c>
      <c r="H66" s="150">
        <f>+ROUND(H64*H57,0)</f>
        <v>48887</v>
      </c>
      <c r="I66" s="150">
        <f>+ROUND(I64*I57,0)</f>
        <v>56220</v>
      </c>
      <c r="J66" s="150">
        <f>+ROUND(J64*J57,0)</f>
        <v>64653</v>
      </c>
      <c r="K66" s="150">
        <f>+ROUND(K64*K57,0)</f>
        <v>74351</v>
      </c>
      <c r="L66" s="150">
        <f>+ROUND(L64*L57,0)</f>
        <v>85504</v>
      </c>
      <c r="M66" s="150">
        <f>+ROUND(M64*M57,0)</f>
        <v>98330</v>
      </c>
      <c r="N66" s="150">
        <f>+ROUND(N64*N57,0)</f>
        <v>113079</v>
      </c>
    </row>
    <row r="67" spans="1:14" ht="15.75" customHeight="1" x14ac:dyDescent="0.3">
      <c r="A67" s="151" t="s">
        <v>8</v>
      </c>
      <c r="B67" s="137"/>
      <c r="C67" s="150">
        <f>+ROUND(C64*C58,0)</f>
        <v>8750</v>
      </c>
      <c r="D67" s="150">
        <f>+ROUND(D64*D58,0)</f>
        <v>10063</v>
      </c>
      <c r="E67" s="150">
        <f>+ROUND(E64*E58,0)</f>
        <v>11572</v>
      </c>
      <c r="F67" s="150">
        <f>+ROUND(F64*F58,0)</f>
        <v>13308</v>
      </c>
      <c r="G67" s="150">
        <f>+ROUND(G64*G58,0)</f>
        <v>15304</v>
      </c>
      <c r="H67" s="150">
        <f>+ROUND(H64*H58,0)</f>
        <v>17599</v>
      </c>
      <c r="I67" s="150">
        <f>+ROUND(I64*I58,0)</f>
        <v>20239</v>
      </c>
      <c r="J67" s="150">
        <f>+ROUND(J64*J58,0)</f>
        <v>23275</v>
      </c>
      <c r="K67" s="150">
        <f>+ROUND(K64*K58,0)</f>
        <v>26766</v>
      </c>
      <c r="L67" s="150">
        <f>+ROUND(L64*L58,0)</f>
        <v>30781</v>
      </c>
      <c r="M67" s="150">
        <f>+ROUND(M64*M58,0)</f>
        <v>35399</v>
      </c>
      <c r="N67" s="150">
        <f>+ROUND(N64*N58,0)</f>
        <v>40708</v>
      </c>
    </row>
    <row r="68" spans="1:14" ht="15.75" customHeight="1" x14ac:dyDescent="0.3">
      <c r="A68" s="151" t="s">
        <v>9</v>
      </c>
      <c r="B68" s="137"/>
      <c r="C68" s="150">
        <f>+ROUND(C64*C59,0)</f>
        <v>972</v>
      </c>
      <c r="D68" s="150">
        <f>+ROUND(D64*D59,0)</f>
        <v>1118</v>
      </c>
      <c r="E68" s="150">
        <f>+ROUND(E64*E59,0)</f>
        <v>1286</v>
      </c>
      <c r="F68" s="150">
        <f>+ROUND(F64*F59,0)</f>
        <v>1479</v>
      </c>
      <c r="G68" s="150">
        <f>+ROUND(G64*G59,0)</f>
        <v>1700</v>
      </c>
      <c r="H68" s="150">
        <f>+ROUND(H64*H59,0)</f>
        <v>1955</v>
      </c>
      <c r="I68" s="150">
        <f>+ROUND(I64*I59,0)</f>
        <v>2249</v>
      </c>
      <c r="J68" s="150">
        <f>+ROUND(J64*J59,0)</f>
        <v>2586</v>
      </c>
      <c r="K68" s="150">
        <f>+ROUND(K64*K59,0)</f>
        <v>2974</v>
      </c>
      <c r="L68" s="150">
        <f>+ROUND(L64*L59,0)</f>
        <v>3420</v>
      </c>
      <c r="M68" s="150">
        <f>+ROUND(M64*M59,0)</f>
        <v>3933</v>
      </c>
      <c r="N68" s="150">
        <f>+ROUND(N64*N59,0)</f>
        <v>4523</v>
      </c>
    </row>
    <row r="69" spans="1:14" ht="15.75" customHeight="1" x14ac:dyDescent="0.3">
      <c r="A69" s="137"/>
      <c r="B69" s="137"/>
      <c r="C69" s="137"/>
    </row>
    <row r="70" spans="1:14" ht="15.75" customHeight="1" outlineLevel="1" x14ac:dyDescent="0.3">
      <c r="A70" s="133" t="s">
        <v>30</v>
      </c>
      <c r="B70" s="141"/>
      <c r="C70" s="141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</row>
    <row r="71" spans="1:14" ht="15.75" customHeight="1" outlineLevel="1" x14ac:dyDescent="0.3">
      <c r="A71" s="137" t="s">
        <v>31</v>
      </c>
      <c r="B71" s="149"/>
      <c r="C71" s="149">
        <v>2.9000000000000001E-2</v>
      </c>
      <c r="D71" s="149">
        <v>2.9000000000000001E-2</v>
      </c>
      <c r="E71" s="149">
        <v>2.9000000000000001E-2</v>
      </c>
      <c r="F71" s="149">
        <v>2.9000000000000001E-2</v>
      </c>
      <c r="G71" s="149">
        <v>2.9000000000000001E-2</v>
      </c>
      <c r="H71" s="149">
        <v>2.9000000000000001E-2</v>
      </c>
      <c r="I71" s="149">
        <v>2.9000000000000001E-2</v>
      </c>
      <c r="J71" s="149">
        <v>2.9000000000000001E-2</v>
      </c>
      <c r="K71" s="149">
        <v>2.9000000000000001E-2</v>
      </c>
      <c r="L71" s="149">
        <v>2.9000000000000001E-2</v>
      </c>
      <c r="M71" s="149">
        <v>2.9000000000000001E-2</v>
      </c>
      <c r="N71" s="149">
        <v>2.9000000000000001E-2</v>
      </c>
    </row>
    <row r="72" spans="1:14" ht="15.75" customHeight="1" outlineLevel="1" x14ac:dyDescent="0.3">
      <c r="A72" s="137" t="s">
        <v>32</v>
      </c>
      <c r="B72" s="148"/>
      <c r="C72" s="148">
        <v>0.3</v>
      </c>
      <c r="D72" s="148">
        <v>0.3</v>
      </c>
      <c r="E72" s="148">
        <v>0.3</v>
      </c>
      <c r="F72" s="148">
        <v>0.3</v>
      </c>
      <c r="G72" s="148">
        <v>0.3</v>
      </c>
      <c r="H72" s="148">
        <v>0.3</v>
      </c>
      <c r="I72" s="148">
        <v>0.3</v>
      </c>
      <c r="J72" s="148">
        <v>0.3</v>
      </c>
      <c r="K72" s="148">
        <v>0.3</v>
      </c>
      <c r="L72" s="148">
        <v>0.3</v>
      </c>
      <c r="M72" s="148">
        <v>0.3</v>
      </c>
      <c r="N72" s="148">
        <v>0.3</v>
      </c>
    </row>
    <row r="73" spans="1:14" ht="15.75" customHeight="1" outlineLevel="1" x14ac:dyDescent="0.3">
      <c r="A73" s="137"/>
      <c r="B73" s="137"/>
      <c r="C73" s="137"/>
    </row>
    <row r="74" spans="1:14" ht="15.75" customHeight="1" outlineLevel="1" x14ac:dyDescent="0.3">
      <c r="A74" s="133" t="s">
        <v>33</v>
      </c>
      <c r="B74" s="141"/>
      <c r="C74" s="141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</row>
    <row r="75" spans="1:14" ht="15.75" customHeight="1" outlineLevel="1" x14ac:dyDescent="0.3">
      <c r="A75" s="137" t="s">
        <v>34</v>
      </c>
      <c r="B75" s="147"/>
      <c r="C75" s="147">
        <v>0.31</v>
      </c>
      <c r="D75" s="147">
        <v>0.31</v>
      </c>
      <c r="E75" s="147">
        <v>0.31</v>
      </c>
      <c r="F75" s="147">
        <v>0.31</v>
      </c>
      <c r="G75" s="147">
        <v>0.31</v>
      </c>
      <c r="H75" s="147">
        <v>0.31</v>
      </c>
      <c r="I75" s="147">
        <v>0.31</v>
      </c>
      <c r="J75" s="147">
        <v>0.31</v>
      </c>
      <c r="K75" s="147">
        <v>0.31</v>
      </c>
      <c r="L75" s="147">
        <v>0.31</v>
      </c>
      <c r="M75" s="147">
        <v>0.31</v>
      </c>
      <c r="N75" s="147">
        <v>0.31</v>
      </c>
    </row>
    <row r="76" spans="1:14" ht="15.75" customHeight="1" outlineLevel="1" x14ac:dyDescent="0.3">
      <c r="A76" s="137" t="s">
        <v>35</v>
      </c>
      <c r="B76" s="147"/>
      <c r="C76" s="147">
        <v>0.33</v>
      </c>
      <c r="D76" s="147">
        <v>0.33</v>
      </c>
      <c r="E76" s="147">
        <v>0.33</v>
      </c>
      <c r="F76" s="147">
        <v>0.33</v>
      </c>
      <c r="G76" s="147">
        <v>0.33</v>
      </c>
      <c r="H76" s="147">
        <v>0.33</v>
      </c>
      <c r="I76" s="147">
        <v>0.33</v>
      </c>
      <c r="J76" s="147">
        <v>0.33</v>
      </c>
      <c r="K76" s="147">
        <v>0.33</v>
      </c>
      <c r="L76" s="147">
        <v>0.33</v>
      </c>
      <c r="M76" s="147">
        <v>0.33</v>
      </c>
      <c r="N76" s="147">
        <v>0.33</v>
      </c>
    </row>
    <row r="77" spans="1:14" ht="15.75" customHeight="1" outlineLevel="1" x14ac:dyDescent="0.3">
      <c r="A77" s="137" t="s">
        <v>36</v>
      </c>
      <c r="B77" s="147"/>
      <c r="C77" s="147">
        <v>0.34</v>
      </c>
      <c r="D77" s="147">
        <v>0.34</v>
      </c>
      <c r="E77" s="147">
        <v>0.34</v>
      </c>
      <c r="F77" s="147">
        <v>0.34</v>
      </c>
      <c r="G77" s="147">
        <v>0.34</v>
      </c>
      <c r="H77" s="147">
        <v>0.34</v>
      </c>
      <c r="I77" s="147">
        <v>0.34</v>
      </c>
      <c r="J77" s="147">
        <v>0.34</v>
      </c>
      <c r="K77" s="147">
        <v>0.34</v>
      </c>
      <c r="L77" s="147">
        <v>0.34</v>
      </c>
      <c r="M77" s="147">
        <v>0.34</v>
      </c>
      <c r="N77" s="147">
        <v>0.34</v>
      </c>
    </row>
    <row r="78" spans="1:14" ht="15.75" customHeight="1" outlineLevel="1" x14ac:dyDescent="0.3">
      <c r="A78" s="137" t="s">
        <v>37</v>
      </c>
      <c r="B78" s="147"/>
      <c r="C78" s="147">
        <v>0.35</v>
      </c>
      <c r="D78" s="147">
        <v>0.35</v>
      </c>
      <c r="E78" s="147">
        <v>0.35</v>
      </c>
      <c r="F78" s="147">
        <v>0.35</v>
      </c>
      <c r="G78" s="147">
        <v>0.35</v>
      </c>
      <c r="H78" s="147">
        <v>0.35</v>
      </c>
      <c r="I78" s="147">
        <v>0.35</v>
      </c>
      <c r="J78" s="147">
        <v>0.35</v>
      </c>
      <c r="K78" s="147">
        <v>0.35</v>
      </c>
      <c r="L78" s="147">
        <v>0.35</v>
      </c>
      <c r="M78" s="147">
        <v>0.35</v>
      </c>
      <c r="N78" s="147">
        <v>0.35</v>
      </c>
    </row>
    <row r="79" spans="1:14" ht="15.75" customHeight="1" outlineLevel="1" x14ac:dyDescent="0.3">
      <c r="A79" s="137" t="s">
        <v>38</v>
      </c>
      <c r="B79" s="137"/>
      <c r="C79" s="137">
        <v>95.7</v>
      </c>
      <c r="D79" s="137">
        <v>95.7</v>
      </c>
      <c r="E79" s="137">
        <v>95.7</v>
      </c>
      <c r="F79" s="137">
        <v>95.7</v>
      </c>
      <c r="G79" s="137">
        <v>95.7</v>
      </c>
      <c r="H79" s="137">
        <v>95.7</v>
      </c>
      <c r="I79" s="137">
        <v>95.7</v>
      </c>
      <c r="J79" s="137">
        <v>95.7</v>
      </c>
      <c r="K79" s="137">
        <v>95.7</v>
      </c>
      <c r="L79" s="137">
        <v>95.7</v>
      </c>
      <c r="M79" s="137">
        <v>95.7</v>
      </c>
      <c r="N79" s="137">
        <v>95.7</v>
      </c>
    </row>
    <row r="80" spans="1:14" ht="15.75" customHeight="1" outlineLevel="1" x14ac:dyDescent="0.3">
      <c r="A80" s="137" t="s">
        <v>39</v>
      </c>
      <c r="B80" s="137"/>
      <c r="C80" s="137">
        <v>23.1</v>
      </c>
      <c r="D80" s="137">
        <v>23.1</v>
      </c>
      <c r="E80" s="137">
        <v>23.1</v>
      </c>
      <c r="F80" s="137">
        <v>23.1</v>
      </c>
      <c r="G80" s="137">
        <v>23.1</v>
      </c>
      <c r="H80" s="137">
        <v>23.1</v>
      </c>
      <c r="I80" s="137">
        <v>23.1</v>
      </c>
      <c r="J80" s="137">
        <v>23.1</v>
      </c>
      <c r="K80" s="137">
        <v>23.1</v>
      </c>
      <c r="L80" s="137">
        <v>23.1</v>
      </c>
      <c r="M80" s="137">
        <v>23.1</v>
      </c>
      <c r="N80" s="137">
        <v>23.1</v>
      </c>
    </row>
    <row r="81" spans="1:14" ht="15.75" customHeight="1" outlineLevel="1" x14ac:dyDescent="0.3">
      <c r="A81" s="137" t="s">
        <v>40</v>
      </c>
      <c r="B81" s="137"/>
      <c r="C81" s="137">
        <v>313.39999999999998</v>
      </c>
      <c r="D81" s="137">
        <v>313.39999999999998</v>
      </c>
      <c r="E81" s="137">
        <v>313.39999999999998</v>
      </c>
      <c r="F81" s="137">
        <v>313.39999999999998</v>
      </c>
      <c r="G81" s="137">
        <v>313.39999999999998</v>
      </c>
      <c r="H81" s="137">
        <v>313.39999999999998</v>
      </c>
      <c r="I81" s="137">
        <v>313.39999999999998</v>
      </c>
      <c r="J81" s="137">
        <v>313.39999999999998</v>
      </c>
      <c r="K81" s="137">
        <v>313.39999999999998</v>
      </c>
      <c r="L81" s="137">
        <v>313.39999999999998</v>
      </c>
      <c r="M81" s="137">
        <v>313.39999999999998</v>
      </c>
      <c r="N81" s="137">
        <v>313.39999999999998</v>
      </c>
    </row>
    <row r="82" spans="1:14" ht="15.75" customHeight="1" outlineLevel="1" x14ac:dyDescent="0.3">
      <c r="A82" s="137" t="s">
        <v>41</v>
      </c>
      <c r="B82" s="137"/>
      <c r="C82" s="137">
        <v>227.5</v>
      </c>
      <c r="D82" s="137">
        <v>227.5</v>
      </c>
      <c r="E82" s="137">
        <v>227.5</v>
      </c>
      <c r="F82" s="137">
        <v>227.5</v>
      </c>
      <c r="G82" s="137">
        <v>227.5</v>
      </c>
      <c r="H82" s="137">
        <v>227.5</v>
      </c>
      <c r="I82" s="137">
        <v>227.5</v>
      </c>
      <c r="J82" s="137">
        <v>227.5</v>
      </c>
      <c r="K82" s="137">
        <v>227.5</v>
      </c>
      <c r="L82" s="137">
        <v>227.5</v>
      </c>
      <c r="M82" s="137">
        <v>227.5</v>
      </c>
      <c r="N82" s="137">
        <v>227.5</v>
      </c>
    </row>
    <row r="83" spans="1:14" ht="15.75" customHeight="1" outlineLevel="1" x14ac:dyDescent="0.3">
      <c r="B83" s="137"/>
      <c r="C83" s="137"/>
    </row>
    <row r="84" spans="1:14" ht="15.75" customHeight="1" outlineLevel="1" x14ac:dyDescent="0.3">
      <c r="A84" s="133" t="s">
        <v>42</v>
      </c>
      <c r="B84" s="141"/>
      <c r="C84" s="141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</row>
    <row r="85" spans="1:14" ht="15.75" customHeight="1" outlineLevel="1" x14ac:dyDescent="0.3">
      <c r="A85" s="137" t="s">
        <v>43</v>
      </c>
      <c r="B85" s="137"/>
      <c r="C85" s="137">
        <v>1.1000000000000001</v>
      </c>
      <c r="D85" s="137">
        <v>1.1000000000000001</v>
      </c>
      <c r="E85" s="137">
        <v>1.1000000000000001</v>
      </c>
      <c r="F85" s="137">
        <v>1.1000000000000001</v>
      </c>
      <c r="G85" s="137">
        <v>1.1000000000000001</v>
      </c>
      <c r="H85" s="137">
        <v>1.1000000000000001</v>
      </c>
      <c r="I85" s="137">
        <v>1.1000000000000001</v>
      </c>
      <c r="J85" s="137">
        <v>1.1000000000000001</v>
      </c>
      <c r="K85" s="137">
        <v>1.1000000000000001</v>
      </c>
      <c r="L85" s="137">
        <v>1.1000000000000001</v>
      </c>
      <c r="M85" s="137">
        <v>1.1000000000000001</v>
      </c>
      <c r="N85" s="137">
        <v>1.1000000000000001</v>
      </c>
    </row>
    <row r="86" spans="1:14" ht="15.75" customHeight="1" outlineLevel="1" x14ac:dyDescent="0.3">
      <c r="A86" s="137" t="s">
        <v>44</v>
      </c>
      <c r="B86" s="137"/>
      <c r="C86" s="137">
        <v>3.9</v>
      </c>
      <c r="D86" s="137">
        <v>3.9</v>
      </c>
      <c r="E86" s="137">
        <v>3.9</v>
      </c>
      <c r="F86" s="137">
        <v>3.9</v>
      </c>
      <c r="G86" s="137">
        <v>3.9</v>
      </c>
      <c r="H86" s="137">
        <v>3.9</v>
      </c>
      <c r="I86" s="137">
        <v>3.9</v>
      </c>
      <c r="J86" s="137">
        <v>3.9</v>
      </c>
      <c r="K86" s="137">
        <v>3.9</v>
      </c>
      <c r="L86" s="137">
        <v>3.9</v>
      </c>
      <c r="M86" s="137">
        <v>3.9</v>
      </c>
      <c r="N86" s="137">
        <v>3.9</v>
      </c>
    </row>
    <row r="87" spans="1:14" ht="15.75" customHeight="1" outlineLevel="1" x14ac:dyDescent="0.3">
      <c r="A87" s="137" t="s">
        <v>45</v>
      </c>
      <c r="B87" s="137"/>
      <c r="C87" s="137">
        <v>2.9</v>
      </c>
      <c r="D87" s="137">
        <v>2.9</v>
      </c>
      <c r="E87" s="137">
        <v>2.9</v>
      </c>
      <c r="F87" s="137">
        <v>2.9</v>
      </c>
      <c r="G87" s="137">
        <v>2.9</v>
      </c>
      <c r="H87" s="137">
        <v>2.9</v>
      </c>
      <c r="I87" s="137">
        <v>2.9</v>
      </c>
      <c r="J87" s="137">
        <v>2.9</v>
      </c>
      <c r="K87" s="137">
        <v>2.9</v>
      </c>
      <c r="L87" s="137">
        <v>2.9</v>
      </c>
      <c r="M87" s="137">
        <v>2.9</v>
      </c>
      <c r="N87" s="137">
        <v>2.9</v>
      </c>
    </row>
    <row r="88" spans="1:14" ht="15.75" customHeight="1" x14ac:dyDescent="0.3">
      <c r="B88" s="137"/>
      <c r="C88" s="137"/>
    </row>
    <row r="89" spans="1:14" ht="15.75" customHeight="1" x14ac:dyDescent="0.3">
      <c r="A89" s="133" t="s">
        <v>46</v>
      </c>
      <c r="B89" s="141"/>
      <c r="C89" s="141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</row>
    <row r="90" spans="1:14" ht="15.75" customHeight="1" x14ac:dyDescent="0.3">
      <c r="A90" s="139" t="s">
        <v>47</v>
      </c>
      <c r="B90" s="137"/>
      <c r="C90" s="137"/>
    </row>
    <row r="91" spans="1:14" ht="15.75" customHeight="1" x14ac:dyDescent="0.3">
      <c r="A91" s="137" t="s">
        <v>48</v>
      </c>
      <c r="B91" s="138"/>
      <c r="C91" s="138">
        <v>1</v>
      </c>
      <c r="D91" s="138">
        <v>1</v>
      </c>
      <c r="E91" s="138">
        <v>1</v>
      </c>
      <c r="F91" s="138">
        <v>1</v>
      </c>
      <c r="G91" s="138">
        <v>1</v>
      </c>
      <c r="H91" s="138">
        <v>1</v>
      </c>
      <c r="I91" s="138">
        <v>1</v>
      </c>
      <c r="J91" s="138">
        <v>1</v>
      </c>
      <c r="K91" s="138">
        <v>1</v>
      </c>
      <c r="L91" s="138">
        <v>1</v>
      </c>
      <c r="M91" s="138">
        <v>1</v>
      </c>
      <c r="N91" s="138">
        <v>1</v>
      </c>
    </row>
    <row r="92" spans="1:14" ht="15.75" customHeight="1" x14ac:dyDescent="0.3">
      <c r="A92" s="137" t="s">
        <v>49</v>
      </c>
      <c r="B92" s="138"/>
      <c r="C92" s="138">
        <v>0.45</v>
      </c>
      <c r="D92" s="138">
        <v>0.45</v>
      </c>
      <c r="E92" s="138">
        <v>0.45</v>
      </c>
      <c r="F92" s="138">
        <v>0.45</v>
      </c>
      <c r="G92" s="138">
        <v>0.45</v>
      </c>
      <c r="H92" s="138">
        <v>0.45</v>
      </c>
      <c r="I92" s="138">
        <v>0.45</v>
      </c>
      <c r="J92" s="138">
        <v>0.45</v>
      </c>
      <c r="K92" s="138">
        <v>0.45</v>
      </c>
      <c r="L92" s="138">
        <v>0.45</v>
      </c>
      <c r="M92" s="138">
        <v>0.45</v>
      </c>
      <c r="N92" s="138">
        <v>0.45</v>
      </c>
    </row>
    <row r="93" spans="1:14" ht="15.75" customHeight="1" x14ac:dyDescent="0.3">
      <c r="A93" s="143" t="s">
        <v>7</v>
      </c>
      <c r="B93" s="142"/>
      <c r="C93" s="142">
        <v>0.8</v>
      </c>
      <c r="D93" s="142">
        <v>0.8</v>
      </c>
      <c r="E93" s="142">
        <v>0.8</v>
      </c>
      <c r="F93" s="142">
        <v>0.8</v>
      </c>
      <c r="G93" s="142">
        <v>0.8</v>
      </c>
      <c r="H93" s="142">
        <v>0.8</v>
      </c>
      <c r="I93" s="142">
        <v>0.8</v>
      </c>
      <c r="J93" s="142">
        <v>0.8</v>
      </c>
      <c r="K93" s="142">
        <v>0.8</v>
      </c>
      <c r="L93" s="142">
        <v>0.8</v>
      </c>
      <c r="M93" s="142">
        <v>0.8</v>
      </c>
      <c r="N93" s="142">
        <v>0.8</v>
      </c>
    </row>
    <row r="94" spans="1:14" ht="15.75" customHeight="1" x14ac:dyDescent="0.3">
      <c r="A94" s="143" t="s">
        <v>8</v>
      </c>
      <c r="B94" s="142"/>
      <c r="C94" s="142">
        <v>0.18</v>
      </c>
      <c r="D94" s="142">
        <v>0.18</v>
      </c>
      <c r="E94" s="142">
        <v>0.18</v>
      </c>
      <c r="F94" s="142">
        <v>0.18</v>
      </c>
      <c r="G94" s="142">
        <v>0.18</v>
      </c>
      <c r="H94" s="142">
        <v>0.18</v>
      </c>
      <c r="I94" s="142">
        <v>0.18</v>
      </c>
      <c r="J94" s="142">
        <v>0.18</v>
      </c>
      <c r="K94" s="142">
        <v>0.18</v>
      </c>
      <c r="L94" s="142">
        <v>0.18</v>
      </c>
      <c r="M94" s="142">
        <v>0.18</v>
      </c>
      <c r="N94" s="142">
        <v>0.18</v>
      </c>
    </row>
    <row r="95" spans="1:14" ht="15.75" customHeight="1" x14ac:dyDescent="0.3">
      <c r="A95" s="143" t="s">
        <v>9</v>
      </c>
      <c r="B95" s="142"/>
      <c r="C95" s="142">
        <v>0.02</v>
      </c>
      <c r="D95" s="142">
        <v>0.02</v>
      </c>
      <c r="E95" s="142">
        <v>0.02</v>
      </c>
      <c r="F95" s="142">
        <v>0.02</v>
      </c>
      <c r="G95" s="142">
        <v>0.02</v>
      </c>
      <c r="H95" s="142">
        <v>0.02</v>
      </c>
      <c r="I95" s="142">
        <v>0.02</v>
      </c>
      <c r="J95" s="142">
        <v>0.02</v>
      </c>
      <c r="K95" s="142">
        <v>0.02</v>
      </c>
      <c r="L95" s="142">
        <v>0.02</v>
      </c>
      <c r="M95" s="142">
        <v>0.02</v>
      </c>
      <c r="N95" s="142">
        <v>0.02</v>
      </c>
    </row>
    <row r="96" spans="1:14" ht="15.75" customHeight="1" x14ac:dyDescent="0.3">
      <c r="A96" s="139" t="s">
        <v>43</v>
      </c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</row>
    <row r="97" spans="1:14" ht="15.75" customHeight="1" x14ac:dyDescent="0.3">
      <c r="A97" s="137" t="s">
        <v>48</v>
      </c>
      <c r="B97" s="138"/>
      <c r="C97" s="138">
        <v>1</v>
      </c>
      <c r="D97" s="138">
        <v>1</v>
      </c>
      <c r="E97" s="138">
        <v>1</v>
      </c>
      <c r="F97" s="138">
        <v>1</v>
      </c>
      <c r="G97" s="138">
        <v>1</v>
      </c>
      <c r="H97" s="138">
        <v>1</v>
      </c>
      <c r="I97" s="138">
        <v>1</v>
      </c>
      <c r="J97" s="138">
        <v>1</v>
      </c>
      <c r="K97" s="138">
        <v>1</v>
      </c>
      <c r="L97" s="138">
        <v>1</v>
      </c>
      <c r="M97" s="138">
        <v>1</v>
      </c>
      <c r="N97" s="138">
        <v>1</v>
      </c>
    </row>
    <row r="98" spans="1:14" ht="15.75" customHeight="1" x14ac:dyDescent="0.3">
      <c r="A98" s="137" t="s">
        <v>49</v>
      </c>
      <c r="B98" s="138"/>
      <c r="C98" s="138">
        <v>0.77</v>
      </c>
      <c r="D98" s="138">
        <v>0.77</v>
      </c>
      <c r="E98" s="138">
        <v>0.77</v>
      </c>
      <c r="F98" s="138">
        <v>0.77</v>
      </c>
      <c r="G98" s="138">
        <v>0.77</v>
      </c>
      <c r="H98" s="138">
        <v>0.77</v>
      </c>
      <c r="I98" s="138">
        <v>0.77</v>
      </c>
      <c r="J98" s="138">
        <v>0.77</v>
      </c>
      <c r="K98" s="138">
        <v>0.77</v>
      </c>
      <c r="L98" s="138">
        <v>0.77</v>
      </c>
      <c r="M98" s="138">
        <v>0.77</v>
      </c>
      <c r="N98" s="138">
        <v>0.77</v>
      </c>
    </row>
    <row r="99" spans="1:14" ht="15.75" customHeight="1" x14ac:dyDescent="0.3">
      <c r="A99" s="143" t="s">
        <v>8</v>
      </c>
      <c r="B99" s="142"/>
      <c r="C99" s="142">
        <v>0.95</v>
      </c>
      <c r="D99" s="142">
        <v>0.95</v>
      </c>
      <c r="E99" s="142">
        <v>0.95</v>
      </c>
      <c r="F99" s="142">
        <v>0.95</v>
      </c>
      <c r="G99" s="142">
        <v>0.95</v>
      </c>
      <c r="H99" s="142">
        <v>0.95</v>
      </c>
      <c r="I99" s="142">
        <v>0.95</v>
      </c>
      <c r="J99" s="142">
        <v>0.95</v>
      </c>
      <c r="K99" s="142">
        <v>0.95</v>
      </c>
      <c r="L99" s="142">
        <v>0.95</v>
      </c>
      <c r="M99" s="142">
        <v>0.95</v>
      </c>
      <c r="N99" s="142">
        <v>0.95</v>
      </c>
    </row>
    <row r="100" spans="1:14" ht="15.75" customHeight="1" x14ac:dyDescent="0.3">
      <c r="A100" s="143" t="s">
        <v>9</v>
      </c>
      <c r="B100" s="142"/>
      <c r="C100" s="142">
        <v>0.05</v>
      </c>
      <c r="D100" s="142">
        <v>0.05</v>
      </c>
      <c r="E100" s="142">
        <v>0.05</v>
      </c>
      <c r="F100" s="142">
        <v>0.05</v>
      </c>
      <c r="G100" s="142">
        <v>0.05</v>
      </c>
      <c r="H100" s="142">
        <v>0.05</v>
      </c>
      <c r="I100" s="142">
        <v>0.05</v>
      </c>
      <c r="J100" s="142">
        <v>0.05</v>
      </c>
      <c r="K100" s="142">
        <v>0.05</v>
      </c>
      <c r="L100" s="142">
        <v>0.05</v>
      </c>
      <c r="M100" s="142">
        <v>0.05</v>
      </c>
      <c r="N100" s="142">
        <v>0.05</v>
      </c>
    </row>
    <row r="101" spans="1:14" ht="15.75" customHeight="1" x14ac:dyDescent="0.3">
      <c r="A101" s="139" t="s">
        <v>44</v>
      </c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</row>
    <row r="102" spans="1:14" ht="15.75" customHeight="1" x14ac:dyDescent="0.3">
      <c r="A102" s="137" t="s">
        <v>48</v>
      </c>
      <c r="B102" s="138"/>
      <c r="C102" s="138">
        <v>1</v>
      </c>
      <c r="D102" s="138">
        <v>1</v>
      </c>
      <c r="E102" s="138">
        <v>1</v>
      </c>
      <c r="F102" s="138">
        <v>1</v>
      </c>
      <c r="G102" s="138">
        <v>1</v>
      </c>
      <c r="H102" s="138">
        <v>1</v>
      </c>
      <c r="I102" s="138">
        <v>1</v>
      </c>
      <c r="J102" s="138">
        <v>1</v>
      </c>
      <c r="K102" s="138">
        <v>1</v>
      </c>
      <c r="L102" s="138">
        <v>1</v>
      </c>
      <c r="M102" s="138">
        <v>1</v>
      </c>
      <c r="N102" s="138">
        <v>1</v>
      </c>
    </row>
    <row r="103" spans="1:14" ht="15.75" customHeight="1" x14ac:dyDescent="0.3">
      <c r="A103" s="137" t="s">
        <v>50</v>
      </c>
      <c r="B103" s="138"/>
      <c r="C103" s="138">
        <v>0.02</v>
      </c>
      <c r="D103" s="138">
        <v>0.02</v>
      </c>
      <c r="E103" s="138">
        <v>0.02</v>
      </c>
      <c r="F103" s="138">
        <v>0.02</v>
      </c>
      <c r="G103" s="138">
        <v>0.02</v>
      </c>
      <c r="H103" s="138">
        <v>0.02</v>
      </c>
      <c r="I103" s="138">
        <v>0.02</v>
      </c>
      <c r="J103" s="138">
        <v>0.02</v>
      </c>
      <c r="K103" s="138">
        <v>0.02</v>
      </c>
      <c r="L103" s="138">
        <v>0.02</v>
      </c>
      <c r="M103" s="138">
        <v>0.02</v>
      </c>
      <c r="N103" s="138">
        <v>0.02</v>
      </c>
    </row>
    <row r="104" spans="1:14" ht="15.75" customHeight="1" x14ac:dyDescent="0.3">
      <c r="B104" s="137"/>
      <c r="C104" s="137"/>
    </row>
    <row r="105" spans="1:14" ht="15.75" customHeight="1" x14ac:dyDescent="0.25">
      <c r="A105" s="146"/>
      <c r="B105" s="145"/>
      <c r="C105" s="14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</row>
    <row r="106" spans="1:14" ht="15.75" customHeight="1" x14ac:dyDescent="0.25">
      <c r="A106" s="146" t="s">
        <v>49</v>
      </c>
      <c r="B106" s="145"/>
      <c r="C106" s="144">
        <f>C91*C92*C146</f>
        <v>36809.42309904845</v>
      </c>
      <c r="D106" s="144">
        <f>D91*D92*D146</f>
        <v>56904.138810113131</v>
      </c>
      <c r="E106" s="144">
        <f>E91*E92*E146</f>
        <v>74910.601351204474</v>
      </c>
      <c r="F106" s="144">
        <f>F91*F92*F146</f>
        <v>92290.85449087288</v>
      </c>
      <c r="G106" s="144">
        <f>G91*G92*G146</f>
        <v>110109.08139885879</v>
      </c>
      <c r="H106" s="144">
        <f>H91*H92*H146</f>
        <v>129186.52031302398</v>
      </c>
      <c r="I106" s="144">
        <f>I91*I92*I146</f>
        <v>150203.74841000838</v>
      </c>
      <c r="J106" s="144">
        <f>J91*J92*J146</f>
        <v>173772.78273548861</v>
      </c>
      <c r="K106" s="144">
        <f>K91*K92*K146</f>
        <v>200485.19880395039</v>
      </c>
      <c r="L106" s="144">
        <f>L91*L92*L146</f>
        <v>230949.32704762195</v>
      </c>
      <c r="M106" s="144">
        <f>M91*M92*M146</f>
        <v>265817.0889424046</v>
      </c>
      <c r="N106" s="144">
        <f>N91*N92*N146</f>
        <v>305806.5427782716</v>
      </c>
    </row>
    <row r="107" spans="1:14" ht="15.75" customHeight="1" x14ac:dyDescent="0.25">
      <c r="A107" s="146" t="s">
        <v>49</v>
      </c>
      <c r="B107" s="145"/>
      <c r="C107" s="144">
        <f>C97*C98*B222</f>
        <v>5299.7432822605797</v>
      </c>
      <c r="D107" s="144">
        <f>D97*D98*C222</f>
        <v>6115.7297940500766</v>
      </c>
      <c r="E107" s="144">
        <f>E97*E98*D222</f>
        <v>7126.8132590447176</v>
      </c>
      <c r="F107" s="144">
        <f>F97*F98*E222</f>
        <v>8438.0275532871565</v>
      </c>
      <c r="G107" s="144">
        <f>G97*G98*F222</f>
        <v>10244.181597600715</v>
      </c>
      <c r="H107" s="144">
        <f>H97*H98*G222</f>
        <v>12916.039322561061</v>
      </c>
      <c r="I107" s="144">
        <f>I97*I98*H222</f>
        <v>17169.699212386564</v>
      </c>
      <c r="J107" s="144">
        <f>J97*J98*I222</f>
        <v>24400.021744129095</v>
      </c>
      <c r="K107" s="144">
        <f>K97*K98*J222</f>
        <v>37338.53910688663</v>
      </c>
      <c r="L107" s="144">
        <f>L97*L98*K222</f>
        <v>61350.971024598977</v>
      </c>
      <c r="M107" s="144">
        <f>M97*M98*L222</f>
        <v>106996.80146983058</v>
      </c>
      <c r="N107" s="144">
        <f>N97*N98*M222</f>
        <v>195078.50800780259</v>
      </c>
    </row>
    <row r="108" spans="1:14" ht="15.75" customHeight="1" x14ac:dyDescent="0.25">
      <c r="A108" s="146" t="s">
        <v>49</v>
      </c>
      <c r="B108" s="145"/>
      <c r="C108" s="144">
        <f>C97*C98*B223</f>
        <v>1551.2851318220919</v>
      </c>
      <c r="D108" s="144">
        <f>D97*D98*C223</f>
        <v>7400.3642268715648</v>
      </c>
      <c r="E108" s="144">
        <f>E97*E98*D223</f>
        <v>19611.622610796141</v>
      </c>
      <c r="F108" s="144">
        <f>F97*F98*E223</f>
        <v>44469.049217472952</v>
      </c>
      <c r="G108" s="144">
        <f>G97*G98*F223</f>
        <v>94383.927341957824</v>
      </c>
      <c r="H108" s="144">
        <f>H97*H98*G223</f>
        <v>193857.65094187838</v>
      </c>
      <c r="I108" s="144">
        <f>I97*I98*H223</f>
        <v>391245.97868610977</v>
      </c>
      <c r="J108" s="144">
        <f>J97*J98*I223</f>
        <v>781969.377846319</v>
      </c>
      <c r="K108" s="144">
        <f>K97*K98*J223</f>
        <v>1554304.6856909462</v>
      </c>
      <c r="L108" s="144">
        <f>L97*L98*K223</f>
        <v>3079727.3842760543</v>
      </c>
      <c r="M108" s="144">
        <f>M97*M98*L223</f>
        <v>6091147.4042093754</v>
      </c>
      <c r="N108" s="144">
        <f>N97*N98*M223</f>
        <v>12034549.396067079</v>
      </c>
    </row>
    <row r="109" spans="1:14" ht="15.75" customHeight="1" x14ac:dyDescent="0.25">
      <c r="A109" s="146" t="s">
        <v>49</v>
      </c>
      <c r="B109" s="145"/>
      <c r="C109" s="144">
        <f>C97*C98*B224</f>
        <v>687.91461095746376</v>
      </c>
      <c r="D109" s="144">
        <f>D97*D98*C224</f>
        <v>889.816093440538</v>
      </c>
      <c r="E109" s="144">
        <f>E97*E98*D224</f>
        <v>1122.3796758253434</v>
      </c>
      <c r="F109" s="144">
        <f>F97*F98*E224</f>
        <v>1393.0097105432701</v>
      </c>
      <c r="G109" s="144">
        <f>G97*G98*F224</f>
        <v>1713.1444799577803</v>
      </c>
      <c r="H109" s="144">
        <f>H97*H98*G224</f>
        <v>2101.6943444592753</v>
      </c>
      <c r="I109" s="144">
        <f>I97*I98*H224</f>
        <v>2591.6990779365974</v>
      </c>
      <c r="J109" s="144">
        <f>J97*J98*I224</f>
        <v>3243.6988110623279</v>
      </c>
      <c r="K109" s="144">
        <f>K97*K98*J224</f>
        <v>4171.7158642325021</v>
      </c>
      <c r="L109" s="144">
        <f>L97*L98*K224</f>
        <v>5594.526008777384</v>
      </c>
      <c r="M109" s="144">
        <f>M97*M98*L224</f>
        <v>7936.6943637813692</v>
      </c>
      <c r="N109" s="144">
        <f>N97*N98*M224</f>
        <v>12027.791502874072</v>
      </c>
    </row>
    <row r="110" spans="1:14" ht="15.75" customHeight="1" x14ac:dyDescent="0.3">
      <c r="A110" s="133" t="s">
        <v>51</v>
      </c>
      <c r="B110" s="141"/>
      <c r="C110" s="141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</row>
    <row r="111" spans="1:14" ht="15.75" customHeight="1" outlineLevel="1" x14ac:dyDescent="0.3">
      <c r="A111" s="139" t="s">
        <v>44</v>
      </c>
      <c r="B111" s="137"/>
      <c r="C111" s="137"/>
    </row>
    <row r="112" spans="1:14" ht="15.75" customHeight="1" outlineLevel="1" x14ac:dyDescent="0.3">
      <c r="A112" s="137" t="s">
        <v>52</v>
      </c>
      <c r="B112" s="138"/>
      <c r="C112" s="138">
        <v>0.04</v>
      </c>
      <c r="D112" s="94">
        <f>+C112</f>
        <v>0.04</v>
      </c>
      <c r="E112" s="94">
        <f>+D112</f>
        <v>0.04</v>
      </c>
      <c r="F112" s="94">
        <f>+E112</f>
        <v>0.04</v>
      </c>
      <c r="G112" s="94">
        <f>+F112</f>
        <v>0.04</v>
      </c>
      <c r="H112" s="94">
        <f>+G112</f>
        <v>0.04</v>
      </c>
      <c r="I112" s="94">
        <f>+H112</f>
        <v>0.04</v>
      </c>
      <c r="J112" s="94">
        <f>+I112</f>
        <v>0.04</v>
      </c>
      <c r="K112" s="94">
        <f>+J112</f>
        <v>0.04</v>
      </c>
      <c r="L112" s="94">
        <f>+K112</f>
        <v>0.04</v>
      </c>
      <c r="M112" s="94">
        <f>+L112</f>
        <v>0.04</v>
      </c>
      <c r="N112" s="94">
        <f>+M112</f>
        <v>0.04</v>
      </c>
    </row>
    <row r="113" spans="1:14" ht="15.75" customHeight="1" outlineLevel="1" x14ac:dyDescent="0.3">
      <c r="A113" s="137" t="s">
        <v>53</v>
      </c>
      <c r="B113" s="138"/>
      <c r="C113" s="138">
        <v>0.3</v>
      </c>
      <c r="D113" s="94">
        <f>+C113</f>
        <v>0.3</v>
      </c>
      <c r="E113" s="94">
        <f>+D113</f>
        <v>0.3</v>
      </c>
      <c r="F113" s="94">
        <f>+E113</f>
        <v>0.3</v>
      </c>
      <c r="G113" s="94">
        <f>+F113</f>
        <v>0.3</v>
      </c>
      <c r="H113" s="94">
        <f>+G113</f>
        <v>0.3</v>
      </c>
      <c r="I113" s="94">
        <f>+H113</f>
        <v>0.3</v>
      </c>
      <c r="J113" s="94">
        <f>+I113</f>
        <v>0.3</v>
      </c>
      <c r="K113" s="94">
        <f>+J113</f>
        <v>0.3</v>
      </c>
      <c r="L113" s="94">
        <f>+K113</f>
        <v>0.3</v>
      </c>
      <c r="M113" s="94">
        <f>+L113</f>
        <v>0.3</v>
      </c>
      <c r="N113" s="94">
        <f>+M113</f>
        <v>0.3</v>
      </c>
    </row>
    <row r="114" spans="1:14" ht="15.75" customHeight="1" outlineLevel="1" x14ac:dyDescent="0.3">
      <c r="B114" s="137"/>
      <c r="C114" s="137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</row>
    <row r="115" spans="1:14" ht="15.75" customHeight="1" outlineLevel="1" x14ac:dyDescent="0.3">
      <c r="A115" s="139" t="s">
        <v>45</v>
      </c>
      <c r="B115" s="137"/>
      <c r="C115" s="137"/>
    </row>
    <row r="116" spans="1:14" ht="15.75" customHeight="1" outlineLevel="1" x14ac:dyDescent="0.3">
      <c r="A116" s="137" t="s">
        <v>52</v>
      </c>
      <c r="B116" s="138"/>
      <c r="C116" s="138">
        <v>0.82</v>
      </c>
      <c r="D116" s="94">
        <f>+C116</f>
        <v>0.82</v>
      </c>
      <c r="E116" s="94">
        <f>+D116</f>
        <v>0.82</v>
      </c>
      <c r="F116" s="94">
        <f>+E116</f>
        <v>0.82</v>
      </c>
      <c r="G116" s="94">
        <f>+F116</f>
        <v>0.82</v>
      </c>
      <c r="H116" s="94">
        <f>+G116</f>
        <v>0.82</v>
      </c>
      <c r="I116" s="94">
        <f>+H116</f>
        <v>0.82</v>
      </c>
      <c r="J116" s="94">
        <f>+I116</f>
        <v>0.82</v>
      </c>
      <c r="K116" s="94">
        <f>+J116</f>
        <v>0.82</v>
      </c>
      <c r="L116" s="94">
        <f>+K116</f>
        <v>0.82</v>
      </c>
      <c r="M116" s="94">
        <f>+L116</f>
        <v>0.82</v>
      </c>
      <c r="N116" s="94">
        <f>+M116</f>
        <v>0.82</v>
      </c>
    </row>
    <row r="117" spans="1:14" ht="15.75" customHeight="1" outlineLevel="1" x14ac:dyDescent="0.3">
      <c r="A117" s="137" t="s">
        <v>54</v>
      </c>
      <c r="B117" s="138"/>
      <c r="C117" s="138">
        <v>0.95</v>
      </c>
      <c r="D117" s="94">
        <f>+C117</f>
        <v>0.95</v>
      </c>
      <c r="E117" s="94">
        <f>+D117</f>
        <v>0.95</v>
      </c>
      <c r="F117" s="94">
        <f>+E117</f>
        <v>0.95</v>
      </c>
      <c r="G117" s="94">
        <f>+F117</f>
        <v>0.95</v>
      </c>
      <c r="H117" s="94">
        <f>+G117</f>
        <v>0.95</v>
      </c>
      <c r="I117" s="94">
        <f>+H117</f>
        <v>0.95</v>
      </c>
      <c r="J117" s="94">
        <f>+I117</f>
        <v>0.95</v>
      </c>
      <c r="K117" s="94">
        <f>+J117</f>
        <v>0.95</v>
      </c>
      <c r="L117" s="94">
        <f>+K117</f>
        <v>0.95</v>
      </c>
      <c r="M117" s="94">
        <f>+L117</f>
        <v>0.95</v>
      </c>
      <c r="N117" s="94">
        <f>+M117</f>
        <v>0.95</v>
      </c>
    </row>
    <row r="118" spans="1:14" ht="15.75" customHeight="1" outlineLevel="1" x14ac:dyDescent="0.3">
      <c r="A118" s="143" t="s">
        <v>7</v>
      </c>
      <c r="B118" s="142"/>
      <c r="C118" s="142">
        <v>0.1</v>
      </c>
      <c r="D118" s="94">
        <f>+C118</f>
        <v>0.1</v>
      </c>
      <c r="E118" s="94">
        <f>+D118</f>
        <v>0.1</v>
      </c>
      <c r="F118" s="94">
        <f>+E118</f>
        <v>0.1</v>
      </c>
      <c r="G118" s="94">
        <f>+F118</f>
        <v>0.1</v>
      </c>
      <c r="H118" s="94">
        <f>+G118</f>
        <v>0.1</v>
      </c>
      <c r="I118" s="94">
        <f>+H118</f>
        <v>0.1</v>
      </c>
      <c r="J118" s="94">
        <f>+I118</f>
        <v>0.1</v>
      </c>
      <c r="K118" s="94">
        <f>+J118</f>
        <v>0.1</v>
      </c>
      <c r="L118" s="94">
        <f>+K118</f>
        <v>0.1</v>
      </c>
      <c r="M118" s="94">
        <f>+L118</f>
        <v>0.1</v>
      </c>
      <c r="N118" s="94">
        <f>+M118</f>
        <v>0.1</v>
      </c>
    </row>
    <row r="119" spans="1:14" ht="15.75" customHeight="1" outlineLevel="1" x14ac:dyDescent="0.3">
      <c r="A119" s="143" t="s">
        <v>8</v>
      </c>
      <c r="B119" s="142"/>
      <c r="C119" s="142">
        <v>0.9</v>
      </c>
      <c r="D119" s="94">
        <f>+C119</f>
        <v>0.9</v>
      </c>
      <c r="E119" s="94">
        <f>+D119</f>
        <v>0.9</v>
      </c>
      <c r="F119" s="94">
        <f>+E119</f>
        <v>0.9</v>
      </c>
      <c r="G119" s="94">
        <f>+F119</f>
        <v>0.9</v>
      </c>
      <c r="H119" s="94">
        <f>+G119</f>
        <v>0.9</v>
      </c>
      <c r="I119" s="94">
        <f>+H119</f>
        <v>0.9</v>
      </c>
      <c r="J119" s="94">
        <f>+I119</f>
        <v>0.9</v>
      </c>
      <c r="K119" s="94">
        <f>+J119</f>
        <v>0.9</v>
      </c>
      <c r="L119" s="94">
        <f>+K119</f>
        <v>0.9</v>
      </c>
      <c r="M119" s="94">
        <f>+L119</f>
        <v>0.9</v>
      </c>
      <c r="N119" s="94">
        <f>+M119</f>
        <v>0.9</v>
      </c>
    </row>
    <row r="120" spans="1:14" ht="15.75" customHeight="1" outlineLevel="1" x14ac:dyDescent="0.3">
      <c r="B120" s="137"/>
      <c r="C120" s="137"/>
    </row>
    <row r="121" spans="1:14" ht="15.75" customHeight="1" x14ac:dyDescent="0.3">
      <c r="A121" s="133" t="s">
        <v>55</v>
      </c>
      <c r="B121" s="141"/>
      <c r="C121" s="141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</row>
    <row r="122" spans="1:14" ht="15.75" customHeight="1" outlineLevel="1" x14ac:dyDescent="0.3">
      <c r="A122" s="139" t="s">
        <v>43</v>
      </c>
      <c r="B122" s="137"/>
      <c r="C122" s="137"/>
    </row>
    <row r="123" spans="1:14" ht="15.75" customHeight="1" outlineLevel="1" x14ac:dyDescent="0.3">
      <c r="A123" s="137" t="s">
        <v>56</v>
      </c>
      <c r="B123" s="138"/>
      <c r="C123" s="138">
        <v>0.12</v>
      </c>
      <c r="D123" s="94">
        <f>+C123</f>
        <v>0.12</v>
      </c>
      <c r="E123" s="94">
        <f>+D123</f>
        <v>0.12</v>
      </c>
      <c r="F123" s="94">
        <f>+E123</f>
        <v>0.12</v>
      </c>
      <c r="G123" s="94">
        <f>+F123</f>
        <v>0.12</v>
      </c>
      <c r="H123" s="94">
        <f>+G123</f>
        <v>0.12</v>
      </c>
      <c r="I123" s="94">
        <f>+H123</f>
        <v>0.12</v>
      </c>
      <c r="J123" s="94">
        <f>+I123</f>
        <v>0.12</v>
      </c>
      <c r="K123" s="94">
        <f>+J123</f>
        <v>0.12</v>
      </c>
      <c r="L123" s="94">
        <f>+K123</f>
        <v>0.12</v>
      </c>
      <c r="M123" s="94">
        <f>+L123</f>
        <v>0.12</v>
      </c>
      <c r="N123" s="94">
        <f>+M123</f>
        <v>0.12</v>
      </c>
    </row>
    <row r="124" spans="1:14" ht="15.75" customHeight="1" outlineLevel="1" x14ac:dyDescent="0.3">
      <c r="A124" s="137" t="s">
        <v>57</v>
      </c>
      <c r="B124" s="138"/>
      <c r="C124" s="138">
        <v>0.6</v>
      </c>
      <c r="D124" s="94">
        <f>+C124</f>
        <v>0.6</v>
      </c>
      <c r="E124" s="94">
        <f>+D124</f>
        <v>0.6</v>
      </c>
      <c r="F124" s="94">
        <f>+E124</f>
        <v>0.6</v>
      </c>
      <c r="G124" s="94">
        <f>+F124</f>
        <v>0.6</v>
      </c>
      <c r="H124" s="94">
        <f>+G124</f>
        <v>0.6</v>
      </c>
      <c r="I124" s="94">
        <f>+H124</f>
        <v>0.6</v>
      </c>
      <c r="J124" s="94">
        <f>+I124</f>
        <v>0.6</v>
      </c>
      <c r="K124" s="94">
        <f>+J124</f>
        <v>0.6</v>
      </c>
      <c r="L124" s="94">
        <f>+K124</f>
        <v>0.6</v>
      </c>
      <c r="M124" s="94">
        <f>+L124</f>
        <v>0.6</v>
      </c>
      <c r="N124" s="94">
        <f>+M124</f>
        <v>0.6</v>
      </c>
    </row>
    <row r="125" spans="1:14" ht="15.75" customHeight="1" outlineLevel="1" x14ac:dyDescent="0.3">
      <c r="A125" s="137" t="s">
        <v>58</v>
      </c>
      <c r="B125" s="138"/>
      <c r="C125" s="138">
        <v>0.4</v>
      </c>
      <c r="D125" s="94">
        <f>+C125</f>
        <v>0.4</v>
      </c>
      <c r="E125" s="94">
        <f>+D125</f>
        <v>0.4</v>
      </c>
      <c r="F125" s="94">
        <f>+E125</f>
        <v>0.4</v>
      </c>
      <c r="G125" s="94">
        <f>+F125</f>
        <v>0.4</v>
      </c>
      <c r="H125" s="94">
        <f>+G125</f>
        <v>0.4</v>
      </c>
      <c r="I125" s="94">
        <f>+H125</f>
        <v>0.4</v>
      </c>
      <c r="J125" s="94">
        <f>+I125</f>
        <v>0.4</v>
      </c>
      <c r="K125" s="94">
        <f>+J125</f>
        <v>0.4</v>
      </c>
      <c r="L125" s="94">
        <f>+K125</f>
        <v>0.4</v>
      </c>
      <c r="M125" s="94">
        <f>+L125</f>
        <v>0.4</v>
      </c>
      <c r="N125" s="94">
        <f>+M125</f>
        <v>0.4</v>
      </c>
    </row>
    <row r="126" spans="1:14" ht="15.75" customHeight="1" outlineLevel="1" x14ac:dyDescent="0.3">
      <c r="A126" s="137"/>
      <c r="B126" s="137"/>
      <c r="C126" s="137"/>
    </row>
    <row r="127" spans="1:14" ht="15.75" customHeight="1" outlineLevel="1" x14ac:dyDescent="0.3">
      <c r="A127" s="139" t="s">
        <v>44</v>
      </c>
      <c r="B127" s="137"/>
      <c r="C127" s="137"/>
    </row>
    <row r="128" spans="1:14" ht="15.75" customHeight="1" outlineLevel="1" x14ac:dyDescent="0.3">
      <c r="A128" s="137" t="s">
        <v>56</v>
      </c>
      <c r="B128" s="138"/>
      <c r="C128" s="138">
        <v>0.13</v>
      </c>
      <c r="D128" s="94">
        <f>+C128</f>
        <v>0.13</v>
      </c>
      <c r="E128" s="94">
        <f>+D128</f>
        <v>0.13</v>
      </c>
      <c r="F128" s="94">
        <f>+E128</f>
        <v>0.13</v>
      </c>
      <c r="G128" s="94">
        <f>+F128</f>
        <v>0.13</v>
      </c>
      <c r="H128" s="94">
        <f>+G128</f>
        <v>0.13</v>
      </c>
      <c r="I128" s="94">
        <f>+H128</f>
        <v>0.13</v>
      </c>
      <c r="J128" s="94">
        <f>+I128</f>
        <v>0.13</v>
      </c>
      <c r="K128" s="94">
        <f>+J128</f>
        <v>0.13</v>
      </c>
      <c r="L128" s="94">
        <f>+K128</f>
        <v>0.13</v>
      </c>
      <c r="M128" s="94">
        <f>+L128</f>
        <v>0.13</v>
      </c>
      <c r="N128" s="94">
        <f>+M128</f>
        <v>0.13</v>
      </c>
    </row>
    <row r="129" spans="1:18" ht="15.75" customHeight="1" outlineLevel="1" x14ac:dyDescent="0.3">
      <c r="A129" s="137" t="s">
        <v>57</v>
      </c>
      <c r="B129" s="138"/>
      <c r="C129" s="138">
        <v>0.9</v>
      </c>
      <c r="D129" s="94">
        <f>+C129</f>
        <v>0.9</v>
      </c>
      <c r="E129" s="94">
        <f>+D129</f>
        <v>0.9</v>
      </c>
      <c r="F129" s="94">
        <f>+E129</f>
        <v>0.9</v>
      </c>
      <c r="G129" s="94">
        <f>+F129</f>
        <v>0.9</v>
      </c>
      <c r="H129" s="94">
        <f>+G129</f>
        <v>0.9</v>
      </c>
      <c r="I129" s="94">
        <f>+H129</f>
        <v>0.9</v>
      </c>
      <c r="J129" s="94">
        <f>+I129</f>
        <v>0.9</v>
      </c>
      <c r="K129" s="94">
        <f>+J129</f>
        <v>0.9</v>
      </c>
      <c r="L129" s="94">
        <f>+K129</f>
        <v>0.9</v>
      </c>
      <c r="M129" s="94">
        <f>+L129</f>
        <v>0.9</v>
      </c>
      <c r="N129" s="94">
        <f>+M129</f>
        <v>0.9</v>
      </c>
    </row>
    <row r="130" spans="1:18" ht="15.75" customHeight="1" outlineLevel="1" x14ac:dyDescent="0.3">
      <c r="A130" s="137" t="s">
        <v>58</v>
      </c>
      <c r="B130" s="138"/>
      <c r="C130" s="138">
        <v>0.1</v>
      </c>
      <c r="D130" s="94">
        <f>+C130</f>
        <v>0.1</v>
      </c>
      <c r="E130" s="94">
        <f>+D130</f>
        <v>0.1</v>
      </c>
      <c r="F130" s="94">
        <f>+E130</f>
        <v>0.1</v>
      </c>
      <c r="G130" s="94">
        <f>+F130</f>
        <v>0.1</v>
      </c>
      <c r="H130" s="94">
        <f>+G130</f>
        <v>0.1</v>
      </c>
      <c r="I130" s="94">
        <f>+H130</f>
        <v>0.1</v>
      </c>
      <c r="J130" s="94">
        <f>+I130</f>
        <v>0.1</v>
      </c>
      <c r="K130" s="94">
        <f>+J130</f>
        <v>0.1</v>
      </c>
      <c r="L130" s="94">
        <f>+K130</f>
        <v>0.1</v>
      </c>
      <c r="M130" s="94">
        <f>+L130</f>
        <v>0.1</v>
      </c>
      <c r="N130" s="94">
        <f>+M130</f>
        <v>0.1</v>
      </c>
    </row>
    <row r="131" spans="1:18" ht="15.75" customHeight="1" outlineLevel="1" x14ac:dyDescent="0.3">
      <c r="A131" s="137"/>
      <c r="B131" s="137"/>
      <c r="C131" s="137"/>
    </row>
    <row r="132" spans="1:18" ht="15.75" customHeight="1" outlineLevel="1" x14ac:dyDescent="0.3">
      <c r="A132" s="139" t="s">
        <v>45</v>
      </c>
      <c r="B132" s="137"/>
      <c r="C132" s="137"/>
    </row>
    <row r="133" spans="1:18" ht="15.75" customHeight="1" outlineLevel="1" x14ac:dyDescent="0.3">
      <c r="A133" s="137" t="s">
        <v>56</v>
      </c>
      <c r="B133" s="138"/>
      <c r="C133" s="138">
        <v>0.15</v>
      </c>
      <c r="D133" s="94">
        <f>+C133</f>
        <v>0.15</v>
      </c>
      <c r="E133" s="94">
        <f>+D133</f>
        <v>0.15</v>
      </c>
      <c r="F133" s="94">
        <f>+E133</f>
        <v>0.15</v>
      </c>
      <c r="G133" s="94">
        <f>+F133</f>
        <v>0.15</v>
      </c>
      <c r="H133" s="94">
        <f>+G133</f>
        <v>0.15</v>
      </c>
      <c r="I133" s="94">
        <f>+H133</f>
        <v>0.15</v>
      </c>
      <c r="J133" s="94">
        <f>+I133</f>
        <v>0.15</v>
      </c>
      <c r="K133" s="94">
        <f>+J133</f>
        <v>0.15</v>
      </c>
      <c r="L133" s="94">
        <f>+K133</f>
        <v>0.15</v>
      </c>
      <c r="M133" s="94">
        <f>+L133</f>
        <v>0.15</v>
      </c>
      <c r="N133" s="94">
        <f>+M133</f>
        <v>0.15</v>
      </c>
    </row>
    <row r="134" spans="1:18" ht="15.75" customHeight="1" outlineLevel="1" x14ac:dyDescent="0.3">
      <c r="A134" s="137" t="s">
        <v>57</v>
      </c>
      <c r="B134" s="138"/>
      <c r="C134" s="138">
        <v>0.2</v>
      </c>
      <c r="D134" s="94">
        <f>+C134</f>
        <v>0.2</v>
      </c>
      <c r="E134" s="94">
        <f>+D134</f>
        <v>0.2</v>
      </c>
      <c r="F134" s="94">
        <f>+E134</f>
        <v>0.2</v>
      </c>
      <c r="G134" s="94">
        <f>+F134</f>
        <v>0.2</v>
      </c>
      <c r="H134" s="94">
        <f>+G134</f>
        <v>0.2</v>
      </c>
      <c r="I134" s="94">
        <f>+H134</f>
        <v>0.2</v>
      </c>
      <c r="J134" s="94">
        <f>+I134</f>
        <v>0.2</v>
      </c>
      <c r="K134" s="94">
        <f>+J134</f>
        <v>0.2</v>
      </c>
      <c r="L134" s="94">
        <f>+K134</f>
        <v>0.2</v>
      </c>
      <c r="M134" s="94">
        <f>+L134</f>
        <v>0.2</v>
      </c>
      <c r="N134" s="94">
        <f>+M134</f>
        <v>0.2</v>
      </c>
    </row>
    <row r="135" spans="1:18" ht="15.75" customHeight="1" outlineLevel="1" x14ac:dyDescent="0.3">
      <c r="A135" s="137" t="s">
        <v>58</v>
      </c>
      <c r="B135" s="138"/>
      <c r="C135" s="138">
        <v>0.8</v>
      </c>
      <c r="D135" s="94">
        <f>+C135</f>
        <v>0.8</v>
      </c>
      <c r="E135" s="94">
        <f>+D135</f>
        <v>0.8</v>
      </c>
      <c r="F135" s="94">
        <f>+E135</f>
        <v>0.8</v>
      </c>
      <c r="G135" s="94">
        <f>+F135</f>
        <v>0.8</v>
      </c>
      <c r="H135" s="94">
        <f>+G135</f>
        <v>0.8</v>
      </c>
      <c r="I135" s="94">
        <f>+H135</f>
        <v>0.8</v>
      </c>
      <c r="J135" s="94">
        <f>+I135</f>
        <v>0.8</v>
      </c>
      <c r="K135" s="94">
        <f>+J135</f>
        <v>0.8</v>
      </c>
      <c r="L135" s="94">
        <f>+K135</f>
        <v>0.8</v>
      </c>
      <c r="M135" s="94">
        <f>+L135</f>
        <v>0.8</v>
      </c>
      <c r="N135" s="94">
        <f>+M135</f>
        <v>0.8</v>
      </c>
    </row>
    <row r="136" spans="1:18" ht="15.75" customHeight="1" x14ac:dyDescent="0.3">
      <c r="B136" s="137"/>
      <c r="C136" s="137"/>
    </row>
    <row r="137" spans="1:18" ht="15.75" customHeight="1" x14ac:dyDescent="0.3">
      <c r="A137" s="130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</row>
    <row r="138" spans="1:18" ht="15.75" customHeight="1" x14ac:dyDescent="0.3">
      <c r="A138" s="130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</row>
    <row r="139" spans="1:18" ht="15.75" customHeight="1" x14ac:dyDescent="0.3">
      <c r="A139" s="130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</row>
    <row r="140" spans="1:18" ht="15.75" customHeight="1" x14ac:dyDescent="0.3">
      <c r="A140" s="130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</row>
    <row r="141" spans="1:18" ht="31.2" x14ac:dyDescent="0.25">
      <c r="A141" s="136" t="s">
        <v>59</v>
      </c>
      <c r="B141" s="132"/>
      <c r="C141" s="132"/>
      <c r="D141" s="132"/>
      <c r="E141" s="132"/>
      <c r="F141" s="132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</row>
    <row r="142" spans="1:18" ht="15.75" customHeight="1" x14ac:dyDescent="0.3">
      <c r="A142" s="130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</row>
    <row r="143" spans="1:18" ht="15.75" customHeight="1" x14ac:dyDescent="0.25">
      <c r="A143" s="134" t="s">
        <v>60</v>
      </c>
      <c r="B143" s="106" t="s">
        <v>13</v>
      </c>
      <c r="C143" s="111">
        <f>+ROUND(C64*C56,0)</f>
        <v>63194</v>
      </c>
      <c r="D143" s="111">
        <f>+ROUND(D64*D56,0)</f>
        <v>72674</v>
      </c>
      <c r="E143" s="111">
        <f>+ROUND(E64*E56,0)</f>
        <v>83575</v>
      </c>
      <c r="F143" s="111">
        <f>+ROUND(F64*F56,0)</f>
        <v>96111</v>
      </c>
      <c r="G143" s="111">
        <f>+ROUND(G64*G56,0)</f>
        <v>110527</v>
      </c>
      <c r="H143" s="111">
        <f>+ROUND(H64*H56,0)</f>
        <v>127107</v>
      </c>
      <c r="I143" s="111">
        <f>+ROUND(I64*I56,0)</f>
        <v>146173</v>
      </c>
      <c r="J143" s="111">
        <f>+ROUND(J64*J56,0)</f>
        <v>168099</v>
      </c>
      <c r="K143" s="111">
        <f>+ROUND(K64*K56,0)</f>
        <v>193313</v>
      </c>
      <c r="L143" s="111">
        <f>+ROUND(L64*L56,0)</f>
        <v>222310</v>
      </c>
      <c r="M143" s="111">
        <f>+ROUND(M64*M56,0)</f>
        <v>255657</v>
      </c>
      <c r="N143" s="111">
        <f>+ROUND(N64*N56,0)</f>
        <v>294005</v>
      </c>
    </row>
    <row r="144" spans="1:18" ht="15.75" customHeight="1" x14ac:dyDescent="0.25">
      <c r="A144" s="103" t="s">
        <v>61</v>
      </c>
      <c r="B144" s="106" t="s">
        <v>13</v>
      </c>
      <c r="C144" s="111">
        <f>B146-C151</f>
        <v>18155.968228198537</v>
      </c>
      <c r="D144" s="111">
        <f>C146-D151</f>
        <v>53332.609467954637</v>
      </c>
      <c r="E144" s="111">
        <f>D146-E151</f>
        <v>82447.755120430578</v>
      </c>
      <c r="F144" s="111">
        <f>E146-F151</f>
        <v>108537.23945774516</v>
      </c>
      <c r="G144" s="111">
        <f>F146-G151</f>
        <v>133719.34707622026</v>
      </c>
      <c r="H144" s="111">
        <f>G146-H151</f>
        <v>159535.81161498546</v>
      </c>
      <c r="I144" s="111">
        <f>H146-I151</f>
        <v>187177.04007107177</v>
      </c>
      <c r="J144" s="111">
        <f>I146-J151</f>
        <v>217628.81099866604</v>
      </c>
      <c r="K144" s="111">
        <f>J146-K151</f>
        <v>251777.90441671998</v>
      </c>
      <c r="L144" s="111">
        <f>K146-L151</f>
        <v>290481.14013501978</v>
      </c>
      <c r="M144" s="111">
        <f>L146-M151</f>
        <v>334620.1942704895</v>
      </c>
      <c r="N144" s="111">
        <f>M146-N151</f>
        <v>385139.7858558204</v>
      </c>
    </row>
    <row r="145" spans="1:14" ht="15.75" customHeight="1" x14ac:dyDescent="0.25">
      <c r="A145" s="134" t="s">
        <v>62</v>
      </c>
      <c r="B145" s="106"/>
      <c r="C145" s="129">
        <v>448.74976968691357</v>
      </c>
      <c r="D145" s="129">
        <v>447.03233229675374</v>
      </c>
      <c r="E145" s="129">
        <v>445.24788224602179</v>
      </c>
      <c r="F145" s="129">
        <v>442.54829975009937</v>
      </c>
      <c r="G145" s="129">
        <v>440.50047679926666</v>
      </c>
      <c r="H145" s="129">
        <v>438.34463617893061</v>
      </c>
      <c r="I145" s="129">
        <v>436.06750672461487</v>
      </c>
      <c r="J145" s="129">
        <v>433.928413530863</v>
      </c>
      <c r="K145" s="129">
        <v>431.75959205863808</v>
      </c>
      <c r="L145" s="129">
        <v>429.58663747344832</v>
      </c>
      <c r="M145" s="129">
        <v>427.44782374289457</v>
      </c>
      <c r="N145" s="129">
        <v>425.30920700534062</v>
      </c>
    </row>
    <row r="146" spans="1:14" ht="15.75" customHeight="1" x14ac:dyDescent="0.25">
      <c r="A146" s="103" t="s">
        <v>63</v>
      </c>
      <c r="B146" s="135">
        <v>24566.302027294198</v>
      </c>
      <c r="C146" s="111">
        <f>+SUM(C143:C145)</f>
        <v>81798.71799788544</v>
      </c>
      <c r="D146" s="111">
        <f>+SUM(D143:D145)</f>
        <v>126453.6418002514</v>
      </c>
      <c r="E146" s="111">
        <f>+SUM(E143:E145)</f>
        <v>166468.00300267659</v>
      </c>
      <c r="F146" s="111">
        <f>+SUM(F143:F145)</f>
        <v>205090.78775749527</v>
      </c>
      <c r="G146" s="111">
        <f>+SUM(G143:G145)</f>
        <v>244686.84755301953</v>
      </c>
      <c r="H146" s="111">
        <f>+SUM(H143:H145)</f>
        <v>287081.15625116439</v>
      </c>
      <c r="I146" s="111">
        <f>+SUM(I143:I145)</f>
        <v>333786.10757779639</v>
      </c>
      <c r="J146" s="111">
        <f>+SUM(J143:J145)</f>
        <v>386161.73941219691</v>
      </c>
      <c r="K146" s="111">
        <f>+SUM(K143:K145)</f>
        <v>445522.66400877864</v>
      </c>
      <c r="L146" s="111">
        <f>+SUM(L143:L145)</f>
        <v>513220.72677249322</v>
      </c>
      <c r="M146" s="111">
        <f>+SUM(M143:M145)</f>
        <v>590704.64209423237</v>
      </c>
      <c r="N146" s="111">
        <f>+SUM(N143:N145)</f>
        <v>679570.09506282571</v>
      </c>
    </row>
    <row r="147" spans="1:14" ht="15.75" customHeight="1" x14ac:dyDescent="0.25">
      <c r="A147" s="93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</row>
    <row r="148" spans="1:14" ht="15.75" customHeight="1" x14ac:dyDescent="0.25">
      <c r="A148" s="93" t="s">
        <v>64</v>
      </c>
      <c r="B148" s="135">
        <v>2143.4221356043981</v>
      </c>
      <c r="C148" s="129">
        <f>+C164</f>
        <v>36809.623099048455</v>
      </c>
      <c r="D148" s="129">
        <f>+D164</f>
        <v>56904.163810113125</v>
      </c>
      <c r="E148" s="129">
        <f>+E164</f>
        <v>74910.470101204439</v>
      </c>
      <c r="F148" s="129">
        <f>+F164</f>
        <v>92290.656053372848</v>
      </c>
      <c r="G148" s="129">
        <f>+G164</f>
        <v>110109.09819573376</v>
      </c>
      <c r="H148" s="129">
        <f>+H164</f>
        <v>129186.35712943014</v>
      </c>
      <c r="I148" s="129">
        <f>+I164</f>
        <v>150203.40074887546</v>
      </c>
      <c r="J148" s="129">
        <f>+J164</f>
        <v>173772.20042518573</v>
      </c>
      <c r="K148" s="129">
        <f>+K164</f>
        <v>200484.72914710199</v>
      </c>
      <c r="L148" s="129">
        <f>+L164</f>
        <v>230948.96444224622</v>
      </c>
      <c r="M148" s="129">
        <f>+M164</f>
        <v>265816.62444622238</v>
      </c>
      <c r="N148" s="129">
        <f>+N164</f>
        <v>305806.20860766195</v>
      </c>
    </row>
    <row r="149" spans="1:14" ht="15.75" customHeight="1" x14ac:dyDescent="0.25">
      <c r="A149" s="93" t="s">
        <v>65</v>
      </c>
      <c r="B149" s="135">
        <v>26709.724162898594</v>
      </c>
      <c r="C149" s="111">
        <f>+C148+C146</f>
        <v>118608.3410969339</v>
      </c>
      <c r="D149" s="111">
        <f>+D148+D146</f>
        <v>183357.80561036454</v>
      </c>
      <c r="E149" s="111">
        <f>+E148+E146</f>
        <v>241378.47310388103</v>
      </c>
      <c r="F149" s="111">
        <f>+F148+F146</f>
        <v>297381.44381086814</v>
      </c>
      <c r="G149" s="111">
        <f>+G148+G146</f>
        <v>354795.94574875326</v>
      </c>
      <c r="H149" s="111">
        <f>+H148+H146</f>
        <v>416267.51338059455</v>
      </c>
      <c r="I149" s="111">
        <f>+I148+I146</f>
        <v>483989.50832667184</v>
      </c>
      <c r="J149" s="111">
        <f>+J148+J146</f>
        <v>559933.93983738264</v>
      </c>
      <c r="K149" s="111">
        <f>+K148+K146</f>
        <v>646007.39315588062</v>
      </c>
      <c r="L149" s="111">
        <f>+L148+L146</f>
        <v>744169.69121473946</v>
      </c>
      <c r="M149" s="111">
        <f>+M148+M146</f>
        <v>856521.2665404547</v>
      </c>
      <c r="N149" s="111">
        <f>+N148+N146</f>
        <v>985376.3036704876</v>
      </c>
    </row>
    <row r="150" spans="1:14" ht="15.75" customHeight="1" x14ac:dyDescent="0.25">
      <c r="A150" s="93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</row>
    <row r="151" spans="1:14" ht="15.75" customHeight="1" x14ac:dyDescent="0.25">
      <c r="A151" s="134" t="s">
        <v>66</v>
      </c>
      <c r="B151" s="106"/>
      <c r="C151" s="129">
        <v>6410.3337990956625</v>
      </c>
      <c r="D151" s="129">
        <v>28466.1085299308</v>
      </c>
      <c r="E151" s="129">
        <v>44005.886679820811</v>
      </c>
      <c r="F151" s="129">
        <v>57930.763544931433</v>
      </c>
      <c r="G151" s="129">
        <v>71371.440681274995</v>
      </c>
      <c r="H151" s="129">
        <v>85151.035938034081</v>
      </c>
      <c r="I151" s="129">
        <v>99904.11618009262</v>
      </c>
      <c r="J151" s="129">
        <v>116157.29657913034</v>
      </c>
      <c r="K151" s="129">
        <v>134383.83499547694</v>
      </c>
      <c r="L151" s="129">
        <v>155041.52387375888</v>
      </c>
      <c r="M151" s="129">
        <v>178600.53250200374</v>
      </c>
      <c r="N151" s="129">
        <v>205564.85623841194</v>
      </c>
    </row>
    <row r="152" spans="1:14" ht="15.75" customHeight="1" x14ac:dyDescent="0.25">
      <c r="A152" s="93" t="s">
        <v>67</v>
      </c>
      <c r="B152" s="106"/>
      <c r="C152" s="126">
        <f>C151/B149</f>
        <v>0.24</v>
      </c>
      <c r="D152" s="126">
        <f>D151/C149</f>
        <v>0.2400008993184263</v>
      </c>
      <c r="E152" s="126">
        <f>E151/D149</f>
        <v>0.24000007271756596</v>
      </c>
      <c r="F152" s="126">
        <f>F151/E149</f>
        <v>0.23999970999899406</v>
      </c>
      <c r="G152" s="126">
        <f>G151/F149</f>
        <v>0.23999964411588026</v>
      </c>
      <c r="H152" s="126">
        <f>H151/G149</f>
        <v>0.24000002524925498</v>
      </c>
      <c r="I152" s="126">
        <f>I151/H149</f>
        <v>0.23999979092471241</v>
      </c>
      <c r="J152" s="126">
        <f>J151/I149</f>
        <v>0.23999961689402827</v>
      </c>
      <c r="K152" s="126">
        <f>K151/J149</f>
        <v>0.23999944535333045</v>
      </c>
      <c r="L152" s="126">
        <f>L151/K149</f>
        <v>0.23999961225884545</v>
      </c>
      <c r="M152" s="126">
        <f>M151/L149</f>
        <v>0.23999974012710271</v>
      </c>
      <c r="N152" s="126">
        <f>N151/M149</f>
        <v>0.23999971077040716</v>
      </c>
    </row>
    <row r="153" spans="1:14" ht="15.75" customHeight="1" x14ac:dyDescent="0.25">
      <c r="A153" s="93" t="s">
        <v>68</v>
      </c>
      <c r="B153" s="106"/>
      <c r="C153" s="126">
        <f>C144/B146</f>
        <v>0.73905987999441225</v>
      </c>
      <c r="D153" s="126">
        <f>D144/C146</f>
        <v>0.65199810917982026</v>
      </c>
      <c r="E153" s="126">
        <f>E144/D146</f>
        <v>0.65199984711129666</v>
      </c>
      <c r="F153" s="126">
        <f>F144/E146</f>
        <v>0.65200060972678353</v>
      </c>
      <c r="G153" s="126">
        <f>G144/F146</f>
        <v>0.65200074824586229</v>
      </c>
      <c r="H153" s="126">
        <f>H144/G146</f>
        <v>0.65199994691343899</v>
      </c>
      <c r="I153" s="126">
        <f>I144/H146</f>
        <v>0.65200043958061971</v>
      </c>
      <c r="J153" s="126">
        <f>J144/I146</f>
        <v>0.65200080547972694</v>
      </c>
      <c r="K153" s="126">
        <f>K144/J146</f>
        <v>0.65200116614340997</v>
      </c>
      <c r="L153" s="126">
        <f>L144/K146</f>
        <v>0.65200081522518483</v>
      </c>
      <c r="M153" s="126">
        <f>M144/L146</f>
        <v>0.65200054638250038</v>
      </c>
      <c r="N153" s="126">
        <f>N144/M146</f>
        <v>0.65200060810488913</v>
      </c>
    </row>
    <row r="154" spans="1:14" ht="15.75" customHeight="1" x14ac:dyDescent="0.25">
      <c r="A154" s="93" t="s">
        <v>69</v>
      </c>
      <c r="B154" s="106"/>
      <c r="C154" s="126">
        <f>C202/B149</f>
        <v>0.19893509727294381</v>
      </c>
      <c r="D154" s="126">
        <f>D202/C149</f>
        <v>5.171243488606083E-2</v>
      </c>
      <c r="E154" s="126">
        <f>E202/D149</f>
        <v>3.8990763598869681E-2</v>
      </c>
      <c r="F154" s="126">
        <f>F202/E149</f>
        <v>3.5073085178787232E-2</v>
      </c>
      <c r="G154" s="126">
        <f>G202/F149</f>
        <v>3.456316693968594E-2</v>
      </c>
      <c r="H154" s="126">
        <f>H202/G149</f>
        <v>3.6522607895374398E-2</v>
      </c>
      <c r="I154" s="126">
        <f>I202/H149</f>
        <v>4.1371312053841681E-2</v>
      </c>
      <c r="J154" s="126">
        <f>J202/I149</f>
        <v>5.0548400945579178E-2</v>
      </c>
      <c r="K154" s="126">
        <f>K202/J149</f>
        <v>6.6832836450384597E-2</v>
      </c>
      <c r="L154" s="126">
        <f>L202/K149</f>
        <v>9.5142659659846376E-2</v>
      </c>
      <c r="M154" s="126">
        <f>M202/L149</f>
        <v>0.14399341524134329</v>
      </c>
      <c r="N154" s="126">
        <f>N202/M149</f>
        <v>0.22803761151987098</v>
      </c>
    </row>
    <row r="155" spans="1:14" ht="15.75" customHeight="1" x14ac:dyDescent="0.25">
      <c r="A155" s="93" t="s">
        <v>70</v>
      </c>
      <c r="B155" s="106"/>
      <c r="C155" s="126">
        <f>+(C144+B148)/B149</f>
        <v>0.76000000000000023</v>
      </c>
      <c r="D155" s="126">
        <f>+(D144+C148)/C149</f>
        <v>0.7599991006815735</v>
      </c>
      <c r="E155" s="126">
        <f>+(E144+D148)/D149</f>
        <v>0.75999992728243393</v>
      </c>
      <c r="F155" s="126">
        <f>+(F144+E148)/E149</f>
        <v>0.760000290001006</v>
      </c>
      <c r="G155" s="126">
        <f>+(G144+F148)/F149</f>
        <v>0.76000035588411963</v>
      </c>
      <c r="H155" s="126">
        <f>+(H144+G148)/G149</f>
        <v>0.7599999747507451</v>
      </c>
      <c r="I155" s="126">
        <f>+(I144+H148)/H149</f>
        <v>0.76000020907528743</v>
      </c>
      <c r="J155" s="126">
        <f>+(J144+I148)/I149</f>
        <v>0.76000038310597173</v>
      </c>
      <c r="K155" s="126">
        <f>+(K144+J148)/J149</f>
        <v>0.7600005546466696</v>
      </c>
      <c r="L155" s="126">
        <f>+(L144+K148)/K149</f>
        <v>0.76000038774115464</v>
      </c>
      <c r="M155" s="126">
        <f>+(M144+L148)/L149</f>
        <v>0.76000025987289732</v>
      </c>
      <c r="N155" s="126">
        <f>+(N144+M148)/M149</f>
        <v>0.76000028922959284</v>
      </c>
    </row>
    <row r="156" spans="1:14" ht="15.75" customHeight="1" x14ac:dyDescent="0.3">
      <c r="A156" s="130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</row>
    <row r="157" spans="1:14" ht="15.75" customHeight="1" x14ac:dyDescent="0.3">
      <c r="A157" s="130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</row>
    <row r="158" spans="1:14" ht="15.75" customHeight="1" x14ac:dyDescent="0.3">
      <c r="A158" s="130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</row>
    <row r="159" spans="1:14" ht="15.75" customHeight="1" x14ac:dyDescent="0.3">
      <c r="A159" s="130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</row>
    <row r="160" spans="1:14" ht="15.75" customHeight="1" x14ac:dyDescent="0.3">
      <c r="A160" s="130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</row>
    <row r="161" spans="1:19" ht="15.75" customHeight="1" x14ac:dyDescent="0.3">
      <c r="A161" s="130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</row>
    <row r="162" spans="1:19" ht="42.45" customHeight="1" x14ac:dyDescent="0.3">
      <c r="A162" s="133" t="s">
        <v>71</v>
      </c>
      <c r="B162" s="132"/>
      <c r="C162" s="132"/>
      <c r="D162" s="132"/>
      <c r="E162" s="132"/>
      <c r="F162" s="132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</row>
    <row r="163" spans="1:19" ht="15.75" customHeight="1" x14ac:dyDescent="0.3">
      <c r="A163" s="130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</row>
    <row r="164" spans="1:19" ht="15.75" customHeight="1" x14ac:dyDescent="0.25">
      <c r="A164" s="109" t="s">
        <v>72</v>
      </c>
      <c r="B164" s="106" t="s">
        <v>73</v>
      </c>
      <c r="C164" s="116">
        <f>+SUM(C165:C167)</f>
        <v>36809.623099048455</v>
      </c>
      <c r="D164" s="116">
        <f>+SUM(D165:D167)</f>
        <v>56904.163810113125</v>
      </c>
      <c r="E164" s="116">
        <f>+SUM(E165:E167)</f>
        <v>74910.470101204439</v>
      </c>
      <c r="F164" s="116">
        <f>+SUM(F165:F167)</f>
        <v>92290.656053372848</v>
      </c>
      <c r="G164" s="116">
        <f>+SUM(G165:G167)</f>
        <v>110109.09819573376</v>
      </c>
      <c r="H164" s="116">
        <f>+SUM(H165:H167)</f>
        <v>129186.35712943014</v>
      </c>
      <c r="I164" s="116">
        <f>+SUM(I165:I167)</f>
        <v>150203.40074887546</v>
      </c>
      <c r="J164" s="116">
        <f>+SUM(J165:J167)</f>
        <v>173772.20042518573</v>
      </c>
      <c r="K164" s="116">
        <f>+SUM(K165:K167)</f>
        <v>200484.72914710199</v>
      </c>
      <c r="L164" s="116">
        <f>+SUM(L165:L167)</f>
        <v>230948.96444224622</v>
      </c>
      <c r="M164" s="116">
        <f>+SUM(M165:M167)</f>
        <v>265816.62444622238</v>
      </c>
      <c r="N164" s="116">
        <f>+SUM(N165:N167)</f>
        <v>305806.20860766195</v>
      </c>
    </row>
    <row r="165" spans="1:19" ht="15.75" customHeight="1" x14ac:dyDescent="0.3">
      <c r="A165" s="127" t="s">
        <v>74</v>
      </c>
      <c r="B165" s="106" t="s">
        <v>75</v>
      </c>
      <c r="C165" s="129">
        <v>26134.832400324402</v>
      </c>
      <c r="D165" s="129">
        <v>40515.764632800543</v>
      </c>
      <c r="E165" s="129">
        <v>53066.577019693228</v>
      </c>
      <c r="F165" s="129">
        <v>65164.586426165508</v>
      </c>
      <c r="G165" s="129">
        <v>77659.50652105824</v>
      </c>
      <c r="H165" s="129">
        <v>91509.827841688908</v>
      </c>
      <c r="I165" s="129">
        <v>106347.94906743948</v>
      </c>
      <c r="J165" s="129">
        <v>122897.17187973829</v>
      </c>
      <c r="K165" s="129">
        <v>141742.25955361692</v>
      </c>
      <c r="L165" s="129">
        <v>163322.7987740612</v>
      </c>
      <c r="M165" s="129">
        <v>188080.78848072846</v>
      </c>
      <c r="N165" s="129">
        <v>216327.02252862119</v>
      </c>
    </row>
    <row r="166" spans="1:19" ht="15.75" customHeight="1" x14ac:dyDescent="0.3">
      <c r="A166" s="127" t="s">
        <v>76</v>
      </c>
      <c r="B166" s="106" t="s">
        <v>75</v>
      </c>
      <c r="C166" s="129">
        <v>8907.9287899697265</v>
      </c>
      <c r="D166" s="129">
        <v>13679.760979951196</v>
      </c>
      <c r="E166" s="129">
        <v>18014.469849937646</v>
      </c>
      <c r="F166" s="129">
        <v>22387.49818280297</v>
      </c>
      <c r="G166" s="129">
        <v>26546.334614927284</v>
      </c>
      <c r="H166" s="129">
        <v>31173.887494542792</v>
      </c>
      <c r="I166" s="129">
        <v>36224.753628722487</v>
      </c>
      <c r="J166" s="129">
        <v>41935.679418786109</v>
      </c>
      <c r="K166" s="129">
        <v>48416.001989932513</v>
      </c>
      <c r="L166" s="129">
        <v>55723.009274590113</v>
      </c>
      <c r="M166" s="129">
        <v>64145.779489202221</v>
      </c>
      <c r="N166" s="129">
        <v>73796.297664053942</v>
      </c>
    </row>
    <row r="167" spans="1:19" ht="15.75" customHeight="1" x14ac:dyDescent="0.3">
      <c r="A167" s="127" t="s">
        <v>77</v>
      </c>
      <c r="B167" s="106" t="s">
        <v>75</v>
      </c>
      <c r="C167" s="129">
        <v>1766.8619087543275</v>
      </c>
      <c r="D167" s="129">
        <v>2708.6381973613898</v>
      </c>
      <c r="E167" s="129">
        <v>3829.4232315735758</v>
      </c>
      <c r="F167" s="129">
        <v>4738.5714444043706</v>
      </c>
      <c r="G167" s="129">
        <v>5903.2570597482363</v>
      </c>
      <c r="H167" s="129">
        <v>6502.6417931984388</v>
      </c>
      <c r="I167" s="129">
        <v>7630.6980527134956</v>
      </c>
      <c r="J167" s="129">
        <v>8939.3491266612982</v>
      </c>
      <c r="K167" s="129">
        <v>10326.46760355257</v>
      </c>
      <c r="L167" s="129">
        <v>11903.156393594898</v>
      </c>
      <c r="M167" s="129">
        <v>13590.056476291707</v>
      </c>
      <c r="N167" s="129">
        <v>15682.888414986854</v>
      </c>
    </row>
    <row r="168" spans="1:19" ht="15.75" customHeight="1" x14ac:dyDescent="0.25">
      <c r="A168" s="109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</row>
    <row r="169" spans="1:19" ht="15.75" customHeight="1" x14ac:dyDescent="0.25">
      <c r="A169" s="109" t="s">
        <v>78</v>
      </c>
      <c r="B169" s="106" t="s">
        <v>73</v>
      </c>
      <c r="C169" s="116">
        <f>+SUM(C170:C172)</f>
        <v>9327.0634902117454</v>
      </c>
      <c r="D169" s="116">
        <f>+SUM(D170:D172)</f>
        <v>18064.120023487769</v>
      </c>
      <c r="E169" s="116">
        <f>+SUM(E170:E172)</f>
        <v>35232.586823626836</v>
      </c>
      <c r="F169" s="116">
        <f>+SUM(F170:F172)</f>
        <v>69025.717342406817</v>
      </c>
      <c r="G169" s="116">
        <f>+SUM(G170:G172)</f>
        <v>135606.44715557285</v>
      </c>
      <c r="H169" s="116">
        <f>+SUM(H170:H172)</f>
        <v>266861.11939978739</v>
      </c>
      <c r="I169" s="116">
        <f>+SUM(I170:I172)</f>
        <v>525696.1425999566</v>
      </c>
      <c r="J169" s="116">
        <f>+SUM(J170:J172)</f>
        <v>1036216.9501148865</v>
      </c>
      <c r="K169" s="116">
        <f>+SUM(K170:K172)</f>
        <v>2043267.6934639539</v>
      </c>
      <c r="L169" s="116">
        <f>+SUM(L170:L172)</f>
        <v>4029896.4098488414</v>
      </c>
      <c r="M169" s="116">
        <f>+SUM(M170:M172)</f>
        <v>7949100.9532390386</v>
      </c>
      <c r="N169" s="116">
        <f>+SUM(N170:N172)</f>
        <v>15681038.246836577</v>
      </c>
    </row>
    <row r="170" spans="1:19" ht="15.75" customHeight="1" x14ac:dyDescent="0.3">
      <c r="A170" s="127" t="s">
        <v>74</v>
      </c>
      <c r="B170" s="106" t="s">
        <v>13</v>
      </c>
      <c r="C170" s="111">
        <f>B222-C185</f>
        <v>6552.4098762494432</v>
      </c>
      <c r="D170" s="111">
        <f>+C222-D185</f>
        <v>7561.2659271891853</v>
      </c>
      <c r="E170" s="111">
        <f>+D222-E185</f>
        <v>8811.3327566371063</v>
      </c>
      <c r="F170" s="111">
        <f>+E222-F185</f>
        <v>10432.470429518666</v>
      </c>
      <c r="G170" s="111">
        <f>+F222-G185</f>
        <v>12665.533611579065</v>
      </c>
      <c r="H170" s="111">
        <f>+G222-H185</f>
        <v>15968.921344257311</v>
      </c>
      <c r="I170" s="111">
        <f>+H222-I185</f>
        <v>21227.991753496113</v>
      </c>
      <c r="J170" s="111">
        <f>+I222-J185</f>
        <v>30167.299610923244</v>
      </c>
      <c r="K170" s="111">
        <f>+J222-K185</f>
        <v>46164.011986696198</v>
      </c>
      <c r="L170" s="111">
        <f>+K222-L185</f>
        <v>75852.109630413281</v>
      </c>
      <c r="M170" s="111">
        <f>+L222-M185</f>
        <v>132286.95454451779</v>
      </c>
      <c r="N170" s="111">
        <f>+M222-N185</f>
        <v>241187.97353691954</v>
      </c>
    </row>
    <row r="171" spans="1:19" ht="15.75" customHeight="1" x14ac:dyDescent="0.3">
      <c r="A171" s="127" t="s">
        <v>76</v>
      </c>
      <c r="B171" s="106" t="s">
        <v>13</v>
      </c>
      <c r="C171" s="111">
        <f>B223-C186</f>
        <v>1988.4654871537723</v>
      </c>
      <c r="D171" s="111">
        <f>+C223-D186</f>
        <v>9485.9214180808249</v>
      </c>
      <c r="E171" s="111">
        <f>+D223-E186</f>
        <v>25138.534437475053</v>
      </c>
      <c r="F171" s="111">
        <f>+E223-F186</f>
        <v>57001.235815124419</v>
      </c>
      <c r="G171" s="111">
        <f>+F223-G186</f>
        <v>120983.03413832776</v>
      </c>
      <c r="H171" s="111">
        <f>+G223-H186</f>
        <v>248490.26166186231</v>
      </c>
      <c r="I171" s="111">
        <f>+H223-I186</f>
        <v>501506.20904310432</v>
      </c>
      <c r="J171" s="111">
        <f>+I223-J186</f>
        <v>1002342.5661484634</v>
      </c>
      <c r="K171" s="111">
        <f>+J223-K186</f>
        <v>1992336.0062038491</v>
      </c>
      <c r="L171" s="111">
        <f>+K223-L186</f>
        <v>3947650.5562083968</v>
      </c>
      <c r="M171" s="111">
        <f>+L223-M186</f>
        <v>7807743.490850199</v>
      </c>
      <c r="N171" s="111">
        <f>+M223-N186</f>
        <v>15426104.2258678</v>
      </c>
    </row>
    <row r="172" spans="1:19" ht="15.75" customHeight="1" x14ac:dyDescent="0.3">
      <c r="A172" s="127" t="s">
        <v>77</v>
      </c>
      <c r="B172" s="106" t="s">
        <v>13</v>
      </c>
      <c r="C172" s="111">
        <f>B224-C187</f>
        <v>786.18812680853</v>
      </c>
      <c r="D172" s="111">
        <f>+C224-D187</f>
        <v>1016.9326782177577</v>
      </c>
      <c r="E172" s="111">
        <f>+D224-E187</f>
        <v>1282.7196295146782</v>
      </c>
      <c r="F172" s="111">
        <f>+E224-F187</f>
        <v>1592.0110977637371</v>
      </c>
      <c r="G172" s="111">
        <f>+F224-G187</f>
        <v>1957.8794056660345</v>
      </c>
      <c r="H172" s="111">
        <f>+G224-H187</f>
        <v>2401.9363936677428</v>
      </c>
      <c r="I172" s="111">
        <f>+H224-I187</f>
        <v>2961.9418033561114</v>
      </c>
      <c r="J172" s="111">
        <f>+I224-J187</f>
        <v>3707.0843554998028</v>
      </c>
      <c r="K172" s="111">
        <f>+J224-K187</f>
        <v>4767.675273408574</v>
      </c>
      <c r="L172" s="111">
        <f>+K224-L187</f>
        <v>6393.7440100312951</v>
      </c>
      <c r="M172" s="111">
        <f>+L224-M187</f>
        <v>9070.5078443215643</v>
      </c>
      <c r="N172" s="111">
        <f>+M224-N187</f>
        <v>13746.047431856081</v>
      </c>
    </row>
    <row r="173" spans="1:19" ht="15.75" customHeight="1" x14ac:dyDescent="0.25">
      <c r="A173" s="109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</row>
    <row r="174" spans="1:19" ht="15.75" customHeight="1" x14ac:dyDescent="0.25">
      <c r="A174" s="109" t="s">
        <v>79</v>
      </c>
      <c r="B174" s="106" t="s">
        <v>73</v>
      </c>
      <c r="C174" s="116">
        <f>+SUM(C175:C177)</f>
        <v>54.847194072844992</v>
      </c>
      <c r="D174" s="116">
        <f>+SUM(D175:D177)</f>
        <v>54.637285058492125</v>
      </c>
      <c r="E174" s="116">
        <f>+SUM(E175:E177)</f>
        <v>54.419185607847112</v>
      </c>
      <c r="F174" s="116">
        <f>+SUM(F175:F177)</f>
        <v>54.089236636123267</v>
      </c>
      <c r="G174" s="116">
        <f>+SUM(G175:G177)</f>
        <v>53.838947164354821</v>
      </c>
      <c r="H174" s="116">
        <f>+SUM(H175:H177)</f>
        <v>53.575455532980413</v>
      </c>
      <c r="I174" s="116">
        <f>+SUM(I175:I177)</f>
        <v>53.297139710786276</v>
      </c>
      <c r="J174" s="116">
        <f>+SUM(J175:J177)</f>
        <v>53.035694987105487</v>
      </c>
      <c r="K174" s="116">
        <f>+SUM(K175:K177)</f>
        <v>52.770616807166881</v>
      </c>
      <c r="L174" s="116">
        <f>+SUM(L175:L177)</f>
        <v>52.505033468977032</v>
      </c>
      <c r="M174" s="116">
        <f>+SUM(M175:M177)</f>
        <v>52.243622901909347</v>
      </c>
      <c r="N174" s="116">
        <f>+SUM(N175:N177)</f>
        <v>51.982236411763857</v>
      </c>
    </row>
    <row r="175" spans="1:19" ht="15.75" customHeight="1" x14ac:dyDescent="0.3">
      <c r="A175" s="127" t="s">
        <v>74</v>
      </c>
      <c r="B175" s="106" t="s">
        <v>75</v>
      </c>
      <c r="C175" s="129">
        <v>43.658366481984615</v>
      </c>
      <c r="D175" s="129">
        <v>43.447569078512942</v>
      </c>
      <c r="E175" s="129">
        <v>43.439570719607879</v>
      </c>
      <c r="F175" s="129">
        <v>43.265331314395361</v>
      </c>
      <c r="G175" s="129">
        <v>42.95624388265626</v>
      </c>
      <c r="H175" s="129">
        <v>42.72314268363683</v>
      </c>
      <c r="I175" s="129">
        <v>42.516538802799523</v>
      </c>
      <c r="J175" s="129">
        <v>42.334775982666173</v>
      </c>
      <c r="K175" s="129">
        <v>42.123095161654739</v>
      </c>
      <c r="L175" s="129">
        <v>41.893689011576534</v>
      </c>
      <c r="M175" s="129">
        <v>41.685453978768237</v>
      </c>
      <c r="N175" s="129">
        <v>41.481741219924857</v>
      </c>
      <c r="O175" s="129"/>
    </row>
    <row r="176" spans="1:19" ht="15.75" customHeight="1" x14ac:dyDescent="0.3">
      <c r="A176" s="127" t="s">
        <v>76</v>
      </c>
      <c r="B176" s="106" t="s">
        <v>75</v>
      </c>
      <c r="C176" s="129">
        <v>10.750050038277621</v>
      </c>
      <c r="D176" s="129">
        <v>10.785400070546348</v>
      </c>
      <c r="E176" s="129">
        <v>10.605210891257245</v>
      </c>
      <c r="F176" s="129">
        <v>10.453069515350638</v>
      </c>
      <c r="G176" s="129">
        <v>10.472062863886595</v>
      </c>
      <c r="H176" s="129">
        <v>10.458391811973584</v>
      </c>
      <c r="I176" s="129">
        <v>10.395626713936279</v>
      </c>
      <c r="J176" s="129">
        <v>10.319708951153892</v>
      </c>
      <c r="K176" s="129">
        <v>10.264968345535362</v>
      </c>
      <c r="L176" s="129">
        <v>10.226585771007171</v>
      </c>
      <c r="M176" s="129">
        <v>10.178451762312092</v>
      </c>
      <c r="N176" s="129">
        <v>10.123555704500863</v>
      </c>
      <c r="O176" s="129"/>
    </row>
    <row r="177" spans="1:15" ht="15.75" customHeight="1" x14ac:dyDescent="0.3">
      <c r="A177" s="127" t="s">
        <v>77</v>
      </c>
      <c r="B177" s="106" t="s">
        <v>75</v>
      </c>
      <c r="C177" s="129">
        <v>0.43877755258275425</v>
      </c>
      <c r="D177" s="129">
        <v>0.40431590943283968</v>
      </c>
      <c r="E177" s="129">
        <v>0.37440399698198795</v>
      </c>
      <c r="F177" s="129">
        <v>0.37083580637726565</v>
      </c>
      <c r="G177" s="129">
        <v>0.41064041781196414</v>
      </c>
      <c r="H177" s="129">
        <v>0.39392103737000239</v>
      </c>
      <c r="I177" s="129">
        <v>0.38497419405047489</v>
      </c>
      <c r="J177" s="129">
        <v>0.38121005328542223</v>
      </c>
      <c r="K177" s="129">
        <v>0.38255329997678333</v>
      </c>
      <c r="L177" s="129">
        <v>0.38475868639332461</v>
      </c>
      <c r="M177" s="129">
        <v>0.37971716082901691</v>
      </c>
      <c r="N177" s="129">
        <v>0.37693948733814386</v>
      </c>
      <c r="O177" s="129"/>
    </row>
    <row r="178" spans="1:15" ht="15.75" customHeight="1" x14ac:dyDescent="0.25">
      <c r="A178" s="109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</row>
    <row r="179" spans="1:15" ht="15.75" customHeight="1" x14ac:dyDescent="0.25">
      <c r="A179" s="109" t="s">
        <v>80</v>
      </c>
      <c r="B179" s="106"/>
      <c r="C179" s="116">
        <f>+SUM(C180:C182)</f>
        <v>46191.533783333041</v>
      </c>
      <c r="D179" s="116">
        <f>+SUM(D180:D182)</f>
        <v>75022.921118659389</v>
      </c>
      <c r="E179" s="116">
        <f>+SUM(E180:E182)</f>
        <v>110197.47611043912</v>
      </c>
      <c r="F179" s="116">
        <f>+SUM(F180:F182)</f>
        <v>161370.46263241579</v>
      </c>
      <c r="G179" s="116">
        <f>+SUM(G180:G182)</f>
        <v>245769.38429847098</v>
      </c>
      <c r="H179" s="116">
        <f>+SUM(H180:H182)</f>
        <v>396101.05198475055</v>
      </c>
      <c r="I179" s="116">
        <f>+SUM(I180:I182)</f>
        <v>675952.84048854292</v>
      </c>
      <c r="J179" s="116">
        <f>+SUM(J180:J182)</f>
        <v>1210042.1862350593</v>
      </c>
      <c r="K179" s="116">
        <f>+SUM(K180:K182)</f>
        <v>2243805.1932278629</v>
      </c>
      <c r="L179" s="116">
        <f>+SUM(L180:L182)</f>
        <v>4260897.8793245573</v>
      </c>
      <c r="M179" s="116">
        <f>+SUM(M180:M182)</f>
        <v>8214969.821308163</v>
      </c>
      <c r="N179" s="116">
        <f>+SUM(N180:N182)</f>
        <v>15986896.437680649</v>
      </c>
    </row>
    <row r="180" spans="1:15" ht="15.75" customHeight="1" x14ac:dyDescent="0.3">
      <c r="A180" s="127" t="s">
        <v>74</v>
      </c>
      <c r="B180" s="106" t="s">
        <v>13</v>
      </c>
      <c r="C180" s="111">
        <f>+SUM(C165,C170,C175)</f>
        <v>32730.900643055829</v>
      </c>
      <c r="D180" s="111">
        <f>+SUM(D165,D170,D175)</f>
        <v>48120.478129068237</v>
      </c>
      <c r="E180" s="111">
        <f>+SUM(E165,E170,E175)</f>
        <v>61921.349347049945</v>
      </c>
      <c r="F180" s="111">
        <f>+SUM(F165,F170,F175)</f>
        <v>75640.322186998572</v>
      </c>
      <c r="G180" s="111">
        <f>+SUM(G165,G170,G175)</f>
        <v>90367.996376519965</v>
      </c>
      <c r="H180" s="111">
        <f>+SUM(H165,H170,H175)</f>
        <v>107521.47232862985</v>
      </c>
      <c r="I180" s="111">
        <f>+SUM(I165,I170,I175)</f>
        <v>127618.45735973839</v>
      </c>
      <c r="J180" s="111">
        <f>+SUM(J165,J170,J175)</f>
        <v>153106.80626664418</v>
      </c>
      <c r="K180" s="111">
        <f>+SUM(K165,K170,K175)</f>
        <v>187948.39463547477</v>
      </c>
      <c r="L180" s="111">
        <f>+SUM(L165,L170,L175)</f>
        <v>239216.80209348607</v>
      </c>
      <c r="M180" s="111">
        <f>+SUM(M165,M170,M175)</f>
        <v>320409.42847922503</v>
      </c>
      <c r="N180" s="111">
        <f>+SUM(N165,N170,N175)</f>
        <v>457556.47780676064</v>
      </c>
    </row>
    <row r="181" spans="1:15" ht="15.75" customHeight="1" x14ac:dyDescent="0.3">
      <c r="A181" s="127" t="s">
        <v>76</v>
      </c>
      <c r="B181" s="106" t="s">
        <v>13</v>
      </c>
      <c r="C181" s="111">
        <f>+SUM(C166,C171,C176)</f>
        <v>10907.144327161775</v>
      </c>
      <c r="D181" s="111">
        <f>+SUM(D166,D171,D176)</f>
        <v>23176.467798102563</v>
      </c>
      <c r="E181" s="111">
        <f>+SUM(E166,E171,E176)</f>
        <v>43163.609498303951</v>
      </c>
      <c r="F181" s="111">
        <f>+SUM(F166,F171,F176)</f>
        <v>79399.187067442748</v>
      </c>
      <c r="G181" s="111">
        <f>+SUM(G166,G171,G176)</f>
        <v>147539.84081611893</v>
      </c>
      <c r="H181" s="111">
        <f>+SUM(H166,H171,H176)</f>
        <v>279674.60754821711</v>
      </c>
      <c r="I181" s="111">
        <f>+SUM(I166,I171,I176)</f>
        <v>537741.35829854081</v>
      </c>
      <c r="J181" s="111">
        <f>+SUM(J166,J171,J176)</f>
        <v>1044288.5652762007</v>
      </c>
      <c r="K181" s="111">
        <f>+SUM(K166,K171,K176)</f>
        <v>2040762.2731621272</v>
      </c>
      <c r="L181" s="111">
        <f>+SUM(L166,L171,L176)</f>
        <v>4003383.792068758</v>
      </c>
      <c r="M181" s="111">
        <f>+SUM(M166,M171,M176)</f>
        <v>7871899.448791164</v>
      </c>
      <c r="N181" s="111">
        <f>+SUM(N166,N171,N176)</f>
        <v>15499910.647087559</v>
      </c>
    </row>
    <row r="182" spans="1:15" ht="15.75" customHeight="1" x14ac:dyDescent="0.3">
      <c r="A182" s="127" t="s">
        <v>77</v>
      </c>
      <c r="B182" s="106" t="s">
        <v>13</v>
      </c>
      <c r="C182" s="111">
        <f>+SUM(C167,C172,C177)</f>
        <v>2553.4888131154403</v>
      </c>
      <c r="D182" s="111">
        <f>+SUM(D167,D172,D177)</f>
        <v>3725.9751914885801</v>
      </c>
      <c r="E182" s="111">
        <f>+SUM(E167,E172,E177)</f>
        <v>5112.5172650852364</v>
      </c>
      <c r="F182" s="111">
        <f>+SUM(F167,F172,F177)</f>
        <v>6330.9533779744843</v>
      </c>
      <c r="G182" s="111">
        <f>+SUM(G167,G172,G177)</f>
        <v>7861.5471058320827</v>
      </c>
      <c r="H182" s="111">
        <f>+SUM(H167,H172,H177)</f>
        <v>8904.9721079035517</v>
      </c>
      <c r="I182" s="111">
        <f>+SUM(I167,I172,I177)</f>
        <v>10593.024830263657</v>
      </c>
      <c r="J182" s="111">
        <f>+SUM(J167,J172,J177)</f>
        <v>12646.814692214386</v>
      </c>
      <c r="K182" s="111">
        <f>+SUM(K167,K172,K177)</f>
        <v>15094.525430261121</v>
      </c>
      <c r="L182" s="111">
        <f>+SUM(L167,L172,L177)</f>
        <v>18297.285162312586</v>
      </c>
      <c r="M182" s="111">
        <f>+SUM(M167,M172,M177)</f>
        <v>22660.944037774101</v>
      </c>
      <c r="N182" s="111">
        <f>+SUM(N167,N172,N177)</f>
        <v>29429.312786330273</v>
      </c>
    </row>
    <row r="183" spans="1:15" ht="15.75" customHeight="1" x14ac:dyDescent="0.25">
      <c r="A183" s="109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</row>
    <row r="184" spans="1:15" ht="15.75" customHeight="1" x14ac:dyDescent="0.25">
      <c r="A184" s="109" t="s">
        <v>81</v>
      </c>
      <c r="B184" s="106" t="s">
        <v>73</v>
      </c>
      <c r="C184" s="116">
        <f>+SUM(C185:C187)</f>
        <v>463.77160724297494</v>
      </c>
      <c r="D184" s="116">
        <f>+SUM(D185:D187)</f>
        <v>644.8541510085696</v>
      </c>
      <c r="E184" s="116">
        <f>+SUM(E185:E187)</f>
        <v>950.29050840719151</v>
      </c>
      <c r="F184" s="116">
        <f>+SUM(F185:F187)</f>
        <v>1493.875490454707</v>
      </c>
      <c r="G184" s="116">
        <f>+SUM(G185:G187)</f>
        <v>2499.0767658769087</v>
      </c>
      <c r="H184" s="116">
        <f>+SUM(H185:H187)</f>
        <v>4405.6138585226799</v>
      </c>
      <c r="I184" s="116">
        <f>+SUM(I185:I187)</f>
        <v>8079.6716551511354</v>
      </c>
      <c r="J184" s="116">
        <f>+SUM(J185:J187)</f>
        <v>15228.632224737432</v>
      </c>
      <c r="K184" s="116">
        <f>+SUM(K185:K187)</f>
        <v>29219.242460806177</v>
      </c>
      <c r="L184" s="116">
        <f>+SUM(L185:L187)</f>
        <v>56691.747695873688</v>
      </c>
      <c r="M184" s="116">
        <f>+SUM(M185:M187)</f>
        <v>110744.37149211366</v>
      </c>
      <c r="N184" s="116">
        <f>+SUM(N185:N187)</f>
        <v>217215.90326440448</v>
      </c>
    </row>
    <row r="185" spans="1:15" ht="15.75" customHeight="1" x14ac:dyDescent="0.3">
      <c r="A185" s="127" t="s">
        <v>74</v>
      </c>
      <c r="B185" s="106" t="s">
        <v>13</v>
      </c>
      <c r="C185" s="111">
        <f>B222*C123*C125</f>
        <v>330.37360720585434</v>
      </c>
      <c r="D185" s="111">
        <f>C222*D123*D125</f>
        <v>381.24029884987493</v>
      </c>
      <c r="E185" s="111">
        <f>D222*E123*E125</f>
        <v>444.26887848590451</v>
      </c>
      <c r="F185" s="111">
        <f>E222*F123*F125</f>
        <v>526.00691241270579</v>
      </c>
      <c r="G185" s="111">
        <f>F222*G123*G125</f>
        <v>638.5983333569277</v>
      </c>
      <c r="H185" s="111">
        <f>G222*H123*H125</f>
        <v>805.15569802978041</v>
      </c>
      <c r="I185" s="111">
        <f>H222*I123*I125</f>
        <v>1070.3189119409806</v>
      </c>
      <c r="J185" s="111">
        <f>I222*J123*J125</f>
        <v>1521.0403165171383</v>
      </c>
      <c r="K185" s="111">
        <f>J222*K123*K125</f>
        <v>2327.5972430266988</v>
      </c>
      <c r="L185" s="111">
        <f>K222*L123*L125</f>
        <v>3824.4761158191573</v>
      </c>
      <c r="M185" s="111">
        <f>L222*M123*M125</f>
        <v>6669.9304812361916</v>
      </c>
      <c r="N185" s="111">
        <f>M222*N123*N125</f>
        <v>12160.738161525356</v>
      </c>
    </row>
    <row r="186" spans="1:15" ht="15.75" customHeight="1" x14ac:dyDescent="0.3">
      <c r="A186" s="127" t="s">
        <v>76</v>
      </c>
      <c r="B186" s="106" t="s">
        <v>13</v>
      </c>
      <c r="C186" s="111">
        <f>+B223*C128*C130</f>
        <v>26.190528199593757</v>
      </c>
      <c r="D186" s="111">
        <f>+C223*D128*D130</f>
        <v>124.94121421990954</v>
      </c>
      <c r="E186" s="111">
        <f>+D223*E128*E130</f>
        <v>331.10531680564918</v>
      </c>
      <c r="F186" s="111">
        <f>+E223*F128*F130</f>
        <v>750.77615561967332</v>
      </c>
      <c r="G186" s="111">
        <f>+F223*G128*G130</f>
        <v>1593.4948772018854</v>
      </c>
      <c r="H186" s="111">
        <f>+G223*H128*H130</f>
        <v>3272.921379538207</v>
      </c>
      <c r="I186" s="111">
        <f>+H223*I128*I130</f>
        <v>6605.4515882070482</v>
      </c>
      <c r="J186" s="111">
        <f>+I223*J128*J130</f>
        <v>13202.080405197594</v>
      </c>
      <c r="K186" s="111">
        <f>+J223*K128*K130</f>
        <v>26241.507680496492</v>
      </c>
      <c r="L186" s="111">
        <f>+K223*L128*L130</f>
        <v>51995.397396868451</v>
      </c>
      <c r="M186" s="111">
        <f>+L223*M128*M130</f>
        <v>102837.55357756089</v>
      </c>
      <c r="N186" s="111">
        <f>+M223*N128*N130</f>
        <v>203180.70408944419</v>
      </c>
    </row>
    <row r="187" spans="1:15" ht="15.75" customHeight="1" x14ac:dyDescent="0.3">
      <c r="A187" s="127" t="s">
        <v>77</v>
      </c>
      <c r="B187" s="106" t="s">
        <v>13</v>
      </c>
      <c r="C187" s="111">
        <f>+B224*C133*C135</f>
        <v>107.20747183752681</v>
      </c>
      <c r="D187" s="111">
        <f>+C224*D133*D135</f>
        <v>138.67263793878513</v>
      </c>
      <c r="E187" s="111">
        <f>+D224*E133*E135</f>
        <v>174.91631311563793</v>
      </c>
      <c r="F187" s="111">
        <f>+E224*F133*F135</f>
        <v>217.09242242232781</v>
      </c>
      <c r="G187" s="111">
        <f>+F224*G133*G135</f>
        <v>266.98355531809563</v>
      </c>
      <c r="H187" s="111">
        <f>+G224*H133*H135</f>
        <v>327.53678095469223</v>
      </c>
      <c r="I187" s="111">
        <f>+H224*I133*I135</f>
        <v>403.90115500310611</v>
      </c>
      <c r="J187" s="111">
        <f>+I224*J133*J135</f>
        <v>505.51150302270048</v>
      </c>
      <c r="K187" s="111">
        <f>+J224*K133*K135</f>
        <v>650.13753728298741</v>
      </c>
      <c r="L187" s="111">
        <f>+K224*L133*L135</f>
        <v>871.87418318608582</v>
      </c>
      <c r="M187" s="111">
        <f>+L224*M133*M135</f>
        <v>1236.887433316577</v>
      </c>
      <c r="N187" s="111">
        <f>+M224*N133*N135</f>
        <v>1874.4610134349202</v>
      </c>
    </row>
    <row r="188" spans="1:15" ht="15.75" customHeight="1" x14ac:dyDescent="0.25">
      <c r="A188" s="109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</row>
    <row r="189" spans="1:15" ht="15.75" customHeight="1" x14ac:dyDescent="0.25">
      <c r="A189" s="109" t="s">
        <v>67</v>
      </c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</row>
    <row r="190" spans="1:15" ht="15.75" customHeight="1" x14ac:dyDescent="0.3">
      <c r="A190" s="127" t="s">
        <v>74</v>
      </c>
      <c r="B190" s="106"/>
      <c r="C190" s="126">
        <f>C185/C180</f>
        <v>1.009363020005825E-2</v>
      </c>
      <c r="D190" s="126">
        <f>D185/D180</f>
        <v>7.9226207567455222E-3</v>
      </c>
      <c r="E190" s="126">
        <f>E185/E180</f>
        <v>7.1747286383556557E-3</v>
      </c>
      <c r="F190" s="126">
        <f>F185/F180</f>
        <v>6.9540543615389102E-3</v>
      </c>
      <c r="G190" s="126">
        <f>G185/G180</f>
        <v>7.0666426053776349E-3</v>
      </c>
      <c r="H190" s="126">
        <f>H185/H180</f>
        <v>7.4883247094021683E-3</v>
      </c>
      <c r="I190" s="126">
        <f>I185/I180</f>
        <v>8.3868660857097099E-3</v>
      </c>
      <c r="J190" s="126">
        <f>J185/J180</f>
        <v>9.9345048963281248E-3</v>
      </c>
      <c r="K190" s="126">
        <f>K185/K180</f>
        <v>1.2384235829952499E-2</v>
      </c>
      <c r="L190" s="126">
        <f>L185/L180</f>
        <v>1.5987489517247828E-2</v>
      </c>
      <c r="M190" s="126">
        <f>M185/M180</f>
        <v>2.0816898281970069E-2</v>
      </c>
      <c r="N190" s="126">
        <f>N185/N180</f>
        <v>2.6577567472798817E-2</v>
      </c>
    </row>
    <row r="191" spans="1:15" ht="15.75" customHeight="1" x14ac:dyDescent="0.3">
      <c r="A191" s="127" t="s">
        <v>76</v>
      </c>
      <c r="B191" s="106"/>
      <c r="C191" s="126">
        <f>C186/C181</f>
        <v>2.4012268852418293E-3</v>
      </c>
      <c r="D191" s="126">
        <f>D186/D181</f>
        <v>5.3908652219273193E-3</v>
      </c>
      <c r="E191" s="126">
        <f>E186/E181</f>
        <v>7.6709367139154447E-3</v>
      </c>
      <c r="F191" s="126">
        <f>F186/F181</f>
        <v>9.4557159002390517E-3</v>
      </c>
      <c r="G191" s="126">
        <f>G186/G181</f>
        <v>1.0800437823352958E-2</v>
      </c>
      <c r="H191" s="126">
        <f>H186/H181</f>
        <v>1.1702604709917904E-2</v>
      </c>
      <c r="I191" s="126">
        <f>I186/I181</f>
        <v>1.2283696402127699E-2</v>
      </c>
      <c r="J191" s="126">
        <f>J186/J181</f>
        <v>1.2642176544091352E-2</v>
      </c>
      <c r="K191" s="126">
        <f>K186/K181</f>
        <v>1.2858679340360262E-2</v>
      </c>
      <c r="L191" s="126">
        <f>L186/L181</f>
        <v>1.2987862292862935E-2</v>
      </c>
      <c r="M191" s="126">
        <f>M186/M181</f>
        <v>1.3063880483553812E-2</v>
      </c>
      <c r="N191" s="126">
        <f>N186/N181</f>
        <v>1.3108508088569009E-2</v>
      </c>
    </row>
    <row r="192" spans="1:15" ht="15.75" customHeight="1" x14ac:dyDescent="0.3">
      <c r="A192" s="127" t="s">
        <v>77</v>
      </c>
      <c r="B192" s="106"/>
      <c r="C192" s="126">
        <f>C187/C182</f>
        <v>4.1984703941869234E-2</v>
      </c>
      <c r="D192" s="126">
        <f>D187/D182</f>
        <v>3.7217810321325151E-2</v>
      </c>
      <c r="E192" s="126">
        <f>E187/E182</f>
        <v>3.4213344238500427E-2</v>
      </c>
      <c r="F192" s="126">
        <f>F187/F182</f>
        <v>3.429063672741562E-2</v>
      </c>
      <c r="G192" s="126">
        <f>G187/G182</f>
        <v>3.3960688872554622E-2</v>
      </c>
      <c r="H192" s="126">
        <f>H187/H182</f>
        <v>3.6781337098629317E-2</v>
      </c>
      <c r="I192" s="126">
        <f>I187/I182</f>
        <v>3.8128972741495321E-2</v>
      </c>
      <c r="J192" s="126">
        <f>J187/J182</f>
        <v>3.9971448568302557E-2</v>
      </c>
      <c r="K192" s="126">
        <f>K187/K182</f>
        <v>4.3071081650543859E-2</v>
      </c>
      <c r="L192" s="126">
        <f>L187/L182</f>
        <v>4.765046702020629E-2</v>
      </c>
      <c r="M192" s="126">
        <f>M187/M182</f>
        <v>5.4582343579984045E-2</v>
      </c>
      <c r="N192" s="126">
        <f>N187/N182</f>
        <v>6.3693672599300227E-2</v>
      </c>
    </row>
    <row r="193" spans="1:14" ht="15.75" customHeight="1" x14ac:dyDescent="0.25">
      <c r="A193" s="128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</row>
    <row r="194" spans="1:14" ht="15.75" customHeight="1" x14ac:dyDescent="0.25">
      <c r="A194" s="128" t="s">
        <v>82</v>
      </c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</row>
    <row r="195" spans="1:14" ht="15.75" customHeight="1" x14ac:dyDescent="0.3">
      <c r="A195" s="127" t="s">
        <v>74</v>
      </c>
      <c r="B195" s="106"/>
      <c r="C195" s="126">
        <f>C170/B222</f>
        <v>0.95199999999999996</v>
      </c>
      <c r="D195" s="126">
        <f>D170/C222</f>
        <v>0.95199999999999996</v>
      </c>
      <c r="E195" s="126">
        <f>E170/D222</f>
        <v>0.95200000000000007</v>
      </c>
      <c r="F195" s="126">
        <f>F170/E222</f>
        <v>0.95199999999999996</v>
      </c>
      <c r="G195" s="126">
        <f>G170/F222</f>
        <v>0.95200000000000007</v>
      </c>
      <c r="H195" s="126">
        <f>H170/G222</f>
        <v>0.95199999999999996</v>
      </c>
      <c r="I195" s="126">
        <f>I170/H222</f>
        <v>0.95200000000000007</v>
      </c>
      <c r="J195" s="126">
        <f>J170/I222</f>
        <v>0.95200000000000007</v>
      </c>
      <c r="K195" s="126">
        <f>K170/J222</f>
        <v>0.95199999999999996</v>
      </c>
      <c r="L195" s="126">
        <f>L170/K222</f>
        <v>0.95200000000000007</v>
      </c>
      <c r="M195" s="126">
        <f>M170/L222</f>
        <v>0.95199999999999996</v>
      </c>
      <c r="N195" s="126">
        <f>N170/M222</f>
        <v>0.95199999999999996</v>
      </c>
    </row>
    <row r="196" spans="1:14" ht="15.75" customHeight="1" x14ac:dyDescent="0.3">
      <c r="A196" s="127" t="s">
        <v>76</v>
      </c>
      <c r="B196" s="106"/>
      <c r="C196" s="126">
        <f>C171/B223</f>
        <v>0.98699999999999999</v>
      </c>
      <c r="D196" s="126">
        <f>D171/C223</f>
        <v>0.9870000000000001</v>
      </c>
      <c r="E196" s="126">
        <f>E171/D223</f>
        <v>0.98699999999999999</v>
      </c>
      <c r="F196" s="126">
        <f>F171/E223</f>
        <v>0.98699999999999999</v>
      </c>
      <c r="G196" s="126">
        <f>G171/F223</f>
        <v>0.98699999999999999</v>
      </c>
      <c r="H196" s="126">
        <f>H171/G223</f>
        <v>0.9870000000000001</v>
      </c>
      <c r="I196" s="126">
        <f>I171/H223</f>
        <v>0.98699999999999999</v>
      </c>
      <c r="J196" s="126">
        <f>J171/I223</f>
        <v>0.98699999999999999</v>
      </c>
      <c r="K196" s="126">
        <f>K171/J223</f>
        <v>0.98699999999999999</v>
      </c>
      <c r="L196" s="126">
        <f>L171/K223</f>
        <v>0.98699999999999999</v>
      </c>
      <c r="M196" s="126">
        <f>M171/L223</f>
        <v>0.98699999999999999</v>
      </c>
      <c r="N196" s="126">
        <f>N171/M223</f>
        <v>0.98699999999999999</v>
      </c>
    </row>
    <row r="197" spans="1:14" ht="15.75" customHeight="1" x14ac:dyDescent="0.3">
      <c r="A197" s="127" t="s">
        <v>77</v>
      </c>
      <c r="B197" s="106"/>
      <c r="C197" s="126">
        <f>C172/B224</f>
        <v>0.88</v>
      </c>
      <c r="D197" s="126">
        <f>D172/C224</f>
        <v>0.88</v>
      </c>
      <c r="E197" s="126">
        <f>E172/D224</f>
        <v>0.88</v>
      </c>
      <c r="F197" s="126">
        <f>F172/E224</f>
        <v>0.87999999999999989</v>
      </c>
      <c r="G197" s="126">
        <f>G172/F224</f>
        <v>0.88</v>
      </c>
      <c r="H197" s="126">
        <f>H172/G224</f>
        <v>0.87999999999999989</v>
      </c>
      <c r="I197" s="126">
        <f>I172/H224</f>
        <v>0.88</v>
      </c>
      <c r="J197" s="126">
        <f>J172/I224</f>
        <v>0.87999999999999989</v>
      </c>
      <c r="K197" s="126">
        <f>K172/J224</f>
        <v>0.88</v>
      </c>
      <c r="L197" s="126">
        <f>L172/K224</f>
        <v>0.87999999999999989</v>
      </c>
      <c r="M197" s="126">
        <f>M172/L224</f>
        <v>0.88</v>
      </c>
      <c r="N197" s="126">
        <f>N172/M224</f>
        <v>0.88</v>
      </c>
    </row>
    <row r="198" spans="1:14" ht="15.75" customHeight="1" x14ac:dyDescent="0.25">
      <c r="A198" s="109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</row>
    <row r="199" spans="1:14" ht="15.75" customHeight="1" x14ac:dyDescent="0.25">
      <c r="A199" s="119" t="s">
        <v>83</v>
      </c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</row>
    <row r="200" spans="1:14" ht="15.75" customHeight="1" x14ac:dyDescent="0.25">
      <c r="A200" s="125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</row>
    <row r="201" spans="1:14" ht="15.75" customHeight="1" x14ac:dyDescent="0.25">
      <c r="A201" s="120" t="s">
        <v>84</v>
      </c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</row>
    <row r="202" spans="1:14" ht="15.75" customHeight="1" x14ac:dyDescent="0.25">
      <c r="A202" s="109" t="s">
        <v>85</v>
      </c>
      <c r="B202" s="106"/>
      <c r="C202" s="116">
        <f>+SUM(C203:C205)</f>
        <v>5313.5015744797292</v>
      </c>
      <c r="D202" s="116">
        <f>+SUM(D203:D205)</f>
        <v>6133.5261159188876</v>
      </c>
      <c r="E202" s="116">
        <f>+SUM(E203:E205)</f>
        <v>7149.2608525612241</v>
      </c>
      <c r="F202" s="116">
        <f>+SUM(F203:F205)</f>
        <v>8465.8877474980218</v>
      </c>
      <c r="G202" s="116">
        <f>+SUM(G203:G205)</f>
        <v>10278.444487199869</v>
      </c>
      <c r="H202" s="116">
        <f>+SUM(H203:H205)</f>
        <v>12958.073209450244</v>
      </c>
      <c r="I202" s="116">
        <f>+SUM(I203:I205)</f>
        <v>17221.533193945295</v>
      </c>
      <c r="J202" s="116">
        <f>+SUM(J203:J205)</f>
        <v>24464.895720350341</v>
      </c>
      <c r="K202" s="116">
        <f>+SUM(K203:K205)</f>
        <v>37421.973424171279</v>
      </c>
      <c r="L202" s="116">
        <f>+SUM(L203:L205)</f>
        <v>61462.861544774525</v>
      </c>
      <c r="M202" s="116">
        <f>+SUM(M203:M205)</f>
        <v>107155.5353571062</v>
      </c>
      <c r="N202" s="116">
        <f>+SUM(N203:N205)</f>
        <v>195319.06383786007</v>
      </c>
    </row>
    <row r="203" spans="1:14" ht="15.75" customHeight="1" x14ac:dyDescent="0.25">
      <c r="A203" s="122" t="s">
        <v>86</v>
      </c>
      <c r="B203" s="106"/>
      <c r="C203" s="111">
        <f>+C107*C99</f>
        <v>5034.7561181475503</v>
      </c>
      <c r="D203" s="111">
        <f>+D107*D99</f>
        <v>5809.9433043475728</v>
      </c>
      <c r="E203" s="111">
        <f>+E107*E99</f>
        <v>6770.4725960924816</v>
      </c>
      <c r="F203" s="111">
        <f>+F107*F99</f>
        <v>8016.1261756227987</v>
      </c>
      <c r="G203" s="111">
        <f>+G107*G99</f>
        <v>9731.9725177206783</v>
      </c>
      <c r="H203" s="111">
        <f>+H107*H99</f>
        <v>12270.237356433006</v>
      </c>
      <c r="I203" s="111">
        <f>+I107*I99</f>
        <v>16311.214251767235</v>
      </c>
      <c r="J203" s="111">
        <f>+J107*J99</f>
        <v>23180.020656922639</v>
      </c>
      <c r="K203" s="111">
        <f>+K107*K99</f>
        <v>35471.6121515423</v>
      </c>
      <c r="L203" s="111">
        <f>+L107*L99</f>
        <v>58283.422473369028</v>
      </c>
      <c r="M203" s="111">
        <f>+M107*M99</f>
        <v>101646.96139633904</v>
      </c>
      <c r="N203" s="111">
        <f>+N107*N99</f>
        <v>185324.58260741245</v>
      </c>
    </row>
    <row r="204" spans="1:14" ht="15.75" customHeight="1" x14ac:dyDescent="0.25">
      <c r="A204" s="124" t="s">
        <v>87</v>
      </c>
      <c r="B204" s="106"/>
      <c r="C204" s="111">
        <f>+C107*C100</f>
        <v>264.987164113029</v>
      </c>
      <c r="D204" s="111">
        <f>+D107*D100</f>
        <v>305.78648970250384</v>
      </c>
      <c r="E204" s="111">
        <f>+E107*E100</f>
        <v>356.3406629522359</v>
      </c>
      <c r="F204" s="111">
        <f>+F107*F100</f>
        <v>421.90137766435782</v>
      </c>
      <c r="G204" s="111">
        <f>+G107*G100</f>
        <v>512.2090798800358</v>
      </c>
      <c r="H204" s="111">
        <f>+H107*H100</f>
        <v>645.8019661280531</v>
      </c>
      <c r="I204" s="111">
        <f>+I107*I100</f>
        <v>858.48496061932826</v>
      </c>
      <c r="J204" s="111">
        <f>+J107*J100</f>
        <v>1220.0010872064547</v>
      </c>
      <c r="K204" s="111">
        <f>+K107*K100</f>
        <v>1866.9269553443316</v>
      </c>
      <c r="L204" s="111">
        <f>+L107*L100</f>
        <v>3067.5485512299492</v>
      </c>
      <c r="M204" s="111">
        <f>+M107*M100</f>
        <v>5349.8400734915294</v>
      </c>
      <c r="N204" s="111">
        <f>+N107*N100</f>
        <v>9753.9254003901297</v>
      </c>
    </row>
    <row r="205" spans="1:14" ht="15.75" customHeight="1" x14ac:dyDescent="0.25">
      <c r="A205" s="124" t="s">
        <v>88</v>
      </c>
      <c r="B205" s="106"/>
      <c r="C205" s="111">
        <f>+C109*C103</f>
        <v>13.758292219149276</v>
      </c>
      <c r="D205" s="111">
        <f>+D109*D103</f>
        <v>17.796321868810761</v>
      </c>
      <c r="E205" s="111">
        <f>+E109*E103</f>
        <v>22.447593516506867</v>
      </c>
      <c r="F205" s="111">
        <f>+F109*F103</f>
        <v>27.860194210865401</v>
      </c>
      <c r="G205" s="111">
        <f>+G109*G103</f>
        <v>34.262889599155606</v>
      </c>
      <c r="H205" s="111">
        <f>+H109*H103</f>
        <v>42.033886889185503</v>
      </c>
      <c r="I205" s="111">
        <f>+I109*I103</f>
        <v>51.833981558731949</v>
      </c>
      <c r="J205" s="111">
        <f>+J109*J103</f>
        <v>64.873976221246565</v>
      </c>
      <c r="K205" s="111">
        <f>+K109*K103</f>
        <v>83.434317284650049</v>
      </c>
      <c r="L205" s="111">
        <f>+L109*L103</f>
        <v>111.89052017554768</v>
      </c>
      <c r="M205" s="111">
        <f>+M109*M103</f>
        <v>158.73388727562738</v>
      </c>
      <c r="N205" s="111">
        <f>+N109*N103</f>
        <v>240.55583005748144</v>
      </c>
    </row>
    <row r="206" spans="1:14" ht="15.75" customHeight="1" x14ac:dyDescent="0.25">
      <c r="A206" s="123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</row>
    <row r="207" spans="1:14" ht="15.75" customHeight="1" x14ac:dyDescent="0.25">
      <c r="A207" s="120" t="s">
        <v>89</v>
      </c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</row>
    <row r="208" spans="1:14" ht="15.75" customHeight="1" x14ac:dyDescent="0.25">
      <c r="A208" s="109" t="s">
        <v>90</v>
      </c>
      <c r="B208" s="106"/>
      <c r="C208" s="116">
        <f>+SUM(C209:C211)</f>
        <v>720.13104352951848</v>
      </c>
      <c r="D208" s="116">
        <f>+SUM(D209:D211)</f>
        <v>1015.5468928735556</v>
      </c>
      <c r="E208" s="116">
        <f>+SUM(E209:E211)</f>
        <v>1441.1340763603844</v>
      </c>
      <c r="F208" s="116">
        <f>+SUM(F209:F211)</f>
        <v>2102.3157858738737</v>
      </c>
      <c r="G208" s="116">
        <f>+SUM(G209:G211)</f>
        <v>3204.0865947929929</v>
      </c>
      <c r="H208" s="116">
        <f>+SUM(H209:H211)</f>
        <v>5147.4177995276832</v>
      </c>
      <c r="I208" s="116">
        <f>+SUM(I209:I211)</f>
        <v>8719.331592137567</v>
      </c>
      <c r="J208" s="116">
        <f>+SUM(J209:J211)</f>
        <v>15468.147932432963</v>
      </c>
      <c r="K208" s="116">
        <f>+SUM(K209:K211)</f>
        <v>28443.406346140873</v>
      </c>
      <c r="L208" s="116">
        <f>+SUM(L209:L211)</f>
        <v>53655.668015779513</v>
      </c>
      <c r="M208" s="116">
        <f>+SUM(M209:M211)</f>
        <v>102956.43345441323</v>
      </c>
      <c r="N208" s="116">
        <f>+SUM(N209:N211)</f>
        <v>199719.79523836859</v>
      </c>
    </row>
    <row r="209" spans="1:14" ht="15.75" customHeight="1" x14ac:dyDescent="0.25">
      <c r="A209" s="121" t="s">
        <v>91</v>
      </c>
      <c r="B209" s="106"/>
      <c r="C209" s="111">
        <f>+B223*C112*C113</f>
        <v>24.17587218424039</v>
      </c>
      <c r="D209" s="111">
        <f>+C223*D112*D113</f>
        <v>115.3303515876088</v>
      </c>
      <c r="E209" s="111">
        <f>+D223*E112*E113</f>
        <v>305.63567705136842</v>
      </c>
      <c r="F209" s="111">
        <f>+E223*F112*F113</f>
        <v>693.02414364892911</v>
      </c>
      <c r="G209" s="111">
        <f>+F223*G112*G113</f>
        <v>1470.9183481863558</v>
      </c>
      <c r="H209" s="111">
        <f>+G223*H112*H113</f>
        <v>3021.1581964968059</v>
      </c>
      <c r="I209" s="111">
        <f>+H223*I112*I113</f>
        <v>6097.3399275757365</v>
      </c>
      <c r="J209" s="111">
        <f>+I223*J112*J113</f>
        <v>12186.535758643931</v>
      </c>
      <c r="K209" s="111">
        <f>+J223*K112*K113</f>
        <v>24222.930166612146</v>
      </c>
      <c r="L209" s="111">
        <f>+K223*L112*L113</f>
        <v>47995.75144326318</v>
      </c>
      <c r="M209" s="111">
        <f>+L223*M112*M113</f>
        <v>94926.972533133114</v>
      </c>
      <c r="N209" s="111">
        <f>+M223*N112*N113</f>
        <v>187551.41915948692</v>
      </c>
    </row>
    <row r="210" spans="1:14" ht="15.75" customHeight="1" x14ac:dyDescent="0.25">
      <c r="A210" s="122" t="s">
        <v>92</v>
      </c>
      <c r="B210" s="106"/>
      <c r="C210" s="111">
        <f>+B224*C116*C117*C119</f>
        <v>626.35965421075036</v>
      </c>
      <c r="D210" s="111">
        <f>+C224*D116*D117*D119</f>
        <v>810.19488715735213</v>
      </c>
      <c r="E210" s="111">
        <f>+D224*E116*E117*E119</f>
        <v>1021.9485593781145</v>
      </c>
      <c r="F210" s="111">
        <f>+E224*F116*F117*F119</f>
        <v>1268.3624780024502</v>
      </c>
      <c r="G210" s="111">
        <f>+F224*G116*G117*G119</f>
        <v>1559.8514219459732</v>
      </c>
      <c r="H210" s="111">
        <f>+G224*H116*H117*H119</f>
        <v>1913.6336427277893</v>
      </c>
      <c r="I210" s="111">
        <f>+H224*I116*I117*I119</f>
        <v>2359.7924981056472</v>
      </c>
      <c r="J210" s="111">
        <f>+I224*J116*J117*J119</f>
        <v>2953.4509564101272</v>
      </c>
      <c r="K210" s="111">
        <f>+J224*K116*K117*K119</f>
        <v>3798.4285615758536</v>
      </c>
      <c r="L210" s="111">
        <f>+K224*L116*L117*L119</f>
        <v>5093.9249152647053</v>
      </c>
      <c r="M210" s="111">
        <f>+L224*M116*M117*M119</f>
        <v>7226.5148291521009</v>
      </c>
      <c r="N210" s="111">
        <f>+M224*N116*N117*N119</f>
        <v>10951.538470993521</v>
      </c>
    </row>
    <row r="211" spans="1:14" ht="15.75" customHeight="1" x14ac:dyDescent="0.25">
      <c r="A211" s="121" t="s">
        <v>93</v>
      </c>
      <c r="B211" s="106"/>
      <c r="C211" s="111">
        <f>+B224*C116*C117*C118</f>
        <v>69.59551713452781</v>
      </c>
      <c r="D211" s="111">
        <f>+C224*D116*D117*D118</f>
        <v>90.021654128594676</v>
      </c>
      <c r="E211" s="111">
        <f>+D224*E116*E117*E118</f>
        <v>113.54983993090161</v>
      </c>
      <c r="F211" s="111">
        <f>+E224*F116*F117*F118</f>
        <v>140.92916422249445</v>
      </c>
      <c r="G211" s="111">
        <f>+F224*G116*G117*G118</f>
        <v>173.31682466066371</v>
      </c>
      <c r="H211" s="111">
        <f>+G224*H116*H117*H118</f>
        <v>212.62596030308771</v>
      </c>
      <c r="I211" s="111">
        <f>+H224*I116*I117*I118</f>
        <v>262.19916645618304</v>
      </c>
      <c r="J211" s="111">
        <f>+I224*J116*J117*J118</f>
        <v>328.16121737890307</v>
      </c>
      <c r="K211" s="111">
        <f>+J224*K116*K117*K118</f>
        <v>422.0476179528726</v>
      </c>
      <c r="L211" s="111">
        <f>+K224*L116*L117*L118</f>
        <v>565.99165725163391</v>
      </c>
      <c r="M211" s="111">
        <f>+L224*M116*M117*M118</f>
        <v>802.94609212801117</v>
      </c>
      <c r="N211" s="111">
        <f>+M224*N116*N117*N118</f>
        <v>1216.837607888169</v>
      </c>
    </row>
    <row r="212" spans="1:14" ht="15.75" customHeight="1" x14ac:dyDescent="0.25">
      <c r="A212" s="109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</row>
    <row r="213" spans="1:14" ht="15.75" customHeight="1" x14ac:dyDescent="0.25">
      <c r="A213" s="120" t="s">
        <v>94</v>
      </c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</row>
    <row r="214" spans="1:14" ht="15.75" customHeight="1" x14ac:dyDescent="0.25">
      <c r="A214" s="109" t="s">
        <v>95</v>
      </c>
      <c r="B214" s="106"/>
      <c r="C214" s="116">
        <f>+SUM(C215:C217)</f>
        <v>3293.4308722024984</v>
      </c>
      <c r="D214" s="116">
        <f>+SUM(D215:D217)</f>
        <v>10915.047014695325</v>
      </c>
      <c r="E214" s="116">
        <f>+SUM(E215:E217)</f>
        <v>26642.191894705229</v>
      </c>
      <c r="F214" s="116">
        <f>+SUM(F215:F217)</f>
        <v>58457.513809034921</v>
      </c>
      <c r="G214" s="116">
        <f>+SUM(G215:G217)</f>
        <v>122123.91607358</v>
      </c>
      <c r="H214" s="116">
        <f>+SUM(H215:H217)</f>
        <v>248755.62839080943</v>
      </c>
      <c r="I214" s="116">
        <f>+SUM(I215:I217)</f>
        <v>499755.27781387366</v>
      </c>
      <c r="J214" s="116">
        <f>+SUM(J215:J217)</f>
        <v>996283.90646210324</v>
      </c>
      <c r="K214" s="116">
        <f>+SUM(K215:K217)</f>
        <v>1977402.3136936417</v>
      </c>
      <c r="L214" s="116">
        <f>+SUM(L215:L217)</f>
        <v>3914777.8802882875</v>
      </c>
      <c r="M214" s="116">
        <f>+SUM(M215:M217)</f>
        <v>7738988.9844275191</v>
      </c>
      <c r="N214" s="116">
        <f>+SUM(N215:N217)</f>
        <v>15285999.387760349</v>
      </c>
    </row>
    <row r="215" spans="1:14" ht="15.75" customHeight="1" x14ac:dyDescent="0.3">
      <c r="A215" s="115" t="s">
        <v>74</v>
      </c>
      <c r="B215" s="106"/>
      <c r="C215" s="111">
        <f>C170-C203-C204</f>
        <v>1252.666593988864</v>
      </c>
      <c r="D215" s="111">
        <f>D170-D203-D204</f>
        <v>1445.5361331391086</v>
      </c>
      <c r="E215" s="111">
        <f>E170-E203-E204</f>
        <v>1684.5194975923887</v>
      </c>
      <c r="F215" s="111">
        <f>F170-F203-F204</f>
        <v>1994.4428762315092</v>
      </c>
      <c r="G215" s="111">
        <f>G170-G203-G204</f>
        <v>2421.3520139783509</v>
      </c>
      <c r="H215" s="111">
        <f>H170-H203-H204</f>
        <v>3052.8820216962513</v>
      </c>
      <c r="I215" s="111">
        <f>I170-I203-I204</f>
        <v>4058.2925411095503</v>
      </c>
      <c r="J215" s="111">
        <f>J170-J203-J204</f>
        <v>5767.2778667941502</v>
      </c>
      <c r="K215" s="111">
        <f>K170-K203-K204</f>
        <v>8825.4728798095657</v>
      </c>
      <c r="L215" s="111">
        <f>L170-L203-L204</f>
        <v>14501.138605814303</v>
      </c>
      <c r="M215" s="111">
        <f>M170-M203-M204</f>
        <v>25290.153074687219</v>
      </c>
      <c r="N215" s="111">
        <f>N170-N203-N204</f>
        <v>46109.465529116962</v>
      </c>
    </row>
    <row r="216" spans="1:14" ht="15.75" customHeight="1" x14ac:dyDescent="0.3">
      <c r="A216" s="114" t="s">
        <v>76</v>
      </c>
      <c r="B216" s="106"/>
      <c r="C216" s="111">
        <f>C171-C205-C209</f>
        <v>1950.5313227503825</v>
      </c>
      <c r="D216" s="111">
        <f>D171-D205-D209</f>
        <v>9352.7947446244052</v>
      </c>
      <c r="E216" s="111">
        <f>E171-E205-E209</f>
        <v>24810.45116690718</v>
      </c>
      <c r="F216" s="111">
        <f>F171-F205-F209</f>
        <v>56280.351477264623</v>
      </c>
      <c r="G216" s="111">
        <f>G171-G205-G209</f>
        <v>119477.85290054225</v>
      </c>
      <c r="H216" s="111">
        <f>H171-H205-H209</f>
        <v>245427.06957847631</v>
      </c>
      <c r="I216" s="111">
        <f>I171-I205-I209</f>
        <v>495357.03513396985</v>
      </c>
      <c r="J216" s="111">
        <f>J171-J205-J209</f>
        <v>990091.15641359834</v>
      </c>
      <c r="K216" s="111">
        <f>K171-K205-K209</f>
        <v>1968029.6417199522</v>
      </c>
      <c r="L216" s="111">
        <f>L171-L205-L209</f>
        <v>3899542.9142449582</v>
      </c>
      <c r="M216" s="111">
        <f>M171-M205-M209</f>
        <v>7712657.7844297905</v>
      </c>
      <c r="N216" s="111">
        <f>N171-N205-N209</f>
        <v>15238312.250878256</v>
      </c>
    </row>
    <row r="217" spans="1:14" ht="15.75" customHeight="1" x14ac:dyDescent="0.3">
      <c r="A217" s="113" t="s">
        <v>77</v>
      </c>
      <c r="B217" s="106"/>
      <c r="C217" s="111">
        <f>C172-C211-C210</f>
        <v>90.232955463251869</v>
      </c>
      <c r="D217" s="111">
        <f>D172-D211-D210</f>
        <v>116.71613693181087</v>
      </c>
      <c r="E217" s="111">
        <f>E172-E211-E210</f>
        <v>147.22123020566198</v>
      </c>
      <c r="F217" s="111">
        <f>F172-F211-F210</f>
        <v>182.71945553879254</v>
      </c>
      <c r="G217" s="111">
        <f>G172-G211-G210</f>
        <v>224.71115905939746</v>
      </c>
      <c r="H217" s="111">
        <f>H172-H211-H210</f>
        <v>275.67679063686592</v>
      </c>
      <c r="I217" s="111">
        <f>I172-I211-I210</f>
        <v>339.95013879428143</v>
      </c>
      <c r="J217" s="111">
        <f>J172-J211-J210</f>
        <v>425.47218171077247</v>
      </c>
      <c r="K217" s="111">
        <f>K172-K211-K210</f>
        <v>547.19909387984808</v>
      </c>
      <c r="L217" s="111">
        <f>L172-L211-L210</f>
        <v>733.82743751495582</v>
      </c>
      <c r="M217" s="111">
        <f>M172-M211-M210</f>
        <v>1041.0469230414519</v>
      </c>
      <c r="N217" s="111">
        <f>N172-N211-N210</f>
        <v>1577.671352974392</v>
      </c>
    </row>
    <row r="218" spans="1:14" ht="15.75" customHeight="1" x14ac:dyDescent="0.25">
      <c r="A218" s="109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</row>
    <row r="219" spans="1:14" ht="15.75" customHeight="1" x14ac:dyDescent="0.25">
      <c r="A219" s="109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</row>
    <row r="220" spans="1:14" ht="27" x14ac:dyDescent="0.25">
      <c r="A220" s="119" t="s">
        <v>96</v>
      </c>
      <c r="B220" s="118">
        <v>43435</v>
      </c>
      <c r="C220" s="118">
        <v>43466</v>
      </c>
      <c r="D220" s="118">
        <v>43497</v>
      </c>
      <c r="E220" s="118">
        <v>43525</v>
      </c>
      <c r="F220" s="118">
        <v>43556</v>
      </c>
      <c r="G220" s="118">
        <v>43586</v>
      </c>
      <c r="H220" s="118">
        <v>43617</v>
      </c>
      <c r="I220" s="118">
        <v>43647</v>
      </c>
      <c r="J220" s="118">
        <v>43678</v>
      </c>
      <c r="K220" s="118">
        <v>43709</v>
      </c>
      <c r="L220" s="118">
        <v>43739</v>
      </c>
      <c r="M220" s="118">
        <v>43770</v>
      </c>
      <c r="N220" s="118">
        <v>43800</v>
      </c>
    </row>
    <row r="221" spans="1:14" ht="15.75" customHeight="1" x14ac:dyDescent="0.3">
      <c r="A221" s="109" t="s">
        <v>80</v>
      </c>
      <c r="B221" s="117">
        <f>+SUM(B222:B224)</f>
        <v>9790.8350974547211</v>
      </c>
      <c r="C221" s="116">
        <f>+SUM(C222:C224)</f>
        <v>18708.974174496339</v>
      </c>
      <c r="D221" s="116">
        <f>+SUM(D222:D224)</f>
        <v>36182.877332034033</v>
      </c>
      <c r="E221" s="116">
        <f>+SUM(E222:E224)</f>
        <v>70519.592832861526</v>
      </c>
      <c r="F221" s="116">
        <f>+SUM(F222:F224)</f>
        <v>138105.52392144979</v>
      </c>
      <c r="G221" s="116">
        <f>+SUM(G222:G224)</f>
        <v>271266.73325831007</v>
      </c>
      <c r="H221" s="116">
        <f>+SUM(H222:H224)</f>
        <v>533775.81425510766</v>
      </c>
      <c r="I221" s="116">
        <f>+SUM(I222:I224)</f>
        <v>1051445.5823396239</v>
      </c>
      <c r="J221" s="116">
        <f>+SUM(J222:J224)</f>
        <v>2072486.9359247601</v>
      </c>
      <c r="K221" s="116">
        <f>+SUM(K222:K224)</f>
        <v>4086588.1575447153</v>
      </c>
      <c r="L221" s="116">
        <f>+SUM(L222:L224)</f>
        <v>8059845.3247311516</v>
      </c>
      <c r="M221" s="116">
        <f>+SUM(M222:M224)</f>
        <v>15898254.15010098</v>
      </c>
      <c r="N221" s="116">
        <f>+SUM(N222:N224)</f>
        <v>31362128.475909565</v>
      </c>
    </row>
    <row r="222" spans="1:14" ht="15.75" customHeight="1" x14ac:dyDescent="0.3">
      <c r="A222" s="115" t="s">
        <v>74</v>
      </c>
      <c r="B222" s="112">
        <v>6882.7834834552978</v>
      </c>
      <c r="C222" s="111">
        <f>C170+C175+C209+C211+C215</f>
        <v>7942.5062260390605</v>
      </c>
      <c r="D222" s="111">
        <f>D170+D175+D209+D211+D215</f>
        <v>9255.6016351230101</v>
      </c>
      <c r="E222" s="111">
        <f>E170+E175+E209+E211+E215</f>
        <v>10958.477341931371</v>
      </c>
      <c r="F222" s="111">
        <f>F170+F175+F209+F211+F215</f>
        <v>13304.131944935993</v>
      </c>
      <c r="G222" s="111">
        <f>G170+G175+G209+G211+G215</f>
        <v>16774.077042287092</v>
      </c>
      <c r="H222" s="111">
        <f>H170+H175+H209+H211+H215</f>
        <v>22298.310665437093</v>
      </c>
      <c r="I222" s="111">
        <f>I170+I175+I209+I211+I215</f>
        <v>31688.339927440382</v>
      </c>
      <c r="J222" s="111">
        <f>J170+J175+J209+J211+J215</f>
        <v>48491.609229722897</v>
      </c>
      <c r="K222" s="111">
        <f>K170+K175+K209+K211+K215</f>
        <v>79676.585746232435</v>
      </c>
      <c r="L222" s="111">
        <f>L170+L175+L209+L211+L215</f>
        <v>138956.88502575399</v>
      </c>
      <c r="M222" s="111">
        <f>M170+M175+M209+M211+M215</f>
        <v>253348.71169844491</v>
      </c>
      <c r="N222" s="111">
        <f>N170+N175+N209+N211+N215</f>
        <v>476107.17757463153</v>
      </c>
    </row>
    <row r="223" spans="1:14" ht="15.75" customHeight="1" x14ac:dyDescent="0.3">
      <c r="A223" s="114" t="s">
        <v>76</v>
      </c>
      <c r="B223" s="112">
        <v>2014.656015353366</v>
      </c>
      <c r="C223" s="111">
        <f>C171+C176+C203+C210+C216</f>
        <v>9610.8626323007338</v>
      </c>
      <c r="D223" s="111">
        <f>D171+D176+D203+D210+D216</f>
        <v>25469.639754280703</v>
      </c>
      <c r="E223" s="111">
        <f>E171+E176+E203+E210+E216</f>
        <v>57752.01197074409</v>
      </c>
      <c r="F223" s="111">
        <f>F171+F176+F203+F210+F216</f>
        <v>122576.52901552964</v>
      </c>
      <c r="G223" s="111">
        <f>G171+G176+G203+G210+G216</f>
        <v>251763.18304140051</v>
      </c>
      <c r="H223" s="111">
        <f>H171+H176+H203+H210+H216</f>
        <v>508111.66063131136</v>
      </c>
      <c r="I223" s="111">
        <f>I171+I176+I203+I210+I216</f>
        <v>1015544.646553661</v>
      </c>
      <c r="J223" s="111">
        <f>J171+J176+J203+J210+J216</f>
        <v>2018577.5138843455</v>
      </c>
      <c r="K223" s="111">
        <f>K171+K176+K203+K210+K216</f>
        <v>3999645.9536052654</v>
      </c>
      <c r="L223" s="111">
        <f>L171+L176+L203+L210+L216</f>
        <v>7910581.0444277599</v>
      </c>
      <c r="M223" s="111">
        <f>M171+M176+M203+M210+M216</f>
        <v>15629284.929957245</v>
      </c>
      <c r="N223" s="111">
        <f>N171+N176+N203+N210+N216</f>
        <v>30860702.721380167</v>
      </c>
    </row>
    <row r="224" spans="1:14" ht="15.75" customHeight="1" x14ac:dyDescent="0.3">
      <c r="A224" s="113" t="s">
        <v>77</v>
      </c>
      <c r="B224" s="112">
        <v>893.39559864605678</v>
      </c>
      <c r="C224" s="111">
        <f>C172+C177+C204+C205+C217</f>
        <v>1155.6053161565428</v>
      </c>
      <c r="D224" s="111">
        <f>D172+D177+D204+D205+D217</f>
        <v>1457.6359426303161</v>
      </c>
      <c r="E224" s="111">
        <f>E172+E177+E204+E205+E217</f>
        <v>1809.103520186065</v>
      </c>
      <c r="F224" s="111">
        <f>F172+F177+F204+F205+F217</f>
        <v>2224.86296098413</v>
      </c>
      <c r="G224" s="111">
        <f>G172+G177+G204+G205+G217</f>
        <v>2729.4731746224352</v>
      </c>
      <c r="H224" s="111">
        <f>H172+H177+H204+H205+H217</f>
        <v>3365.8429583592174</v>
      </c>
      <c r="I224" s="111">
        <f>I172+I177+I204+I205+I217</f>
        <v>4212.5958585225035</v>
      </c>
      <c r="J224" s="111">
        <f>J172+J177+J204+J205+J217</f>
        <v>5417.812810691561</v>
      </c>
      <c r="K224" s="111">
        <f>K172+K177+K204+K205+K217</f>
        <v>7265.6181932173813</v>
      </c>
      <c r="L224" s="111">
        <f>L172+L177+L204+L205+L217</f>
        <v>10307.395277638141</v>
      </c>
      <c r="M224" s="111">
        <f>M172+M177+M204+M205+M217</f>
        <v>15620.508445291001</v>
      </c>
      <c r="N224" s="111">
        <f>N172+N177+N204+N205+N217</f>
        <v>25318.57695476542</v>
      </c>
    </row>
    <row r="225" spans="1:14" ht="15.75" customHeight="1" x14ac:dyDescent="0.25"/>
    <row r="226" spans="1:14" ht="15.75" customHeight="1" x14ac:dyDescent="0.25">
      <c r="A226" s="109" t="s">
        <v>97</v>
      </c>
      <c r="C226" s="110">
        <f>+'Modified Pricing - Inputs '!C146*'[1]Modified Pricing - Inputs'!C58*'[1]Modified Pricing - Inputs'!C59</f>
        <v>20449.67949947136</v>
      </c>
      <c r="D226" s="110">
        <f>+'Modified Pricing - Inputs '!D146*'[1]Modified Pricing - Inputs'!D58*'[1]Modified Pricing - Inputs'!D59</f>
        <v>31613.410450062849</v>
      </c>
      <c r="E226" s="110">
        <f>+'Modified Pricing - Inputs '!E146*'[1]Modified Pricing - Inputs'!E58*'[1]Modified Pricing - Inputs'!E59</f>
        <v>41617.000750669147</v>
      </c>
      <c r="F226" s="110">
        <f>+'Modified Pricing - Inputs '!F146*'[1]Modified Pricing - Inputs'!F58*'[1]Modified Pricing - Inputs'!F59</f>
        <v>51272.696939373818</v>
      </c>
      <c r="G226" s="110">
        <f>+'Modified Pricing - Inputs '!G146*'[1]Modified Pricing - Inputs'!G58*'[1]Modified Pricing - Inputs'!G59</f>
        <v>61171.711888254882</v>
      </c>
      <c r="H226" s="110">
        <f>+'Modified Pricing - Inputs '!H146*'[1]Modified Pricing - Inputs'!H58*'[1]Modified Pricing - Inputs'!H59</f>
        <v>71770.289062791097</v>
      </c>
      <c r="I226" s="110">
        <f>+'Modified Pricing - Inputs '!I146*'[1]Modified Pricing - Inputs'!I58*'[1]Modified Pricing - Inputs'!I59</f>
        <v>83446.526894449096</v>
      </c>
      <c r="J226" s="110">
        <f>+'Modified Pricing - Inputs '!J146*'[1]Modified Pricing - Inputs'!J58*'[1]Modified Pricing - Inputs'!J59</f>
        <v>96540.434853049228</v>
      </c>
      <c r="K226" s="110">
        <f>+'Modified Pricing - Inputs '!K146*'[1]Modified Pricing - Inputs'!K58*'[1]Modified Pricing - Inputs'!K59</f>
        <v>111380.66600219466</v>
      </c>
      <c r="L226" s="110">
        <f>+'Modified Pricing - Inputs '!L146*'[1]Modified Pricing - Inputs'!L58*'[1]Modified Pricing - Inputs'!L59</f>
        <v>128305.1816931233</v>
      </c>
      <c r="M226" s="110">
        <f>+'Modified Pricing - Inputs '!M146*'[1]Modified Pricing - Inputs'!M58*'[1]Modified Pricing - Inputs'!M59</f>
        <v>147676.16052355809</v>
      </c>
      <c r="N226" s="110">
        <f>+'Modified Pricing - Inputs '!N146*'[1]Modified Pricing - Inputs'!N58*'[1]Modified Pricing - Inputs'!N59</f>
        <v>169892.52376570643</v>
      </c>
    </row>
    <row r="227" spans="1:14" ht="15.75" customHeight="1" x14ac:dyDescent="0.25">
      <c r="A227" s="109" t="s">
        <v>74</v>
      </c>
      <c r="C227" s="106">
        <f>C180*'[1]Modified Pricing - Inputs'!C66*'[1]Modified Pricing - Inputs'!C67</f>
        <v>8182.7251607639573</v>
      </c>
      <c r="D227" s="106">
        <f>D180*'[1]Modified Pricing - Inputs'!D66*'[1]Modified Pricing - Inputs'!D67</f>
        <v>12030.119532267059</v>
      </c>
      <c r="E227" s="106">
        <f>E180*'[1]Modified Pricing - Inputs'!E66*'[1]Modified Pricing - Inputs'!E67</f>
        <v>15480.337336762486</v>
      </c>
      <c r="F227" s="106">
        <f>F180*'[1]Modified Pricing - Inputs'!F66*'[1]Modified Pricing - Inputs'!F67</f>
        <v>18910.080546749643</v>
      </c>
      <c r="G227" s="106">
        <f>G180*'[1]Modified Pricing - Inputs'!G66*'[1]Modified Pricing - Inputs'!G67</f>
        <v>22591.999094129991</v>
      </c>
      <c r="H227" s="106">
        <f>H180*'[1]Modified Pricing - Inputs'!H66*'[1]Modified Pricing - Inputs'!H67</f>
        <v>26880.368082157464</v>
      </c>
      <c r="I227" s="106">
        <f>I180*'[1]Modified Pricing - Inputs'!I66*'[1]Modified Pricing - Inputs'!I67</f>
        <v>31904.614339934597</v>
      </c>
      <c r="J227" s="106">
        <f>J180*'[1]Modified Pricing - Inputs'!J66*'[1]Modified Pricing - Inputs'!J67</f>
        <v>38276.701566661046</v>
      </c>
      <c r="K227" s="106">
        <f>K180*'[1]Modified Pricing - Inputs'!K66*'[1]Modified Pricing - Inputs'!K67</f>
        <v>46987.098658868694</v>
      </c>
      <c r="L227" s="106">
        <f>L180*'[1]Modified Pricing - Inputs'!L66*'[1]Modified Pricing - Inputs'!L67</f>
        <v>59804.200523371517</v>
      </c>
      <c r="M227" s="106">
        <f>M180*'[1]Modified Pricing - Inputs'!M66*'[1]Modified Pricing - Inputs'!M67</f>
        <v>80102.357119806256</v>
      </c>
      <c r="N227" s="106">
        <f>N180*'[1]Modified Pricing - Inputs'!N66*'[1]Modified Pricing - Inputs'!N67</f>
        <v>114389.11945169016</v>
      </c>
    </row>
    <row r="228" spans="1:14" ht="15.75" customHeight="1" x14ac:dyDescent="0.25">
      <c r="A228" s="109" t="s">
        <v>76</v>
      </c>
      <c r="C228" s="106">
        <f>C181*'[1]Modified Pricing - Inputs'!C74*'[1]Modified Pricing - Inputs'!C75</f>
        <v>3817.5005145066211</v>
      </c>
      <c r="D228" s="106">
        <f>D181*'[1]Modified Pricing - Inputs'!D74*'[1]Modified Pricing - Inputs'!D75</f>
        <v>8111.7637293358966</v>
      </c>
      <c r="E228" s="106">
        <f>E181*'[1]Modified Pricing - Inputs'!E74*'[1]Modified Pricing - Inputs'!E75</f>
        <v>15107.263324406382</v>
      </c>
      <c r="F228" s="106">
        <f>F181*'[1]Modified Pricing - Inputs'!F74*'[1]Modified Pricing - Inputs'!F75</f>
        <v>27789.71547360496</v>
      </c>
      <c r="G228" s="106">
        <f>G181*'[1]Modified Pricing - Inputs'!G74*'[1]Modified Pricing - Inputs'!G75</f>
        <v>51638.944285641621</v>
      </c>
      <c r="H228" s="106">
        <f>H181*'[1]Modified Pricing - Inputs'!H74*'[1]Modified Pricing - Inputs'!H75</f>
        <v>97886.112641875981</v>
      </c>
      <c r="I228" s="106">
        <f>I181*'[1]Modified Pricing - Inputs'!I74*'[1]Modified Pricing - Inputs'!I75</f>
        <v>188209.47540448926</v>
      </c>
      <c r="J228" s="106">
        <f>J181*'[1]Modified Pricing - Inputs'!J74*'[1]Modified Pricing - Inputs'!J75</f>
        <v>365500.99784667022</v>
      </c>
      <c r="K228" s="106">
        <f>K181*'[1]Modified Pricing - Inputs'!K74*'[1]Modified Pricing - Inputs'!K75</f>
        <v>714266.79560674448</v>
      </c>
      <c r="L228" s="106">
        <f>L181*'[1]Modified Pricing - Inputs'!L74*'[1]Modified Pricing - Inputs'!L75</f>
        <v>1401184.3272240653</v>
      </c>
      <c r="M228" s="106">
        <f>M181*'[1]Modified Pricing - Inputs'!M74*'[1]Modified Pricing - Inputs'!M75</f>
        <v>2755164.8070769073</v>
      </c>
      <c r="N228" s="106">
        <f>N181*'[1]Modified Pricing - Inputs'!N74*'[1]Modified Pricing - Inputs'!N75</f>
        <v>5424968.7264806451</v>
      </c>
    </row>
    <row r="229" spans="1:14" ht="15.75" customHeight="1" x14ac:dyDescent="0.25">
      <c r="A229" s="109" t="s">
        <v>77</v>
      </c>
      <c r="C229" s="106">
        <f>C182*'[1]Modified Pricing - Inputs'!C82*'[1]Modified Pricing - Inputs'!C83</f>
        <v>1404.4188472134922</v>
      </c>
      <c r="D229" s="106">
        <f>D182*'[1]Modified Pricing - Inputs'!D82*'[1]Modified Pricing - Inputs'!D83</f>
        <v>2049.2863553187194</v>
      </c>
      <c r="E229" s="106">
        <f>E182*'[1]Modified Pricing - Inputs'!E82*'[1]Modified Pricing - Inputs'!E83</f>
        <v>2811.8844957968804</v>
      </c>
      <c r="F229" s="106">
        <f>F182*'[1]Modified Pricing - Inputs'!F82*'[1]Modified Pricing - Inputs'!F83</f>
        <v>3482.0243578859668</v>
      </c>
      <c r="G229" s="106">
        <f>G182*'[1]Modified Pricing - Inputs'!G82*'[1]Modified Pricing - Inputs'!G83</f>
        <v>4323.8509082076462</v>
      </c>
      <c r="H229" s="106">
        <f>H182*'[1]Modified Pricing - Inputs'!H82*'[1]Modified Pricing - Inputs'!H83</f>
        <v>4897.7346593469538</v>
      </c>
      <c r="I229" s="106">
        <f>I182*'[1]Modified Pricing - Inputs'!I82*'[1]Modified Pricing - Inputs'!I83</f>
        <v>5826.1636566450125</v>
      </c>
      <c r="J229" s="106">
        <f>J182*'[1]Modified Pricing - Inputs'!J82*'[1]Modified Pricing - Inputs'!J83</f>
        <v>6955.7480807179127</v>
      </c>
      <c r="K229" s="106">
        <f>K182*'[1]Modified Pricing - Inputs'!K82*'[1]Modified Pricing - Inputs'!K83</f>
        <v>8301.988986643617</v>
      </c>
      <c r="L229" s="106">
        <f>L182*'[1]Modified Pricing - Inputs'!L82*'[1]Modified Pricing - Inputs'!L83</f>
        <v>10063.506839271924</v>
      </c>
      <c r="M229" s="106">
        <f>M182*'[1]Modified Pricing - Inputs'!M82*'[1]Modified Pricing - Inputs'!M83</f>
        <v>12463.519220775757</v>
      </c>
      <c r="N229" s="106">
        <f>N182*'[1]Modified Pricing - Inputs'!N82*'[1]Modified Pricing - Inputs'!N83</f>
        <v>16186.122032481651</v>
      </c>
    </row>
    <row r="230" spans="1:14" ht="15.75" customHeight="1" x14ac:dyDescent="0.25"/>
    <row r="231" spans="1:14" ht="15.75" customHeight="1" x14ac:dyDescent="0.25">
      <c r="A231" s="109" t="s">
        <v>97</v>
      </c>
      <c r="C231" s="108">
        <v>75</v>
      </c>
      <c r="D231" s="108">
        <v>75</v>
      </c>
      <c r="E231" s="108">
        <v>75</v>
      </c>
      <c r="F231" s="108">
        <v>75</v>
      </c>
      <c r="G231" s="108">
        <v>75</v>
      </c>
      <c r="H231" s="108">
        <v>75</v>
      </c>
      <c r="I231" s="108">
        <v>75</v>
      </c>
      <c r="J231" s="108">
        <v>75</v>
      </c>
      <c r="K231" s="108">
        <v>75</v>
      </c>
      <c r="L231" s="108">
        <v>75</v>
      </c>
      <c r="M231" s="108">
        <v>75</v>
      </c>
      <c r="N231" s="108">
        <v>75</v>
      </c>
    </row>
    <row r="232" spans="1:14" ht="15.75" customHeight="1" x14ac:dyDescent="0.25">
      <c r="A232" s="109" t="s">
        <v>74</v>
      </c>
      <c r="B232" s="108">
        <v>200</v>
      </c>
      <c r="C232" s="108">
        <v>100</v>
      </c>
      <c r="D232" s="108">
        <v>100</v>
      </c>
      <c r="E232" s="108">
        <v>100</v>
      </c>
      <c r="F232" s="108">
        <v>100</v>
      </c>
      <c r="G232" s="108">
        <v>100</v>
      </c>
      <c r="H232" s="108">
        <v>100</v>
      </c>
      <c r="I232" s="108">
        <v>100</v>
      </c>
      <c r="J232" s="108">
        <v>100</v>
      </c>
      <c r="K232" s="108">
        <v>100</v>
      </c>
      <c r="L232" s="108">
        <v>100</v>
      </c>
      <c r="M232" s="108">
        <v>100</v>
      </c>
      <c r="N232" s="108">
        <v>100</v>
      </c>
    </row>
    <row r="233" spans="1:14" ht="15.75" customHeight="1" x14ac:dyDescent="0.25">
      <c r="A233" s="109" t="s">
        <v>76</v>
      </c>
      <c r="B233" s="108">
        <v>500</v>
      </c>
      <c r="C233" s="108">
        <v>750</v>
      </c>
      <c r="D233" s="108">
        <v>750</v>
      </c>
      <c r="E233" s="108">
        <v>750</v>
      </c>
      <c r="F233" s="108">
        <v>750</v>
      </c>
      <c r="G233" s="108">
        <v>750</v>
      </c>
      <c r="H233" s="108">
        <v>750</v>
      </c>
      <c r="I233" s="108">
        <v>750</v>
      </c>
      <c r="J233" s="108">
        <v>750</v>
      </c>
      <c r="K233" s="108">
        <v>750</v>
      </c>
      <c r="L233" s="108">
        <v>750</v>
      </c>
      <c r="M233" s="108">
        <v>750</v>
      </c>
      <c r="N233" s="108">
        <v>750</v>
      </c>
    </row>
    <row r="234" spans="1:14" ht="15.75" customHeight="1" x14ac:dyDescent="0.25">
      <c r="A234" s="109" t="s">
        <v>77</v>
      </c>
      <c r="B234" s="108">
        <v>1000.0000000000001</v>
      </c>
      <c r="C234" s="108">
        <v>1900</v>
      </c>
      <c r="D234" s="108">
        <v>1900</v>
      </c>
      <c r="E234" s="108">
        <v>1900</v>
      </c>
      <c r="F234" s="108">
        <v>1900</v>
      </c>
      <c r="G234" s="108">
        <v>1900</v>
      </c>
      <c r="H234" s="108">
        <v>1900</v>
      </c>
      <c r="I234" s="108">
        <v>1900</v>
      </c>
      <c r="J234" s="108">
        <v>1900</v>
      </c>
      <c r="K234" s="108">
        <v>1900</v>
      </c>
      <c r="L234" s="108">
        <v>1900</v>
      </c>
      <c r="M234" s="108">
        <v>1900</v>
      </c>
      <c r="N234" s="108">
        <v>1900</v>
      </c>
    </row>
    <row r="235" spans="1:14" ht="15.75" customHeight="1" x14ac:dyDescent="0.25">
      <c r="A235" s="107" t="s">
        <v>98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</row>
    <row r="236" spans="1:14" ht="15.75" customHeight="1" x14ac:dyDescent="0.25">
      <c r="A236" s="103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</row>
    <row r="237" spans="1:14" ht="15.75" customHeight="1" x14ac:dyDescent="0.3">
      <c r="A237" s="101" t="s">
        <v>99</v>
      </c>
      <c r="B237" s="106"/>
      <c r="C237" s="97">
        <f>+SUM(C238:C241)</f>
        <v>14185193.421603311</v>
      </c>
      <c r="D237" s="97">
        <f>+SUM(D238:D241)</f>
        <v>21828815.556984805</v>
      </c>
      <c r="E237" s="97">
        <f>+SUM(E238:E241)</f>
        <v>29214689.28571254</v>
      </c>
      <c r="F237" s="97">
        <f>+SUM(F238:F241)</f>
        <v>36155820.294540122</v>
      </c>
      <c r="G237" s="97">
        <f>+SUM(G238:G241)</f>
        <v>43479768.418442048</v>
      </c>
      <c r="H237" s="97">
        <f>+SUM(H238:H241)</f>
        <v>50269189.491862357</v>
      </c>
      <c r="I237" s="97">
        <f>+SUM(I238:I241)</f>
        <v>58560175.94552514</v>
      </c>
      <c r="J237" s="97">
        <f>+SUM(J238:J241)</f>
        <v>67966772.706698567</v>
      </c>
      <c r="K237" s="97">
        <f>+SUM(K238:K241)</f>
        <v>78460065.844725564</v>
      </c>
      <c r="L237" s="97">
        <f>+SUM(L238:L241)</f>
        <v>90363422.608163267</v>
      </c>
      <c r="M237" s="97">
        <f>+SUM(M238:M241)</f>
        <v>103814232.80919562</v>
      </c>
      <c r="N237" s="97">
        <f>+SUM(N238:N241)</f>
        <v>119519352.77180558</v>
      </c>
    </row>
    <row r="238" spans="1:14" ht="15.75" customHeight="1" x14ac:dyDescent="0.3">
      <c r="A238" s="95" t="s">
        <v>97</v>
      </c>
      <c r="B238" s="106"/>
      <c r="C238" s="106">
        <f>C226*C231</f>
        <v>1533725.9624603521</v>
      </c>
      <c r="D238" s="106">
        <f>D226*D231</f>
        <v>2371005.7837547138</v>
      </c>
      <c r="E238" s="106">
        <f>E226*E231</f>
        <v>3121275.0563001861</v>
      </c>
      <c r="F238" s="106">
        <f>F226*F231</f>
        <v>3845452.2704530363</v>
      </c>
      <c r="G238" s="106">
        <f>G226*G231</f>
        <v>4587878.3916191161</v>
      </c>
      <c r="H238" s="106">
        <f>H226*H231</f>
        <v>5382771.6797093321</v>
      </c>
      <c r="I238" s="106">
        <f>I226*I231</f>
        <v>6258489.5170836821</v>
      </c>
      <c r="J238" s="106">
        <f>J226*J231</f>
        <v>7240532.6139786923</v>
      </c>
      <c r="K238" s="106">
        <f>K226*K231</f>
        <v>8353549.9501645993</v>
      </c>
      <c r="L238" s="106">
        <f>L226*L231</f>
        <v>9622888.6269842479</v>
      </c>
      <c r="M238" s="106">
        <f>M226*M231</f>
        <v>11075712.039266856</v>
      </c>
      <c r="N238" s="106">
        <f>N226*N231</f>
        <v>12741939.282427981</v>
      </c>
    </row>
    <row r="239" spans="1:14" ht="15.75" customHeight="1" x14ac:dyDescent="0.3">
      <c r="A239" s="95" t="s">
        <v>74</v>
      </c>
      <c r="B239" s="106"/>
      <c r="C239" s="106">
        <f>+C$232*C165</f>
        <v>2613483.2400324401</v>
      </c>
      <c r="D239" s="106">
        <f>+D232*D165</f>
        <v>4051576.4632800543</v>
      </c>
      <c r="E239" s="106">
        <f>+E232*E165</f>
        <v>5306657.7019693227</v>
      </c>
      <c r="F239" s="106">
        <f>+F232*F165</f>
        <v>6516458.6426165504</v>
      </c>
      <c r="G239" s="106">
        <f>+G232*G165</f>
        <v>7765950.6521058241</v>
      </c>
      <c r="H239" s="106">
        <f>+H232*H165</f>
        <v>9150982.7841688916</v>
      </c>
      <c r="I239" s="106">
        <f>+I232*I165</f>
        <v>10634794.906743947</v>
      </c>
      <c r="J239" s="106">
        <f>+J232*J165</f>
        <v>12289717.187973829</v>
      </c>
      <c r="K239" s="106">
        <f>+K232*K165</f>
        <v>14174225.955361692</v>
      </c>
      <c r="L239" s="106">
        <f>+L232*L165</f>
        <v>16332279.87740612</v>
      </c>
      <c r="M239" s="106">
        <f>+M232*M165</f>
        <v>18808078.848072845</v>
      </c>
      <c r="N239" s="106">
        <f>+N232*N165</f>
        <v>21632702.252862118</v>
      </c>
    </row>
    <row r="240" spans="1:14" ht="15.75" customHeight="1" x14ac:dyDescent="0.3">
      <c r="A240" s="95" t="s">
        <v>76</v>
      </c>
      <c r="B240" s="106"/>
      <c r="C240" s="106">
        <f>+C$233*C166</f>
        <v>6680946.5924772946</v>
      </c>
      <c r="D240" s="106">
        <f>+D233*D166</f>
        <v>10259820.734963397</v>
      </c>
      <c r="E240" s="106">
        <f>+E233*E166</f>
        <v>13510852.387453236</v>
      </c>
      <c r="F240" s="106">
        <f>+F233*F166</f>
        <v>16790623.637102228</v>
      </c>
      <c r="G240" s="106">
        <f>+G233*G166</f>
        <v>19909750.961195461</v>
      </c>
      <c r="H240" s="106">
        <f>+H233*H166</f>
        <v>23380415.620907094</v>
      </c>
      <c r="I240" s="106">
        <f>+I233*I166</f>
        <v>27168565.221541867</v>
      </c>
      <c r="J240" s="106">
        <f>+J233*J166</f>
        <v>31451759.564089581</v>
      </c>
      <c r="K240" s="106">
        <f>+K233*K166</f>
        <v>36312001.492449388</v>
      </c>
      <c r="L240" s="106">
        <f>+L233*L166</f>
        <v>41792256.955942586</v>
      </c>
      <c r="M240" s="106">
        <f>+M233*M166</f>
        <v>48109334.616901666</v>
      </c>
      <c r="N240" s="106">
        <f>+N233*N166</f>
        <v>55347223.24804046</v>
      </c>
    </row>
    <row r="241" spans="1:14" ht="15.75" customHeight="1" x14ac:dyDescent="0.3">
      <c r="A241" s="95" t="s">
        <v>77</v>
      </c>
      <c r="B241" s="106"/>
      <c r="C241" s="106">
        <f>+C$234*C167</f>
        <v>3357037.6266332222</v>
      </c>
      <c r="D241" s="106">
        <f>+D234*D167</f>
        <v>5146412.5749866404</v>
      </c>
      <c r="E241" s="106">
        <f>+E234*E167</f>
        <v>7275904.1399897942</v>
      </c>
      <c r="F241" s="106">
        <f>+F234*F167</f>
        <v>9003285.7443683036</v>
      </c>
      <c r="G241" s="106">
        <f>+G234*G167</f>
        <v>11216188.413521649</v>
      </c>
      <c r="H241" s="106">
        <f>+H234*H167</f>
        <v>12355019.407077033</v>
      </c>
      <c r="I241" s="106">
        <f>+I234*I167</f>
        <v>14498326.300155642</v>
      </c>
      <c r="J241" s="106">
        <f>+J234*J167</f>
        <v>16984763.340656467</v>
      </c>
      <c r="K241" s="106">
        <f>+K234*K167</f>
        <v>19620288.446749885</v>
      </c>
      <c r="L241" s="106">
        <f>+L234*L167</f>
        <v>22615997.147830307</v>
      </c>
      <c r="M241" s="106">
        <f>+M234*M167</f>
        <v>25821107.304954246</v>
      </c>
      <c r="N241" s="106">
        <f>+N234*N167</f>
        <v>29797487.988475021</v>
      </c>
    </row>
    <row r="242" spans="1:14" ht="15.75" customHeight="1" x14ac:dyDescent="0.25">
      <c r="A242" s="103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</row>
    <row r="243" spans="1:14" ht="15.75" customHeight="1" x14ac:dyDescent="0.3">
      <c r="A243" s="101" t="s">
        <v>100</v>
      </c>
      <c r="B243" s="106"/>
      <c r="C243" s="97">
        <f>+SUM(C244:C247)</f>
        <v>336295.01172778913</v>
      </c>
      <c r="D243" s="97">
        <f>+SUM(D244:D247)</f>
        <v>588295.43832093605</v>
      </c>
      <c r="E243" s="97">
        <f>+SUM(E244:E247)</f>
        <v>925259.03438399639</v>
      </c>
      <c r="F243" s="97">
        <f>+SUM(F244:F247)</f>
        <v>1459518.8963493181</v>
      </c>
      <c r="G243" s="97">
        <f>+SUM(G244:G247)</f>
        <v>2390472.6835139818</v>
      </c>
      <c r="H243" s="97">
        <f>+SUM(H244:H247)</f>
        <v>4116822.0833767666</v>
      </c>
      <c r="I243" s="97">
        <f>+SUM(I244:I247)</f>
        <v>7404506.2086816812</v>
      </c>
      <c r="J243" s="97">
        <f>+SUM(J244:J247)</f>
        <v>13766514.51609439</v>
      </c>
      <c r="K243" s="97">
        <f>+SUM(K244:K247)</f>
        <v>26180697.184794035</v>
      </c>
      <c r="L243" s="97">
        <f>+SUM(L244:L247)</f>
        <v>50517349.133335382</v>
      </c>
      <c r="M243" s="97">
        <f>+SUM(M244:M247)</f>
        <v>98357018.348504037</v>
      </c>
      <c r="N243" s="97">
        <f>+SUM(N244:N247)</f>
        <v>192539413.69801694</v>
      </c>
    </row>
    <row r="244" spans="1:14" ht="15.75" customHeight="1" x14ac:dyDescent="0.3">
      <c r="A244" s="95" t="s">
        <v>97</v>
      </c>
      <c r="B244" s="106"/>
      <c r="C244" s="106">
        <f>C226*'[1]Modified Pricing - Inputs'!C60*'[1]Modified Pricing - Inputs'!C61*'[1]Modified Pricing - Inputs'!C62*'[1]Modified Pricing - Inputs'!C63*60</f>
        <v>83434.69235784316</v>
      </c>
      <c r="D244" s="106">
        <f>D226*'[1]Modified Pricing - Inputs'!D60*'[1]Modified Pricing - Inputs'!D61*'[1]Modified Pricing - Inputs'!D62*'[1]Modified Pricing - Inputs'!D63*60</f>
        <v>128982.71463625642</v>
      </c>
      <c r="E244" s="106">
        <f>E226*'[1]Modified Pricing - Inputs'!E60*'[1]Modified Pricing - Inputs'!E61*'[1]Modified Pricing - Inputs'!E62*'[1]Modified Pricing - Inputs'!E63*60</f>
        <v>169797.36306273015</v>
      </c>
      <c r="F244" s="106">
        <f>F226*'[1]Modified Pricing - Inputs'!F60*'[1]Modified Pricing - Inputs'!F61*'[1]Modified Pricing - Inputs'!F62*'[1]Modified Pricing - Inputs'!F63*60</f>
        <v>209192.6035126452</v>
      </c>
      <c r="G244" s="106">
        <f>G226*'[1]Modified Pricing - Inputs'!G60*'[1]Modified Pricing - Inputs'!G61*'[1]Modified Pricing - Inputs'!G62*'[1]Modified Pricing - Inputs'!G63*60</f>
        <v>249580.58450407998</v>
      </c>
      <c r="H244" s="106">
        <f>H226*'[1]Modified Pricing - Inputs'!H60*'[1]Modified Pricing - Inputs'!H61*'[1]Modified Pricing - Inputs'!H62*'[1]Modified Pricing - Inputs'!H63*60</f>
        <v>292822.77937618771</v>
      </c>
      <c r="I244" s="106">
        <f>I226*'[1]Modified Pricing - Inputs'!I60*'[1]Modified Pricing - Inputs'!I61*'[1]Modified Pricing - Inputs'!I62*'[1]Modified Pricing - Inputs'!I63*60</f>
        <v>340461.82972935238</v>
      </c>
      <c r="J244" s="106">
        <f>J226*'[1]Modified Pricing - Inputs'!J60*'[1]Modified Pricing - Inputs'!J61*'[1]Modified Pricing - Inputs'!J62*'[1]Modified Pricing - Inputs'!J63*60</f>
        <v>393884.97420044092</v>
      </c>
      <c r="K244" s="106">
        <f>K226*'[1]Modified Pricing - Inputs'!K60*'[1]Modified Pricing - Inputs'!K61*'[1]Modified Pricing - Inputs'!K62*'[1]Modified Pricing - Inputs'!K63*60</f>
        <v>454433.11728895432</v>
      </c>
      <c r="L244" s="106">
        <f>L226*'[1]Modified Pricing - Inputs'!L60*'[1]Modified Pricing - Inputs'!L61*'[1]Modified Pricing - Inputs'!L62*'[1]Modified Pricing - Inputs'!L63*60</f>
        <v>523485.14130794321</v>
      </c>
      <c r="M244" s="106">
        <f>M226*'[1]Modified Pricing - Inputs'!M60*'[1]Modified Pricing - Inputs'!M61*'[1]Modified Pricing - Inputs'!M62*'[1]Modified Pricing - Inputs'!M63*60</f>
        <v>602518.73493611719</v>
      </c>
      <c r="N244" s="106">
        <f>N226*'[1]Modified Pricing - Inputs'!N60*'[1]Modified Pricing - Inputs'!N61*'[1]Modified Pricing - Inputs'!N62*'[1]Modified Pricing - Inputs'!N63*60</f>
        <v>693161.49696408235</v>
      </c>
    </row>
    <row r="245" spans="1:14" ht="15.75" customHeight="1" x14ac:dyDescent="0.3">
      <c r="A245" s="95" t="s">
        <v>74</v>
      </c>
      <c r="B245" s="106"/>
      <c r="C245" s="106">
        <f>C227*'[1]Modified Pricing - Inputs'!C68*'[1]Modified Pricing - Inputs'!C69*'[1]Modified Pricing - Inputs'!C70*'[1]Modified Pricing - Inputs'!C71*45</f>
        <v>113206.36605413721</v>
      </c>
      <c r="D245" s="106">
        <f>D227*'[1]Modified Pricing - Inputs'!D68*'[1]Modified Pricing - Inputs'!D69*'[1]Modified Pricing - Inputs'!D70*'[1]Modified Pricing - Inputs'!D71*45</f>
        <v>166434.2977050083</v>
      </c>
      <c r="E245" s="106">
        <f>E227*'[1]Modified Pricing - Inputs'!E68*'[1]Modified Pricing - Inputs'!E69*'[1]Modified Pricing - Inputs'!E70*'[1]Modified Pricing - Inputs'!E71*45</f>
        <v>214167.37098664162</v>
      </c>
      <c r="F245" s="106">
        <f>F227*'[1]Modified Pricing - Inputs'!F68*'[1]Modified Pricing - Inputs'!F69*'[1]Modified Pricing - Inputs'!F70*'[1]Modified Pricing - Inputs'!F71*45</f>
        <v>261617.18234817195</v>
      </c>
      <c r="G245" s="106">
        <f>G227*'[1]Modified Pricing - Inputs'!G68*'[1]Modified Pricing - Inputs'!G69*'[1]Modified Pricing - Inputs'!G70*'[1]Modified Pricing - Inputs'!G71*45</f>
        <v>312555.7890674696</v>
      </c>
      <c r="H245" s="106">
        <f>H227*'[1]Modified Pricing - Inputs'!H68*'[1]Modified Pricing - Inputs'!H69*'[1]Modified Pricing - Inputs'!H70*'[1]Modified Pricing - Inputs'!H71*45</f>
        <v>371884.51634303213</v>
      </c>
      <c r="I245" s="106">
        <f>I227*'[1]Modified Pricing - Inputs'!I68*'[1]Modified Pricing - Inputs'!I69*'[1]Modified Pricing - Inputs'!I70*'[1]Modified Pricing - Inputs'!I71*45</f>
        <v>441393.95847012714</v>
      </c>
      <c r="J245" s="106">
        <f>J227*'[1]Modified Pricing - Inputs'!J68*'[1]Modified Pricing - Inputs'!J69*'[1]Modified Pricing - Inputs'!J70*'[1]Modified Pricing - Inputs'!J71*45</f>
        <v>529550.51083444222</v>
      </c>
      <c r="K245" s="106">
        <f>K227*'[1]Modified Pricing - Inputs'!K68*'[1]Modified Pricing - Inputs'!K69*'[1]Modified Pricing - Inputs'!K70*'[1]Modified Pricing - Inputs'!K71*45</f>
        <v>650057.11252571666</v>
      </c>
      <c r="L245" s="106">
        <f>L227*'[1]Modified Pricing - Inputs'!L68*'[1]Modified Pricing - Inputs'!L69*'[1]Modified Pricing - Inputs'!L70*'[1]Modified Pricing - Inputs'!L71*45</f>
        <v>827379.15340074035</v>
      </c>
      <c r="M245" s="106">
        <f>M227*'[1]Modified Pricing - Inputs'!M68*'[1]Modified Pricing - Inputs'!M69*'[1]Modified Pricing - Inputs'!M70*'[1]Modified Pricing - Inputs'!M71*45</f>
        <v>1108200.0902810956</v>
      </c>
      <c r="N245" s="106">
        <f>N227*'[1]Modified Pricing - Inputs'!N68*'[1]Modified Pricing - Inputs'!N69*'[1]Modified Pricing - Inputs'!N70*'[1]Modified Pricing - Inputs'!N71*45</f>
        <v>1582550.589790243</v>
      </c>
    </row>
    <row r="246" spans="1:14" ht="15.75" customHeight="1" x14ac:dyDescent="0.3">
      <c r="A246" s="95" t="s">
        <v>76</v>
      </c>
      <c r="B246" s="106"/>
      <c r="C246" s="106">
        <f>C228*'[1]Modified Pricing - Inputs'!C76*'[1]Modified Pricing - Inputs'!C77*'[1]Modified Pricing - Inputs'!C78*'[1]Modified Pricing - Inputs'!C79*30</f>
        <v>133839.65928834488</v>
      </c>
      <c r="D246" s="106">
        <f>D228*'[1]Modified Pricing - Inputs'!D76*'[1]Modified Pricing - Inputs'!D77*'[1]Modified Pricing - Inputs'!D78*'[1]Modified Pricing - Inputs'!D79*30</f>
        <v>284394.38046865183</v>
      </c>
      <c r="E246" s="106">
        <f>E228*'[1]Modified Pricing - Inputs'!E76*'[1]Modified Pricing - Inputs'!E77*'[1]Modified Pricing - Inputs'!E78*'[1]Modified Pricing - Inputs'!E79*30</f>
        <v>529653.09852202551</v>
      </c>
      <c r="F246" s="106">
        <f>F228*'[1]Modified Pricing - Inputs'!F76*'[1]Modified Pricing - Inputs'!F77*'[1]Modified Pricing - Inputs'!F78*'[1]Modified Pricing - Inputs'!F79*30</f>
        <v>974293.52964685299</v>
      </c>
      <c r="G246" s="106">
        <f>G228*'[1]Modified Pricing - Inputs'!G76*'[1]Modified Pricing - Inputs'!G77*'[1]Modified Pricing - Inputs'!G78*'[1]Modified Pricing - Inputs'!G79*30</f>
        <v>1810435.5671824524</v>
      </c>
      <c r="H246" s="106">
        <f>H228*'[1]Modified Pricing - Inputs'!H76*'[1]Modified Pricing - Inputs'!H77*'[1]Modified Pricing - Inputs'!H78*'[1]Modified Pricing - Inputs'!H79*30</f>
        <v>3431838.1661678506</v>
      </c>
      <c r="I246" s="106">
        <f>I228*'[1]Modified Pricing - Inputs'!I76*'[1]Modified Pricing - Inputs'!I77*'[1]Modified Pricing - Inputs'!I78*'[1]Modified Pricing - Inputs'!I79*30</f>
        <v>6598530.1029436914</v>
      </c>
      <c r="J246" s="106">
        <f>J228*'[1]Modified Pricing - Inputs'!J76*'[1]Modified Pricing - Inputs'!J77*'[1]Modified Pricing - Inputs'!J78*'[1]Modified Pricing - Inputs'!J79*30</f>
        <v>12814282.234005336</v>
      </c>
      <c r="K246" s="106">
        <f>K228*'[1]Modified Pricing - Inputs'!K76*'[1]Modified Pricing - Inputs'!K77*'[1]Modified Pricing - Inputs'!K78*'[1]Modified Pricing - Inputs'!K79*30</f>
        <v>25041836.720574658</v>
      </c>
      <c r="L246" s="106">
        <f>L228*'[1]Modified Pricing - Inputs'!L76*'[1]Modified Pricing - Inputs'!L77*'[1]Modified Pricing - Inputs'!L78*'[1]Modified Pricing - Inputs'!L79*30</f>
        <v>49124821.920312114</v>
      </c>
      <c r="M246" s="106">
        <f>M228*'[1]Modified Pricing - Inputs'!M76*'[1]Modified Pricing - Inputs'!M77*'[1]Modified Pricing - Inputs'!M78*'[1]Modified Pricing - Inputs'!M79*30</f>
        <v>96594700.553712815</v>
      </c>
      <c r="N246" s="106">
        <f>N228*'[1]Modified Pricing - Inputs'!N76*'[1]Modified Pricing - Inputs'!N77*'[1]Modified Pricing - Inputs'!N78*'[1]Modified Pricing - Inputs'!N79*30</f>
        <v>190196691.06604815</v>
      </c>
    </row>
    <row r="247" spans="1:14" ht="15.75" customHeight="1" x14ac:dyDescent="0.3">
      <c r="A247" s="95" t="s">
        <v>77</v>
      </c>
      <c r="B247" s="106"/>
      <c r="C247" s="106">
        <f>C229*'[1]Modified Pricing - Inputs'!C84*'[1]Modified Pricing - Inputs'!C85*'[1]Modified Pricing - Inputs'!C86*'[1]Modified Pricing - Inputs'!C87*30</f>
        <v>5814.2940274638577</v>
      </c>
      <c r="D247" s="106">
        <f>D229*'[1]Modified Pricing - Inputs'!D84*'[1]Modified Pricing - Inputs'!D85*'[1]Modified Pricing - Inputs'!D86*'[1]Modified Pricing - Inputs'!D87*30</f>
        <v>8484.045511019498</v>
      </c>
      <c r="E247" s="106">
        <f>E229*'[1]Modified Pricing - Inputs'!E84*'[1]Modified Pricing - Inputs'!E85*'[1]Modified Pricing - Inputs'!E86*'[1]Modified Pricing - Inputs'!E87*30</f>
        <v>11641.201812599085</v>
      </c>
      <c r="F247" s="106">
        <f>F229*'[1]Modified Pricing - Inputs'!F84*'[1]Modified Pricing - Inputs'!F85*'[1]Modified Pricing - Inputs'!F86*'[1]Modified Pricing - Inputs'!F87*30</f>
        <v>14415.580841647901</v>
      </c>
      <c r="G247" s="106">
        <f>G229*'[1]Modified Pricing - Inputs'!G84*'[1]Modified Pricing - Inputs'!G85*'[1]Modified Pricing - Inputs'!G86*'[1]Modified Pricing - Inputs'!G87*30</f>
        <v>17900.742759979654</v>
      </c>
      <c r="H247" s="106">
        <f>H229*'[1]Modified Pricing - Inputs'!H84*'[1]Modified Pricing - Inputs'!H85*'[1]Modified Pricing - Inputs'!H86*'[1]Modified Pricing - Inputs'!H87*30</f>
        <v>20276.621489696387</v>
      </c>
      <c r="I247" s="106">
        <f>I229*'[1]Modified Pricing - Inputs'!I84*'[1]Modified Pricing - Inputs'!I85*'[1]Modified Pricing - Inputs'!I86*'[1]Modified Pricing - Inputs'!I87*30</f>
        <v>24120.317538510353</v>
      </c>
      <c r="J247" s="106">
        <f>J229*'[1]Modified Pricing - Inputs'!J84*'[1]Modified Pricing - Inputs'!J85*'[1]Modified Pricing - Inputs'!J86*'[1]Modified Pricing - Inputs'!J87*30</f>
        <v>28796.797054172159</v>
      </c>
      <c r="K247" s="106">
        <f>K229*'[1]Modified Pricing - Inputs'!K84*'[1]Modified Pricing - Inputs'!K85*'[1]Modified Pricing - Inputs'!K86*'[1]Modified Pricing - Inputs'!K87*30</f>
        <v>34370.234404704577</v>
      </c>
      <c r="L247" s="106">
        <f>L229*'[1]Modified Pricing - Inputs'!L84*'[1]Modified Pricing - Inputs'!L85*'[1]Modified Pricing - Inputs'!L86*'[1]Modified Pricing - Inputs'!L87*30</f>
        <v>41662.918314585768</v>
      </c>
      <c r="M247" s="106">
        <f>M229*'[1]Modified Pricing - Inputs'!M84*'[1]Modified Pricing - Inputs'!M85*'[1]Modified Pricing - Inputs'!M86*'[1]Modified Pricing - Inputs'!M87*30</f>
        <v>51598.969574011644</v>
      </c>
      <c r="N247" s="106">
        <f>N229*'[1]Modified Pricing - Inputs'!N84*'[1]Modified Pricing - Inputs'!N85*'[1]Modified Pricing - Inputs'!N86*'[1]Modified Pricing - Inputs'!N87*30</f>
        <v>67010.545214474027</v>
      </c>
    </row>
    <row r="248" spans="1:14" ht="15.75" customHeight="1" x14ac:dyDescent="0.3">
      <c r="A248" s="95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</row>
    <row r="249" spans="1:14" ht="15.75" customHeight="1" x14ac:dyDescent="0.3">
      <c r="A249" s="101" t="s">
        <v>101</v>
      </c>
      <c r="B249" s="106"/>
      <c r="C249" s="97">
        <f>+SUM(C250:C252)</f>
        <v>3640347.5439264802</v>
      </c>
      <c r="D249" s="97">
        <f>+SUM(D250:D252)</f>
        <v>9802739.7448932771</v>
      </c>
      <c r="E249" s="97">
        <f>+SUM(E250:E252)</f>
        <v>22172201.399847891</v>
      </c>
      <c r="F249" s="97">
        <f>+SUM(F250:F252)</f>
        <v>46818994.990046285</v>
      </c>
      <c r="G249" s="97">
        <f>+SUM(G250:G252)</f>
        <v>95723799.83566919</v>
      </c>
      <c r="H249" s="97">
        <f>+SUM(H250:H252)</f>
        <v>192528267.52879119</v>
      </c>
      <c r="I249" s="97">
        <f>+SUM(I250:I252)</f>
        <v>383880145.38405448</v>
      </c>
      <c r="J249" s="97">
        <f>+SUM(J250:J252)</f>
        <v>761817114.84788954</v>
      </c>
      <c r="K249" s="97">
        <f>+SUM(K250:K252)</f>
        <v>1507926988.8710327</v>
      </c>
      <c r="L249" s="97">
        <f>+SUM(L250:L252)</f>
        <v>2980471241.7383986</v>
      </c>
      <c r="M249" s="97">
        <f>+SUM(M250:M252)</f>
        <v>5886270278.4963121</v>
      </c>
      <c r="N249" s="97">
        <f>+SUM(N250:N252)</f>
        <v>11619814456.875069</v>
      </c>
    </row>
    <row r="250" spans="1:14" ht="15.75" customHeight="1" x14ac:dyDescent="0.3">
      <c r="A250" s="95" t="s">
        <v>74</v>
      </c>
      <c r="B250" s="106"/>
      <c r="C250" s="106">
        <f>+C$232*C170</f>
        <v>655240.9876249443</v>
      </c>
      <c r="D250" s="106">
        <f>+D$232*D170</f>
        <v>756126.59271891857</v>
      </c>
      <c r="E250" s="106">
        <f>+E$232*E170</f>
        <v>881133.27566371066</v>
      </c>
      <c r="F250" s="106">
        <f>+F$232*F170</f>
        <v>1043247.0429518665</v>
      </c>
      <c r="G250" s="106">
        <f>+G$232*G170</f>
        <v>1266553.3611579065</v>
      </c>
      <c r="H250" s="106">
        <f>+H$232*H170</f>
        <v>1596892.1344257311</v>
      </c>
      <c r="I250" s="106">
        <f>+I$232*I170</f>
        <v>2122799.1753496113</v>
      </c>
      <c r="J250" s="106">
        <f>+J$232*J170</f>
        <v>3016729.9610923245</v>
      </c>
      <c r="K250" s="106">
        <f>+K$232*K170</f>
        <v>4616401.1986696199</v>
      </c>
      <c r="L250" s="106">
        <f>+L$232*L170</f>
        <v>7585210.9630413279</v>
      </c>
      <c r="M250" s="106">
        <f>+M$232*M170</f>
        <v>13228695.454451779</v>
      </c>
      <c r="N250" s="106">
        <f>+N$232*N170</f>
        <v>24118797.353691954</v>
      </c>
    </row>
    <row r="251" spans="1:14" ht="15.75" customHeight="1" x14ac:dyDescent="0.3">
      <c r="A251" s="95" t="s">
        <v>76</v>
      </c>
      <c r="B251" s="106"/>
      <c r="C251" s="106">
        <f>+C$233*C171</f>
        <v>1491349.1153653292</v>
      </c>
      <c r="D251" s="106">
        <f>+D$233*D171</f>
        <v>7114441.063560619</v>
      </c>
      <c r="E251" s="106">
        <f>+E$233*E171</f>
        <v>18853900.828106292</v>
      </c>
      <c r="F251" s="106">
        <f>+F$233*F171</f>
        <v>42750926.861343317</v>
      </c>
      <c r="G251" s="106">
        <f>+G$233*G171</f>
        <v>90737275.603745818</v>
      </c>
      <c r="H251" s="106">
        <f>+H$233*H171</f>
        <v>186367696.24639675</v>
      </c>
      <c r="I251" s="106">
        <f>+I$233*I171</f>
        <v>376129656.78232825</v>
      </c>
      <c r="J251" s="106">
        <f>+J$233*J171</f>
        <v>751756924.61134756</v>
      </c>
      <c r="K251" s="106">
        <f>+K$233*K171</f>
        <v>1494252004.6528869</v>
      </c>
      <c r="L251" s="106">
        <f>+L$233*L171</f>
        <v>2960737917.1562977</v>
      </c>
      <c r="M251" s="106">
        <f>+M$233*M171</f>
        <v>5855807618.1376495</v>
      </c>
      <c r="N251" s="106">
        <f>+N$233*N171</f>
        <v>11569578169.40085</v>
      </c>
    </row>
    <row r="252" spans="1:14" ht="15.75" customHeight="1" x14ac:dyDescent="0.3">
      <c r="A252" s="95" t="s">
        <v>77</v>
      </c>
      <c r="B252" s="106"/>
      <c r="C252" s="106">
        <f>+C$234*C172</f>
        <v>1493757.4409362071</v>
      </c>
      <c r="D252" s="106">
        <f>+D$234*D172</f>
        <v>1932172.0886137397</v>
      </c>
      <c r="E252" s="106">
        <f>+E$234*E172</f>
        <v>2437167.2960778885</v>
      </c>
      <c r="F252" s="106">
        <f>+F$234*F172</f>
        <v>3024821.0857511004</v>
      </c>
      <c r="G252" s="106">
        <f>+G$234*G172</f>
        <v>3719970.8707654653</v>
      </c>
      <c r="H252" s="106">
        <f>+H$234*H172</f>
        <v>4563679.1479687113</v>
      </c>
      <c r="I252" s="106">
        <f>+I$234*I172</f>
        <v>5627689.4263766119</v>
      </c>
      <c r="J252" s="106">
        <f>+J$234*J172</f>
        <v>7043460.2754496252</v>
      </c>
      <c r="K252" s="106">
        <f>+K$234*K172</f>
        <v>9058583.0194762908</v>
      </c>
      <c r="L252" s="106">
        <f>+L$234*L172</f>
        <v>12148113.61905946</v>
      </c>
      <c r="M252" s="106">
        <f>+M$234*M172</f>
        <v>17233964.904210974</v>
      </c>
      <c r="N252" s="106">
        <f>+N$234*N172</f>
        <v>26117490.120526552</v>
      </c>
    </row>
    <row r="253" spans="1:14" ht="15.75" customHeight="1" x14ac:dyDescent="0.25">
      <c r="A253" s="103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</row>
    <row r="254" spans="1:14" ht="15.75" customHeight="1" x14ac:dyDescent="0.3">
      <c r="A254" s="101" t="s">
        <v>102</v>
      </c>
      <c r="B254" s="106"/>
      <c r="C254" s="97">
        <f>+SUM(C255:C257)</f>
        <v>13262.05152681391</v>
      </c>
      <c r="D254" s="97">
        <f>+SUM(D255:D257)</f>
        <v>13202.007188683452</v>
      </c>
      <c r="E254" s="97">
        <f>+SUM(E255:E257)</f>
        <v>13009.232834669499</v>
      </c>
      <c r="F254" s="97">
        <f>+SUM(F255:F257)</f>
        <v>12870.923300069318</v>
      </c>
      <c r="G254" s="97">
        <f>+SUM(G255:G257)</f>
        <v>12929.888330023305</v>
      </c>
      <c r="H254" s="97">
        <f>+SUM(H255:H257)</f>
        <v>12864.558098346877</v>
      </c>
      <c r="I254" s="97">
        <f>+SUM(I255:I257)</f>
        <v>12779.824884428064</v>
      </c>
      <c r="J254" s="97">
        <f>+SUM(J255:J257)</f>
        <v>12697.558412874338</v>
      </c>
      <c r="K254" s="97">
        <f>+SUM(K255:K257)</f>
        <v>12637.887045272884</v>
      </c>
      <c r="L254" s="97">
        <f>+SUM(L255:L257)</f>
        <v>12590.34973356035</v>
      </c>
      <c r="M254" s="97">
        <f>+SUM(M255:M257)</f>
        <v>12523.846825186025</v>
      </c>
      <c r="N254" s="97">
        <f>+SUM(N255:N257)</f>
        <v>12457.025926310607</v>
      </c>
    </row>
    <row r="255" spans="1:14" ht="15.75" customHeight="1" x14ac:dyDescent="0.3">
      <c r="A255" s="95" t="s">
        <v>74</v>
      </c>
      <c r="B255" s="106"/>
      <c r="C255" s="106">
        <f>+C$232*C175</f>
        <v>4365.8366481984613</v>
      </c>
      <c r="D255" s="106">
        <f>+D$232*D175</f>
        <v>4344.7569078512943</v>
      </c>
      <c r="E255" s="106">
        <f>+E$232*E175</f>
        <v>4343.9570719607882</v>
      </c>
      <c r="F255" s="106">
        <f>+F$232*F175</f>
        <v>4326.5331314395362</v>
      </c>
      <c r="G255" s="106">
        <f>+G$232*G175</f>
        <v>4295.6243882656263</v>
      </c>
      <c r="H255" s="106">
        <f>+H$232*H175</f>
        <v>4272.3142683636834</v>
      </c>
      <c r="I255" s="106">
        <f>+I$232*I175</f>
        <v>4251.6538802799523</v>
      </c>
      <c r="J255" s="106">
        <f>+J$232*J175</f>
        <v>4233.477598266617</v>
      </c>
      <c r="K255" s="106">
        <f>+K$232*K175</f>
        <v>4212.3095161654737</v>
      </c>
      <c r="L255" s="106">
        <f>+L$232*L175</f>
        <v>4189.3689011576535</v>
      </c>
      <c r="M255" s="106">
        <f>+M$232*M175</f>
        <v>4168.5453978768237</v>
      </c>
      <c r="N255" s="106">
        <f>+N$232*N175</f>
        <v>4148.1741219924861</v>
      </c>
    </row>
    <row r="256" spans="1:14" ht="15.75" customHeight="1" x14ac:dyDescent="0.3">
      <c r="A256" s="95" t="s">
        <v>76</v>
      </c>
      <c r="B256" s="106"/>
      <c r="C256" s="106">
        <f>+C$233*C176</f>
        <v>8062.5375287082161</v>
      </c>
      <c r="D256" s="106">
        <f>+D$233*D176</f>
        <v>8089.0500529097617</v>
      </c>
      <c r="E256" s="106">
        <f>+E$233*E176</f>
        <v>7953.9081684429339</v>
      </c>
      <c r="F256" s="106">
        <f>+F$233*F176</f>
        <v>7839.802136512978</v>
      </c>
      <c r="G256" s="106">
        <f>+G$233*G176</f>
        <v>7854.0471479149464</v>
      </c>
      <c r="H256" s="106">
        <f>+H$233*H176</f>
        <v>7843.7938589801879</v>
      </c>
      <c r="I256" s="106">
        <f>+I$233*I176</f>
        <v>7796.7200354522092</v>
      </c>
      <c r="J256" s="106">
        <f>+J$233*J176</f>
        <v>7739.7817133654189</v>
      </c>
      <c r="K256" s="106">
        <f>+K$233*K176</f>
        <v>7698.7262591515209</v>
      </c>
      <c r="L256" s="106">
        <f>+L$233*L176</f>
        <v>7669.9393282553783</v>
      </c>
      <c r="M256" s="106">
        <f>+M$233*M176</f>
        <v>7633.8388217340689</v>
      </c>
      <c r="N256" s="106">
        <f>+N$233*N176</f>
        <v>7592.6667783756466</v>
      </c>
    </row>
    <row r="257" spans="1:14" ht="15.75" customHeight="1" x14ac:dyDescent="0.3">
      <c r="A257" s="95" t="s">
        <v>77</v>
      </c>
      <c r="B257" s="106"/>
      <c r="C257" s="106">
        <f>+C$234*C177</f>
        <v>833.67734990723307</v>
      </c>
      <c r="D257" s="106">
        <f>+D$234*D177</f>
        <v>768.20022792239536</v>
      </c>
      <c r="E257" s="106">
        <f>+E$234*E177</f>
        <v>711.36759426577714</v>
      </c>
      <c r="F257" s="106">
        <f>+F$234*F177</f>
        <v>704.5880321168047</v>
      </c>
      <c r="G257" s="106">
        <f>+G$234*G177</f>
        <v>780.21679384273182</v>
      </c>
      <c r="H257" s="106">
        <f>+H$234*H177</f>
        <v>748.44997100300452</v>
      </c>
      <c r="I257" s="106">
        <f>+I$234*I177</f>
        <v>731.45096869590225</v>
      </c>
      <c r="J257" s="106">
        <f>+J$234*J177</f>
        <v>724.2991012423023</v>
      </c>
      <c r="K257" s="106">
        <f>+K$234*K177</f>
        <v>726.85126995588837</v>
      </c>
      <c r="L257" s="106">
        <f>+L$234*L177</f>
        <v>731.0415041473168</v>
      </c>
      <c r="M257" s="106">
        <f>+M$234*M177</f>
        <v>721.4626055751321</v>
      </c>
      <c r="N257" s="106">
        <f>+N$234*N177</f>
        <v>716.18502594247332</v>
      </c>
    </row>
    <row r="258" spans="1:14" ht="15.75" customHeight="1" x14ac:dyDescent="0.25">
      <c r="A258" s="103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</row>
    <row r="259" spans="1:14" ht="15.75" customHeight="1" x14ac:dyDescent="0.3">
      <c r="A259" s="101" t="s">
        <v>103</v>
      </c>
      <c r="B259" s="106"/>
      <c r="C259" s="97">
        <f>+SUM(C260:C262)</f>
        <v>3765390.4082513815</v>
      </c>
      <c r="D259" s="97">
        <f>+SUM(D260:D262)</f>
        <v>4347344.5994395614</v>
      </c>
      <c r="E259" s="97">
        <f>+SUM(E260:E262)</f>
        <v>5068035.1133181201</v>
      </c>
      <c r="F259" s="97">
        <f>+SUM(F260:F262)</f>
        <v>6001943.7172931582</v>
      </c>
      <c r="G259" s="97">
        <f>+SUM(G260:G262)</f>
        <v>7287160.803341534</v>
      </c>
      <c r="H259" s="97">
        <f>+SUM(H260:H262)</f>
        <v>9186436.7906345129</v>
      </c>
      <c r="I259" s="97">
        <f>+SUM(I260:I262)</f>
        <v>12207171.271556035</v>
      </c>
      <c r="J259" s="97">
        <f>+SUM(J260:J262)</f>
        <v>17337620.456625767</v>
      </c>
      <c r="K259" s="97">
        <f>+SUM(K260:K262)</f>
        <v>26512965.88299964</v>
      </c>
      <c r="L259" s="97">
        <f>+SUM(L260:L262)</f>
        <v>43534486.098105654</v>
      </c>
      <c r="M259" s="97">
        <f>+SUM(M260:M262)</f>
        <v>75882781.010272101</v>
      </c>
      <c r="N259" s="97">
        <f>+SUM(N260:N262)</f>
        <v>138294683.62008643</v>
      </c>
    </row>
    <row r="260" spans="1:14" ht="15.75" customHeight="1" x14ac:dyDescent="0.25">
      <c r="A260" s="105" t="s">
        <v>86</v>
      </c>
      <c r="B260" s="106"/>
      <c r="C260" s="106">
        <f>+(C233-C232)*C203</f>
        <v>3272591.4767959076</v>
      </c>
      <c r="D260" s="106">
        <f>+(D233-D232)*D203</f>
        <v>3776463.1478259224</v>
      </c>
      <c r="E260" s="106">
        <f>+(E233-E232)*E203</f>
        <v>4400807.1874601133</v>
      </c>
      <c r="F260" s="106">
        <f>+(F233-F232)*F203</f>
        <v>5210482.0141548188</v>
      </c>
      <c r="G260" s="106">
        <f>+(G233-G232)*G203</f>
        <v>6325782.1365184411</v>
      </c>
      <c r="H260" s="106">
        <f>+(H233-H232)*H203</f>
        <v>7975654.2816814538</v>
      </c>
      <c r="I260" s="106">
        <f>+(I233-I232)*I203</f>
        <v>10602289.263648702</v>
      </c>
      <c r="J260" s="106">
        <f>+(J233-J232)*J203</f>
        <v>15067013.426999716</v>
      </c>
      <c r="K260" s="106">
        <f>+(K233-K232)*K203</f>
        <v>23056547.898502495</v>
      </c>
      <c r="L260" s="106">
        <f>+(L233-L232)*L203</f>
        <v>37884224.607689865</v>
      </c>
      <c r="M260" s="106">
        <f>+(M233-M232)*M203</f>
        <v>66070524.907620378</v>
      </c>
      <c r="N260" s="106">
        <f>+(N233-N232)*N203</f>
        <v>120460978.69481809</v>
      </c>
    </row>
    <row r="261" spans="1:14" ht="15.75" customHeight="1" x14ac:dyDescent="0.25">
      <c r="A261" s="105" t="s">
        <v>87</v>
      </c>
      <c r="B261" s="106"/>
      <c r="C261" s="106">
        <f>+(C234-C232)*C204</f>
        <v>476976.89540345222</v>
      </c>
      <c r="D261" s="106">
        <f>+(D234-D232)*D204</f>
        <v>550415.6814645069</v>
      </c>
      <c r="E261" s="106">
        <f>+(E234-E232)*E204</f>
        <v>641413.1933140246</v>
      </c>
      <c r="F261" s="106">
        <f>+(F234-F232)*F204</f>
        <v>759422.47979584406</v>
      </c>
      <c r="G261" s="106">
        <f>+(G234-G232)*G204</f>
        <v>921976.3437840644</v>
      </c>
      <c r="H261" s="106">
        <f>+(H234-H232)*H204</f>
        <v>1162443.5390304956</v>
      </c>
      <c r="I261" s="106">
        <f>+(I234-I232)*I204</f>
        <v>1545272.9291147909</v>
      </c>
      <c r="J261" s="106">
        <f>+(J234-J232)*J204</f>
        <v>2196001.9569716183</v>
      </c>
      <c r="K261" s="106">
        <f>+(K234-K232)*K204</f>
        <v>3360468.5196197969</v>
      </c>
      <c r="L261" s="106">
        <f>+(L234-L232)*L204</f>
        <v>5521587.392213909</v>
      </c>
      <c r="M261" s="106">
        <f>+(M234-M232)*M204</f>
        <v>9629712.132284753</v>
      </c>
      <c r="N261" s="106">
        <f>+(N234-N232)*N204</f>
        <v>17557065.720702235</v>
      </c>
    </row>
    <row r="262" spans="1:14" ht="15.75" customHeight="1" x14ac:dyDescent="0.25">
      <c r="A262" s="105" t="s">
        <v>88</v>
      </c>
      <c r="B262" s="106"/>
      <c r="C262" s="106">
        <f>+(C234-C233)*C205</f>
        <v>15822.036052021667</v>
      </c>
      <c r="D262" s="106">
        <f>+(D234-D233)*D205</f>
        <v>20465.770149132375</v>
      </c>
      <c r="E262" s="106">
        <f>+(E234-E233)*E205</f>
        <v>25814.732543982896</v>
      </c>
      <c r="F262" s="106">
        <f>+(F234-F233)*F205</f>
        <v>32039.22334249521</v>
      </c>
      <c r="G262" s="106">
        <f>+(G234-G233)*G205</f>
        <v>39402.323039028946</v>
      </c>
      <c r="H262" s="106">
        <f>+(H234-H233)*H205</f>
        <v>48338.96992256333</v>
      </c>
      <c r="I262" s="106">
        <f>+(I234-I233)*I205</f>
        <v>59609.078792541739</v>
      </c>
      <c r="J262" s="106">
        <f>+(J234-J233)*J205</f>
        <v>74605.072654433548</v>
      </c>
      <c r="K262" s="106">
        <f>+(K234-K233)*K205</f>
        <v>95949.464877347564</v>
      </c>
      <c r="L262" s="106">
        <f>+(L234-L233)*L205</f>
        <v>128674.09820187982</v>
      </c>
      <c r="M262" s="106">
        <f>+(M234-M233)*M205</f>
        <v>182543.97036697148</v>
      </c>
      <c r="N262" s="106">
        <f>+(N234-N233)*N205</f>
        <v>276639.20456610364</v>
      </c>
    </row>
    <row r="263" spans="1:14" ht="15.75" customHeight="1" x14ac:dyDescent="0.25">
      <c r="A263" s="103"/>
    </row>
    <row r="264" spans="1:14" ht="15.75" customHeight="1" x14ac:dyDescent="0.3">
      <c r="A264" s="101" t="s">
        <v>104</v>
      </c>
      <c r="C264" s="97">
        <f>+SUM(C265:C267)</f>
        <v>-861299.85010426911</v>
      </c>
      <c r="D264" s="97">
        <f>+SUM(D265:D267)</f>
        <v>-1168727.8261943711</v>
      </c>
      <c r="E264" s="97">
        <f>+SUM(E265:E267)</f>
        <v>-1578293.7452438439</v>
      </c>
      <c r="F264" s="97">
        <f>+SUM(F265:F267)</f>
        <v>-2162755.0386751117</v>
      </c>
      <c r="G264" s="97">
        <f>+SUM(G265:G267)</f>
        <v>-3061896.3459481951</v>
      </c>
      <c r="H264" s="97">
        <f>+SUM(H265:H267)</f>
        <v>-4547158.2454054393</v>
      </c>
      <c r="I264" s="97">
        <f>+SUM(I265:I267)</f>
        <v>-7148990.8253668519</v>
      </c>
      <c r="J264" s="97">
        <f>+SUM(J265:J267)</f>
        <v>-11908407.034272227</v>
      </c>
      <c r="K264" s="97">
        <f>+SUM(K265:K267)</f>
        <v>-20872783.166425299</v>
      </c>
      <c r="L264" s="97">
        <f>+SUM(L265:L267)</f>
        <v>-38074037.073728412</v>
      </c>
      <c r="M264" s="97">
        <f>+SUM(M265:M267)</f>
        <v>-71458327.165891856</v>
      </c>
      <c r="N264" s="97">
        <f>+SUM(N265:N267)</f>
        <v>-136692999.38950774</v>
      </c>
    </row>
    <row r="265" spans="1:14" ht="15.75" customHeight="1" x14ac:dyDescent="0.25">
      <c r="A265" s="105" t="s">
        <v>91</v>
      </c>
      <c r="C265" s="104">
        <f>(C232-C233)*C209</f>
        <v>-15714.316919756253</v>
      </c>
      <c r="D265" s="104">
        <f>(D232-D233)*D209</f>
        <v>-74964.728531945715</v>
      </c>
      <c r="E265" s="104">
        <f>(E232-E233)*E209</f>
        <v>-198663.19008338946</v>
      </c>
      <c r="F265" s="104">
        <f>(F232-F233)*F209</f>
        <v>-450465.69337180391</v>
      </c>
      <c r="G265" s="104">
        <f>(G232-G233)*G209</f>
        <v>-956096.92632113129</v>
      </c>
      <c r="H265" s="104">
        <f>(H232-H233)*H209</f>
        <v>-1963752.8277229238</v>
      </c>
      <c r="I265" s="104">
        <f>(I232-I233)*I209</f>
        <v>-3963270.9529242287</v>
      </c>
      <c r="J265" s="104">
        <f>(J232-J233)*J209</f>
        <v>-7921248.2431185553</v>
      </c>
      <c r="K265" s="104">
        <f>(K232-K233)*K209</f>
        <v>-15744904.608297896</v>
      </c>
      <c r="L265" s="104">
        <f>(L232-L233)*L209</f>
        <v>-31197238.438121065</v>
      </c>
      <c r="M265" s="104">
        <f>(M232-M233)*M209</f>
        <v>-61702532.146536522</v>
      </c>
      <c r="N265" s="104">
        <f>(N232-N233)*N209</f>
        <v>-121908422.45366649</v>
      </c>
    </row>
    <row r="266" spans="1:14" ht="15.75" customHeight="1" x14ac:dyDescent="0.25">
      <c r="A266" s="105" t="s">
        <v>92</v>
      </c>
      <c r="C266" s="104">
        <f>(C233-C234)*C210</f>
        <v>-720313.60234236286</v>
      </c>
      <c r="D266" s="104">
        <f>(D233-D234)*D210</f>
        <v>-931724.12023095496</v>
      </c>
      <c r="E266" s="104">
        <f>(E233-E234)*E210</f>
        <v>-1175240.8432848316</v>
      </c>
      <c r="F266" s="104">
        <f>(F233-F234)*F210</f>
        <v>-1458616.8497028176</v>
      </c>
      <c r="G266" s="104">
        <f>(G233-G234)*G210</f>
        <v>-1793829.1352378693</v>
      </c>
      <c r="H266" s="104">
        <f>(H233-H234)*H210</f>
        <v>-2200678.6891369577</v>
      </c>
      <c r="I266" s="104">
        <f>(I233-I234)*I210</f>
        <v>-2713761.372821494</v>
      </c>
      <c r="J266" s="104">
        <f>(J233-J234)*J210</f>
        <v>-3396468.5998716461</v>
      </c>
      <c r="K266" s="104">
        <f>(K233-K234)*K210</f>
        <v>-4368192.8458122313</v>
      </c>
      <c r="L266" s="104">
        <f>(L233-L234)*L210</f>
        <v>-5858013.6525544114</v>
      </c>
      <c r="M266" s="104">
        <f>(M233-M234)*M210</f>
        <v>-8310492.0535249161</v>
      </c>
      <c r="N266" s="104">
        <f>(N233-N234)*N210</f>
        <v>-12594269.241642548</v>
      </c>
    </row>
    <row r="267" spans="1:14" ht="15.75" customHeight="1" x14ac:dyDescent="0.25">
      <c r="A267" s="105" t="s">
        <v>93</v>
      </c>
      <c r="C267" s="104">
        <f>(C232-C234)*C211</f>
        <v>-125271.93084215006</v>
      </c>
      <c r="D267" s="104">
        <f>(D232-D234)*D211</f>
        <v>-162038.97743147041</v>
      </c>
      <c r="E267" s="104">
        <f>(E232-E234)*E211</f>
        <v>-204389.71187562289</v>
      </c>
      <c r="F267" s="104">
        <f>(F232-F234)*F211</f>
        <v>-253672.49560049002</v>
      </c>
      <c r="G267" s="104">
        <f>(G232-G234)*G211</f>
        <v>-311970.28438919468</v>
      </c>
      <c r="H267" s="104">
        <f>(H232-H234)*H211</f>
        <v>-382726.72854555788</v>
      </c>
      <c r="I267" s="104">
        <f>(I232-I234)*I211</f>
        <v>-471958.49962112948</v>
      </c>
      <c r="J267" s="104">
        <f>(J232-J234)*J211</f>
        <v>-590690.19128202554</v>
      </c>
      <c r="K267" s="104">
        <f>(K232-K234)*K211</f>
        <v>-759685.71231517068</v>
      </c>
      <c r="L267" s="104">
        <f>(L232-L234)*L211</f>
        <v>-1018784.983052941</v>
      </c>
      <c r="M267" s="104">
        <f>(M232-M234)*M211</f>
        <v>-1445302.9658304201</v>
      </c>
      <c r="N267" s="104">
        <f>(N232-N234)*N211</f>
        <v>-2190307.6941987043</v>
      </c>
    </row>
    <row r="268" spans="1:14" ht="15.75" customHeight="1" x14ac:dyDescent="0.25">
      <c r="A268" s="103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</row>
    <row r="269" spans="1:14" ht="15.75" customHeight="1" x14ac:dyDescent="0.3">
      <c r="A269" s="101" t="s">
        <v>105</v>
      </c>
      <c r="B269" s="100">
        <f>+SUM(B270:B272)</f>
        <v>3277280.3030137992</v>
      </c>
      <c r="C269" s="97">
        <f>+SUM(C270:C272)+C243</f>
        <v>10534342.709254676</v>
      </c>
      <c r="D269" s="97">
        <f>+SUM(D270:D272)+D243</f>
        <v>23385593.708541363</v>
      </c>
      <c r="E269" s="97">
        <f>+SUM(E270:E272)+E243</f>
        <v>48772412.43498873</v>
      </c>
      <c r="F269" s="97">
        <f>+SUM(F270:F272)+F243</f>
        <v>98949568.478359967</v>
      </c>
      <c r="G269" s="97">
        <f>+SUM(G270:G272)+G243</f>
        <v>198076266.70057568</v>
      </c>
      <c r="H269" s="97">
        <f>+SUM(H270:H272)+H243</f>
        <v>393825500.24428648</v>
      </c>
      <c r="I269" s="97">
        <f>+SUM(I270:I272)+I243</f>
        <v>780235757.24786437</v>
      </c>
      <c r="J269" s="97">
        <f>+SUM(J270:J272)+J243</f>
        <v>1542842655.1926398</v>
      </c>
      <c r="K269" s="97">
        <f>+SUM(K270:K272)+K243</f>
        <v>3047687495.530479</v>
      </c>
      <c r="L269" s="97">
        <f>+SUM(L270:L272)+L243</f>
        <v>6016932871.9842434</v>
      </c>
      <c r="M269" s="97">
        <f>+SUM(M270:M272)+M243</f>
        <v>11875334553.032333</v>
      </c>
      <c r="N269" s="97">
        <f>+SUM(N270:N272)+N243</f>
        <v>23433782468.704659</v>
      </c>
    </row>
    <row r="270" spans="1:14" ht="15.75" customHeight="1" x14ac:dyDescent="0.3">
      <c r="A270" s="95" t="s">
        <v>74</v>
      </c>
      <c r="B270" s="99">
        <v>1376556.6966910595</v>
      </c>
      <c r="C270" s="96">
        <f>+C232*C222</f>
        <v>794250.62260390609</v>
      </c>
      <c r="D270" s="96">
        <f>+D232*D222</f>
        <v>925560.16351230105</v>
      </c>
      <c r="E270" s="96">
        <f>+E232*E222</f>
        <v>1095847.7341931371</v>
      </c>
      <c r="F270" s="96">
        <f>+F232*F222</f>
        <v>1330413.1944935992</v>
      </c>
      <c r="G270" s="96">
        <f>+G232*G222</f>
        <v>1677407.7042287092</v>
      </c>
      <c r="H270" s="96">
        <f>+H232*H222</f>
        <v>2229831.0665437095</v>
      </c>
      <c r="I270" s="96">
        <f>+I232*I222</f>
        <v>3168833.9927440383</v>
      </c>
      <c r="J270" s="96">
        <f>+J232*J222</f>
        <v>4849160.9229722898</v>
      </c>
      <c r="K270" s="96">
        <f>+K232*K222</f>
        <v>7967658.5746232439</v>
      </c>
      <c r="L270" s="96">
        <f>+L232*L222</f>
        <v>13895688.502575399</v>
      </c>
      <c r="M270" s="96">
        <f>+M232*M222</f>
        <v>25334871.16984449</v>
      </c>
      <c r="N270" s="96">
        <f>+N232*N222</f>
        <v>47610717.75746315</v>
      </c>
    </row>
    <row r="271" spans="1:14" ht="15.75" customHeight="1" x14ac:dyDescent="0.3">
      <c r="A271" s="95" t="s">
        <v>76</v>
      </c>
      <c r="B271" s="99">
        <v>1007328.007676683</v>
      </c>
      <c r="C271" s="96">
        <f>+C233*C223</f>
        <v>7208146.97422555</v>
      </c>
      <c r="D271" s="96">
        <f>+D233*D223</f>
        <v>19102229.815710526</v>
      </c>
      <c r="E271" s="96">
        <f>+E233*E223</f>
        <v>43314008.97805807</v>
      </c>
      <c r="F271" s="96">
        <f>+F233*F223</f>
        <v>91932396.761647224</v>
      </c>
      <c r="G271" s="96">
        <f>+G233*G223</f>
        <v>188822387.28105038</v>
      </c>
      <c r="H271" s="96">
        <f>+H233*H223</f>
        <v>381083745.4734835</v>
      </c>
      <c r="I271" s="96">
        <f>+I233*I223</f>
        <v>761658484.91524577</v>
      </c>
      <c r="J271" s="96">
        <f>+J233*J223</f>
        <v>1513933135.4132593</v>
      </c>
      <c r="K271" s="96">
        <f>+K233*K223</f>
        <v>2999734465.203949</v>
      </c>
      <c r="L271" s="96">
        <f>+L233*L223</f>
        <v>5932935783.3208199</v>
      </c>
      <c r="M271" s="96">
        <f>+M233*M223</f>
        <v>11721963697.467934</v>
      </c>
      <c r="N271" s="96">
        <f>+N233*N223</f>
        <v>23145527041.035126</v>
      </c>
    </row>
    <row r="272" spans="1:14" ht="15.75" customHeight="1" x14ac:dyDescent="0.3">
      <c r="A272" s="95" t="s">
        <v>77</v>
      </c>
      <c r="B272" s="99">
        <v>893395.59864605684</v>
      </c>
      <c r="C272" s="96">
        <f>+C234*C224</f>
        <v>2195650.1006974312</v>
      </c>
      <c r="D272" s="96">
        <f>+D234*D224</f>
        <v>2769508.2909976006</v>
      </c>
      <c r="E272" s="96">
        <f>+E234*E224</f>
        <v>3437296.6883535236</v>
      </c>
      <c r="F272" s="96">
        <f>+F234*F224</f>
        <v>4227239.6258698469</v>
      </c>
      <c r="G272" s="96">
        <f>+G234*G224</f>
        <v>5185999.0317826271</v>
      </c>
      <c r="H272" s="96">
        <f>+H234*H224</f>
        <v>6395101.620882513</v>
      </c>
      <c r="I272" s="96">
        <f>+I234*I224</f>
        <v>8003932.1311927568</v>
      </c>
      <c r="J272" s="96">
        <f>+J234*J224</f>
        <v>10293844.340313965</v>
      </c>
      <c r="K272" s="96">
        <f>+K234*K224</f>
        <v>13804674.567113025</v>
      </c>
      <c r="L272" s="96">
        <f>+L234*L224</f>
        <v>19584051.027512468</v>
      </c>
      <c r="M272" s="96">
        <f>+M234*M224</f>
        <v>29678966.046052903</v>
      </c>
      <c r="N272" s="96">
        <f>+N234*N224</f>
        <v>48105296.214054301</v>
      </c>
    </row>
    <row r="273" spans="1:14" ht="15.75" customHeight="1" x14ac:dyDescent="0.25">
      <c r="A273" s="93"/>
    </row>
    <row r="274" spans="1:14" ht="15.75" customHeight="1" x14ac:dyDescent="0.3">
      <c r="A274" s="98" t="s">
        <v>106</v>
      </c>
      <c r="C274" s="97">
        <f>+SUM(C275:C277)</f>
        <v>-256374.45336158169</v>
      </c>
      <c r="D274" s="97">
        <f>+SUM(D275:D277)</f>
        <v>-395307.95263361139</v>
      </c>
      <c r="E274" s="97">
        <f>+SUM(E275:E277)</f>
        <v>-625096.87037253939</v>
      </c>
      <c r="F274" s="97">
        <f>+SUM(F275:F277)</f>
        <v>-1028158.4105584484</v>
      </c>
      <c r="G274" s="97">
        <f>+SUM(G275:G277)</f>
        <v>-1766249.7463414883</v>
      </c>
      <c r="H274" s="97">
        <f>+SUM(H275:H277)</f>
        <v>-3157526.4882705486</v>
      </c>
      <c r="I274" s="97">
        <f>+SUM(I275:I277)</f>
        <v>-5828532.7768552862</v>
      </c>
      <c r="J274" s="97">
        <f>+SUM(J275:J277)</f>
        <v>-11014136.191293038</v>
      </c>
      <c r="K274" s="97">
        <f>+SUM(K275:K277)</f>
        <v>-21149151.805512715</v>
      </c>
      <c r="L274" s="97">
        <f>+SUM(L275:L277)</f>
        <v>-41035556.607286811</v>
      </c>
      <c r="M274" s="97">
        <f>+SUM(M275:M277)</f>
        <v>-80145244.354595765</v>
      </c>
      <c r="N274" s="97">
        <f>+SUM(N275:N277)</f>
        <v>-157163077.80876204</v>
      </c>
    </row>
    <row r="275" spans="1:14" ht="15.75" customHeight="1" x14ac:dyDescent="0.3">
      <c r="A275" s="95" t="s">
        <v>74</v>
      </c>
      <c r="C275" s="96">
        <f>-C185*C232</f>
        <v>-33037.360720585435</v>
      </c>
      <c r="D275" s="96">
        <f>-D185*D232</f>
        <v>-38124.029884987496</v>
      </c>
      <c r="E275" s="96">
        <f>-E185*E232</f>
        <v>-44426.88784859045</v>
      </c>
      <c r="F275" s="96">
        <f>-F185*F232</f>
        <v>-52600.691241270579</v>
      </c>
      <c r="G275" s="96">
        <f>-G185*G232</f>
        <v>-63859.833335692769</v>
      </c>
      <c r="H275" s="96">
        <f>-H185*H232</f>
        <v>-80515.569802978047</v>
      </c>
      <c r="I275" s="96">
        <f>-I185*I232</f>
        <v>-107031.89119409806</v>
      </c>
      <c r="J275" s="96">
        <f>-J185*J232</f>
        <v>-152104.03165171383</v>
      </c>
      <c r="K275" s="96">
        <f>-K185*K232</f>
        <v>-232759.72430266987</v>
      </c>
      <c r="L275" s="96">
        <f>-L185*L232</f>
        <v>-382447.6115819157</v>
      </c>
      <c r="M275" s="96">
        <f>-M185*M232</f>
        <v>-666993.04812361917</v>
      </c>
      <c r="N275" s="96">
        <f>-N185*N232</f>
        <v>-1216073.8161525356</v>
      </c>
    </row>
    <row r="276" spans="1:14" ht="15.75" customHeight="1" x14ac:dyDescent="0.3">
      <c r="A276" s="95" t="s">
        <v>76</v>
      </c>
      <c r="C276" s="96">
        <f>-C186*C233</f>
        <v>-19642.896149695316</v>
      </c>
      <c r="D276" s="96">
        <f>-D186*D233</f>
        <v>-93705.910664932162</v>
      </c>
      <c r="E276" s="96">
        <f>-E186*E233</f>
        <v>-248328.9876042369</v>
      </c>
      <c r="F276" s="96">
        <f>-F186*F233</f>
        <v>-563082.11671475496</v>
      </c>
      <c r="G276" s="96">
        <f>-G186*G233</f>
        <v>-1195121.157901414</v>
      </c>
      <c r="H276" s="96">
        <f>-H186*H233</f>
        <v>-2454691.0346536553</v>
      </c>
      <c r="I276" s="96">
        <f>-I186*I233</f>
        <v>-4954088.6911552865</v>
      </c>
      <c r="J276" s="96">
        <f>-J186*J233</f>
        <v>-9901560.3038981948</v>
      </c>
      <c r="K276" s="96">
        <f>-K186*K233</f>
        <v>-19681130.76037237</v>
      </c>
      <c r="L276" s="96">
        <f>-L186*L233</f>
        <v>-38996548.047651336</v>
      </c>
      <c r="M276" s="96">
        <f>-M186*M233</f>
        <v>-77128165.183170661</v>
      </c>
      <c r="N276" s="96">
        <f>-N186*N233</f>
        <v>-152385528.06708315</v>
      </c>
    </row>
    <row r="277" spans="1:14" ht="15.75" customHeight="1" x14ac:dyDescent="0.3">
      <c r="A277" s="95" t="s">
        <v>77</v>
      </c>
      <c r="C277" s="96">
        <f>-C187*C234</f>
        <v>-203694.19649130094</v>
      </c>
      <c r="D277" s="96">
        <f>-D187*D234</f>
        <v>-263478.01208369172</v>
      </c>
      <c r="E277" s="96">
        <f>-E187*E234</f>
        <v>-332340.99491971207</v>
      </c>
      <c r="F277" s="96">
        <f>-F187*F234</f>
        <v>-412475.60260242282</v>
      </c>
      <c r="G277" s="96">
        <f>-G187*G234</f>
        <v>-507268.75510438171</v>
      </c>
      <c r="H277" s="96">
        <f>-H187*H234</f>
        <v>-622319.88381391519</v>
      </c>
      <c r="I277" s="96">
        <f>-I187*I234</f>
        <v>-767412.19450590166</v>
      </c>
      <c r="J277" s="96">
        <f>-J187*J234</f>
        <v>-960471.8557431309</v>
      </c>
      <c r="K277" s="96">
        <f>-K187*K234</f>
        <v>-1235261.3208376761</v>
      </c>
      <c r="L277" s="96">
        <f>-L187*L234</f>
        <v>-1656560.948053563</v>
      </c>
      <c r="M277" s="96">
        <f>-M187*M234</f>
        <v>-2350086.1233014963</v>
      </c>
      <c r="N277" s="96">
        <f>-N187*N234</f>
        <v>-3561475.9255263484</v>
      </c>
    </row>
    <row r="278" spans="1:14" ht="15.75" customHeight="1" x14ac:dyDescent="0.25">
      <c r="A278" s="93"/>
    </row>
    <row r="279" spans="1:14" ht="15.75" customHeight="1" x14ac:dyDescent="0.25">
      <c r="A279" s="93" t="s">
        <v>67</v>
      </c>
    </row>
    <row r="280" spans="1:14" ht="15.75" customHeight="1" x14ac:dyDescent="0.3">
      <c r="A280" s="95" t="s">
        <v>74</v>
      </c>
      <c r="C280" s="94">
        <f>-C275/B270</f>
        <v>2.4000000000000004E-2</v>
      </c>
      <c r="D280" s="94">
        <f>-D275/C270</f>
        <v>4.8000000000000008E-2</v>
      </c>
      <c r="E280" s="94">
        <f>-E275/D270</f>
        <v>4.8000000000000001E-2</v>
      </c>
      <c r="F280" s="94">
        <f>-F275/E270</f>
        <v>4.7999999999999994E-2</v>
      </c>
      <c r="G280" s="94">
        <f>-G275/F270</f>
        <v>4.8000000000000001E-2</v>
      </c>
      <c r="H280" s="94">
        <f>-H275/G270</f>
        <v>4.8000000000000001E-2</v>
      </c>
      <c r="I280" s="94">
        <f>-I275/H270</f>
        <v>4.8000000000000001E-2</v>
      </c>
      <c r="J280" s="94">
        <f>-J275/I270</f>
        <v>4.7999999999999994E-2</v>
      </c>
      <c r="K280" s="94">
        <f>-K275/J270</f>
        <v>4.7999999999999994E-2</v>
      </c>
      <c r="L280" s="94">
        <f>-L275/K270</f>
        <v>4.8000000000000001E-2</v>
      </c>
      <c r="M280" s="94">
        <f>-M275/L270</f>
        <v>4.8000000000000001E-2</v>
      </c>
      <c r="N280" s="94">
        <f>-N275/M270</f>
        <v>4.8000000000000008E-2</v>
      </c>
    </row>
    <row r="281" spans="1:14" ht="15.75" customHeight="1" x14ac:dyDescent="0.3">
      <c r="A281" s="95" t="s">
        <v>76</v>
      </c>
      <c r="C281" s="94">
        <f>-C276/B271</f>
        <v>1.9499999999999997E-2</v>
      </c>
      <c r="D281" s="94">
        <f>-D276/C271</f>
        <v>1.3000000000000001E-2</v>
      </c>
      <c r="E281" s="94">
        <f>-E276/D271</f>
        <v>1.3000000000000003E-2</v>
      </c>
      <c r="F281" s="94">
        <f>-F276/E271</f>
        <v>1.3000000000000001E-2</v>
      </c>
      <c r="G281" s="94">
        <f>-G276/F271</f>
        <v>1.3000000000000001E-2</v>
      </c>
      <c r="H281" s="94">
        <f>-H276/G271</f>
        <v>1.3000000000000001E-2</v>
      </c>
      <c r="I281" s="94">
        <f>-I276/H271</f>
        <v>1.3000000000000003E-2</v>
      </c>
      <c r="J281" s="94">
        <f>-J276/I271</f>
        <v>1.2999999999999999E-2</v>
      </c>
      <c r="K281" s="94">
        <f>-K276/J271</f>
        <v>1.2999999999999999E-2</v>
      </c>
      <c r="L281" s="94">
        <f>-L276/K271</f>
        <v>1.2999999999999999E-2</v>
      </c>
      <c r="M281" s="94">
        <f>-M276/L271</f>
        <v>1.3000000000000001E-2</v>
      </c>
      <c r="N281" s="94">
        <f>-N276/M271</f>
        <v>1.3000000000000001E-2</v>
      </c>
    </row>
    <row r="282" spans="1:14" ht="15.75" customHeight="1" x14ac:dyDescent="0.3">
      <c r="A282" s="95" t="s">
        <v>77</v>
      </c>
      <c r="C282" s="94">
        <f>-C277/B272</f>
        <v>0.22799999999999998</v>
      </c>
      <c r="D282" s="94">
        <f>-D277/C272</f>
        <v>0.11999999999999998</v>
      </c>
      <c r="E282" s="94">
        <f>-E277/D272</f>
        <v>0.12</v>
      </c>
      <c r="F282" s="94">
        <f>-F277/E272</f>
        <v>0.12</v>
      </c>
      <c r="G282" s="94">
        <f>-G277/F272</f>
        <v>0.12000000000000002</v>
      </c>
      <c r="H282" s="94">
        <f>-H277/G272</f>
        <v>0.11999999999999998</v>
      </c>
      <c r="I282" s="94">
        <f>-I277/H272</f>
        <v>0.12000000000000001</v>
      </c>
      <c r="J282" s="94">
        <f>-J277/I272</f>
        <v>0.12000000000000001</v>
      </c>
      <c r="K282" s="94">
        <f>-K277/J272</f>
        <v>0.12000000000000002</v>
      </c>
      <c r="L282" s="94">
        <f>-L277/K272</f>
        <v>0.12</v>
      </c>
      <c r="M282" s="94">
        <f>-M277/L272</f>
        <v>0.12000000000000001</v>
      </c>
      <c r="N282" s="94">
        <f>-N277/M272</f>
        <v>0.12</v>
      </c>
    </row>
    <row r="283" spans="1:14" ht="15.75" customHeight="1" x14ac:dyDescent="0.25">
      <c r="A283" s="93"/>
    </row>
    <row r="284" spans="1:14" ht="15.75" customHeight="1" x14ac:dyDescent="0.25"/>
    <row r="285" spans="1:14" ht="15.75" customHeight="1" x14ac:dyDescent="0.25"/>
    <row r="286" spans="1:14" ht="15.75" customHeight="1" x14ac:dyDescent="0.25"/>
    <row r="287" spans="1:14" ht="15.75" customHeight="1" x14ac:dyDescent="0.25"/>
    <row r="288" spans="1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8B4D-ABF8-4F87-AABF-39F752F5DE62}">
  <sheetPr>
    <outlinePr summaryBelow="0" summaryRight="0"/>
  </sheetPr>
  <dimension ref="A1:C13"/>
  <sheetViews>
    <sheetView workbookViewId="0">
      <selection activeCell="B23" sqref="B23"/>
    </sheetView>
  </sheetViews>
  <sheetFormatPr defaultColWidth="14.44140625" defaultRowHeight="15" customHeight="1" x14ac:dyDescent="0.25"/>
  <cols>
    <col min="1" max="1" width="9" style="92" customWidth="1"/>
    <col min="2" max="2" width="134.21875" style="92" customWidth="1"/>
    <col min="3" max="16384" width="14.44140625" style="92"/>
  </cols>
  <sheetData>
    <row r="1" spans="1:3" ht="15" customHeight="1" x14ac:dyDescent="0.3">
      <c r="A1" s="186" t="s">
        <v>144</v>
      </c>
    </row>
    <row r="3" spans="1:3" ht="15" customHeight="1" x14ac:dyDescent="0.25">
      <c r="B3" s="184" t="s">
        <v>143</v>
      </c>
      <c r="C3" s="93"/>
    </row>
    <row r="4" spans="1:3" ht="15" customHeight="1" x14ac:dyDescent="0.25">
      <c r="B4" s="184"/>
      <c r="C4" s="93"/>
    </row>
    <row r="5" spans="1:3" ht="15" customHeight="1" x14ac:dyDescent="0.25">
      <c r="B5" s="184" t="s">
        <v>142</v>
      </c>
      <c r="C5" s="93"/>
    </row>
    <row r="6" spans="1:3" ht="15" customHeight="1" x14ac:dyDescent="0.25">
      <c r="B6" s="184"/>
      <c r="C6" s="93"/>
    </row>
    <row r="7" spans="1:3" ht="15" customHeight="1" x14ac:dyDescent="0.25">
      <c r="B7" s="184" t="s">
        <v>141</v>
      </c>
      <c r="C7" s="93"/>
    </row>
    <row r="8" spans="1:3" ht="15" customHeight="1" x14ac:dyDescent="0.25">
      <c r="B8" s="184"/>
      <c r="C8" s="93"/>
    </row>
    <row r="9" spans="1:3" ht="45" x14ac:dyDescent="0.25">
      <c r="B9" s="185" t="s">
        <v>140</v>
      </c>
      <c r="C9" s="93"/>
    </row>
    <row r="10" spans="1:3" ht="15" customHeight="1" x14ac:dyDescent="0.25">
      <c r="B10" s="184"/>
      <c r="C10" s="93"/>
    </row>
    <row r="11" spans="1:3" ht="15" customHeight="1" x14ac:dyDescent="0.25">
      <c r="B11" s="184" t="s">
        <v>139</v>
      </c>
      <c r="C11" s="93"/>
    </row>
    <row r="12" spans="1:3" ht="15" customHeight="1" x14ac:dyDescent="0.25">
      <c r="B12" s="184"/>
      <c r="C12" s="93"/>
    </row>
    <row r="13" spans="1:3" ht="15" customHeight="1" x14ac:dyDescent="0.25">
      <c r="B13" s="184" t="s">
        <v>138</v>
      </c>
      <c r="C13" s="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AAFF-CFAE-4763-82A1-DCC389893D93}">
  <dimension ref="A1:S544"/>
  <sheetViews>
    <sheetView topLeftCell="A63" workbookViewId="0">
      <selection activeCell="F139" sqref="F139"/>
    </sheetView>
  </sheetViews>
  <sheetFormatPr defaultRowHeight="14.4" outlineLevelRow="1" x14ac:dyDescent="0.3"/>
  <cols>
    <col min="1" max="1" width="16.77734375" customWidth="1"/>
    <col min="2" max="2" width="27.21875" customWidth="1"/>
    <col min="3" max="3" width="19.5546875" customWidth="1"/>
    <col min="4" max="4" width="12.44140625" customWidth="1"/>
    <col min="5" max="5" width="22.77734375" customWidth="1"/>
    <col min="6" max="6" width="20.77734375" customWidth="1"/>
  </cols>
  <sheetData>
    <row r="1" spans="1:14" ht="28.5" customHeight="1" x14ac:dyDescent="0.3">
      <c r="A1" s="1"/>
      <c r="B1" s="2">
        <v>43435</v>
      </c>
      <c r="C1" s="2">
        <v>43466</v>
      </c>
      <c r="D1" s="2">
        <v>43497</v>
      </c>
      <c r="E1" s="2">
        <v>43525</v>
      </c>
      <c r="F1" s="2">
        <v>43556</v>
      </c>
      <c r="G1" s="2">
        <v>43586</v>
      </c>
      <c r="H1" s="2">
        <v>43617</v>
      </c>
      <c r="I1" s="2">
        <v>43647</v>
      </c>
      <c r="J1" s="2">
        <v>43678</v>
      </c>
      <c r="K1" s="2">
        <v>43709</v>
      </c>
      <c r="L1" s="2">
        <v>43739</v>
      </c>
      <c r="M1" s="2">
        <v>43770</v>
      </c>
      <c r="N1" s="2">
        <v>43800</v>
      </c>
    </row>
    <row r="2" spans="1:14" ht="15.75" customHeight="1" x14ac:dyDescent="0.3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 customHeight="1" x14ac:dyDescent="0.3">
      <c r="A3" s="5" t="s">
        <v>1</v>
      </c>
      <c r="B3" s="6"/>
      <c r="C3" s="6">
        <v>0.45</v>
      </c>
      <c r="D3" s="6">
        <v>0.45</v>
      </c>
      <c r="E3" s="6">
        <v>0.45</v>
      </c>
      <c r="F3" s="6">
        <v>0.45</v>
      </c>
      <c r="G3" s="6">
        <v>0.45</v>
      </c>
      <c r="H3" s="6">
        <v>0.45</v>
      </c>
      <c r="I3" s="6">
        <v>0.45</v>
      </c>
      <c r="J3" s="6">
        <v>0.45</v>
      </c>
      <c r="K3" s="6">
        <v>0.45</v>
      </c>
      <c r="L3" s="6">
        <v>0.45</v>
      </c>
      <c r="M3" s="6">
        <v>0.45</v>
      </c>
      <c r="N3" s="6">
        <v>0.45</v>
      </c>
    </row>
    <row r="4" spans="1:14" ht="15.75" customHeight="1" x14ac:dyDescent="0.3">
      <c r="A4" s="5" t="s">
        <v>2</v>
      </c>
      <c r="B4" s="6"/>
      <c r="C4" s="6">
        <v>0.65</v>
      </c>
      <c r="D4" s="6">
        <v>0.65</v>
      </c>
      <c r="E4" s="6">
        <v>0.65</v>
      </c>
      <c r="F4" s="6">
        <v>0.65</v>
      </c>
      <c r="G4" s="6">
        <v>0.65</v>
      </c>
      <c r="H4" s="6">
        <v>0.65</v>
      </c>
      <c r="I4" s="6">
        <v>0.65</v>
      </c>
      <c r="J4" s="6">
        <v>0.65</v>
      </c>
      <c r="K4" s="6">
        <v>0.65</v>
      </c>
      <c r="L4" s="6">
        <v>0.65</v>
      </c>
      <c r="M4" s="6">
        <v>0.65</v>
      </c>
      <c r="N4" s="6">
        <v>0.65</v>
      </c>
    </row>
    <row r="5" spans="1:14" ht="15.75" customHeight="1" x14ac:dyDescent="0.3">
      <c r="A5" s="5" t="s">
        <v>3</v>
      </c>
      <c r="B5" s="5"/>
      <c r="C5" s="5">
        <v>3.3</v>
      </c>
      <c r="D5" s="5">
        <v>3.3</v>
      </c>
      <c r="E5" s="5">
        <v>3.3</v>
      </c>
      <c r="F5" s="5">
        <v>3.3</v>
      </c>
      <c r="G5" s="5">
        <v>3.3</v>
      </c>
      <c r="H5" s="5">
        <v>3.3</v>
      </c>
      <c r="I5" s="5">
        <v>3.3</v>
      </c>
      <c r="J5" s="5">
        <v>3.3</v>
      </c>
      <c r="K5" s="5">
        <v>3.3</v>
      </c>
      <c r="L5" s="5">
        <v>3.3</v>
      </c>
      <c r="M5" s="5">
        <v>3.3</v>
      </c>
      <c r="N5" s="5">
        <v>3.3</v>
      </c>
    </row>
    <row r="6" spans="1:14" ht="15.75" customHeight="1" x14ac:dyDescent="0.3">
      <c r="A6" s="5"/>
      <c r="B6" s="5"/>
      <c r="C6" s="5"/>
    </row>
    <row r="7" spans="1:14" ht="15.75" customHeight="1" x14ac:dyDescent="0.3">
      <c r="A7" s="5" t="s">
        <v>4</v>
      </c>
      <c r="B7" s="6"/>
      <c r="C7" s="6">
        <v>0.77</v>
      </c>
      <c r="D7" s="6">
        <v>0.77</v>
      </c>
      <c r="E7" s="6">
        <v>0.77</v>
      </c>
      <c r="F7" s="6">
        <v>0.77</v>
      </c>
      <c r="G7" s="6">
        <v>0.77</v>
      </c>
      <c r="H7" s="6">
        <v>0.77</v>
      </c>
      <c r="I7" s="6">
        <v>0.77</v>
      </c>
      <c r="J7" s="6">
        <v>0.77</v>
      </c>
      <c r="K7" s="6">
        <v>0.77</v>
      </c>
      <c r="L7" s="6">
        <v>0.77</v>
      </c>
      <c r="M7" s="6">
        <v>0.77</v>
      </c>
      <c r="N7" s="6">
        <v>0.77</v>
      </c>
    </row>
    <row r="8" spans="1:14" ht="15.75" customHeight="1" x14ac:dyDescent="0.3">
      <c r="A8" s="5" t="s">
        <v>5</v>
      </c>
      <c r="B8" s="6"/>
      <c r="C8" s="6">
        <v>0.83</v>
      </c>
      <c r="D8" s="6">
        <v>0.83</v>
      </c>
      <c r="E8" s="6">
        <v>0.83</v>
      </c>
      <c r="F8" s="6">
        <v>0.83</v>
      </c>
      <c r="G8" s="6">
        <v>0.83</v>
      </c>
      <c r="H8" s="6">
        <v>0.83</v>
      </c>
      <c r="I8" s="6">
        <v>0.83</v>
      </c>
      <c r="J8" s="6">
        <v>0.83</v>
      </c>
      <c r="K8" s="6">
        <v>0.83</v>
      </c>
      <c r="L8" s="6">
        <v>0.83</v>
      </c>
      <c r="M8" s="6">
        <v>0.83</v>
      </c>
      <c r="N8" s="6">
        <v>0.83</v>
      </c>
    </row>
    <row r="9" spans="1:14" ht="15.75" customHeight="1" x14ac:dyDescent="0.3">
      <c r="A9" s="5" t="s">
        <v>6</v>
      </c>
      <c r="B9" s="6"/>
      <c r="C9" s="6">
        <v>0.6</v>
      </c>
      <c r="D9" s="6">
        <v>0.6</v>
      </c>
      <c r="E9" s="6">
        <v>0.6</v>
      </c>
      <c r="F9" s="6">
        <v>0.6</v>
      </c>
      <c r="G9" s="6">
        <v>0.6</v>
      </c>
      <c r="H9" s="6">
        <v>0.6</v>
      </c>
      <c r="I9" s="6">
        <v>0.6</v>
      </c>
      <c r="J9" s="6">
        <v>0.6</v>
      </c>
      <c r="K9" s="6">
        <v>0.6</v>
      </c>
      <c r="L9" s="6">
        <v>0.6</v>
      </c>
      <c r="M9" s="6">
        <v>0.6</v>
      </c>
      <c r="N9" s="6">
        <v>0.6</v>
      </c>
    </row>
    <row r="10" spans="1:14" ht="15.75" customHeight="1" x14ac:dyDescent="0.3">
      <c r="A10" s="7" t="s">
        <v>7</v>
      </c>
      <c r="B10" s="8"/>
      <c r="C10" s="8">
        <v>0.8</v>
      </c>
      <c r="D10" s="8">
        <v>0.8</v>
      </c>
      <c r="E10" s="8">
        <v>0.8</v>
      </c>
      <c r="F10" s="8">
        <v>0.8</v>
      </c>
      <c r="G10" s="8">
        <v>0.8</v>
      </c>
      <c r="H10" s="8">
        <v>0.8</v>
      </c>
      <c r="I10" s="8">
        <v>0.8</v>
      </c>
      <c r="J10" s="8">
        <v>0.8</v>
      </c>
      <c r="K10" s="8">
        <v>0.8</v>
      </c>
      <c r="L10" s="8">
        <v>0.8</v>
      </c>
      <c r="M10" s="8">
        <v>0.8</v>
      </c>
      <c r="N10" s="8">
        <v>0.8</v>
      </c>
    </row>
    <row r="11" spans="1:14" ht="15.75" customHeight="1" x14ac:dyDescent="0.3">
      <c r="A11" s="7" t="s">
        <v>8</v>
      </c>
      <c r="B11" s="8"/>
      <c r="C11" s="8">
        <v>0.18</v>
      </c>
      <c r="D11" s="8">
        <v>0.18</v>
      </c>
      <c r="E11" s="8">
        <v>0.18</v>
      </c>
      <c r="F11" s="8">
        <v>0.18</v>
      </c>
      <c r="G11" s="8">
        <v>0.18</v>
      </c>
      <c r="H11" s="8">
        <v>0.18</v>
      </c>
      <c r="I11" s="8">
        <v>0.18</v>
      </c>
      <c r="J11" s="8">
        <v>0.18</v>
      </c>
      <c r="K11" s="8">
        <v>0.18</v>
      </c>
      <c r="L11" s="8">
        <v>0.18</v>
      </c>
      <c r="M11" s="8">
        <v>0.18</v>
      </c>
      <c r="N11" s="8">
        <v>0.18</v>
      </c>
    </row>
    <row r="12" spans="1:14" ht="15.75" customHeight="1" x14ac:dyDescent="0.3">
      <c r="A12" s="7" t="s">
        <v>9</v>
      </c>
      <c r="B12" s="8"/>
      <c r="C12" s="8">
        <v>0.02</v>
      </c>
      <c r="D12" s="8">
        <v>0.02</v>
      </c>
      <c r="E12" s="8">
        <v>0.02</v>
      </c>
      <c r="F12" s="8">
        <v>0.02</v>
      </c>
      <c r="G12" s="8">
        <v>0.02</v>
      </c>
      <c r="H12" s="8">
        <v>0.02</v>
      </c>
      <c r="I12" s="8">
        <v>0.02</v>
      </c>
      <c r="J12" s="8">
        <v>0.02</v>
      </c>
      <c r="K12" s="8">
        <v>0.02</v>
      </c>
      <c r="L12" s="8">
        <v>0.02</v>
      </c>
      <c r="M12" s="8">
        <v>0.02</v>
      </c>
      <c r="N12" s="8">
        <v>0.02</v>
      </c>
    </row>
    <row r="13" spans="1:14" ht="15.75" customHeight="1" x14ac:dyDescent="0.3">
      <c r="A13" s="5"/>
    </row>
    <row r="14" spans="1:14" ht="15.75" customHeight="1" x14ac:dyDescent="0.3">
      <c r="A14" s="9" t="s">
        <v>10</v>
      </c>
      <c r="B14" s="10" t="s">
        <v>11</v>
      </c>
      <c r="C14" s="11">
        <f t="shared" ref="C14:N14" si="0">C3*B221</f>
        <v>4405.875793854625</v>
      </c>
      <c r="D14" s="11">
        <f t="shared" si="0"/>
        <v>8419.0383785233535</v>
      </c>
      <c r="E14" s="11">
        <f t="shared" si="0"/>
        <v>16282.294799415315</v>
      </c>
      <c r="F14" s="11">
        <f t="shared" si="0"/>
        <v>31733.816774787687</v>
      </c>
      <c r="G14" s="11">
        <f t="shared" si="0"/>
        <v>62147.485764652403</v>
      </c>
      <c r="H14" s="11">
        <f t="shared" si="0"/>
        <v>122070.02996623953</v>
      </c>
      <c r="I14" s="11">
        <f t="shared" si="0"/>
        <v>240199.11641479845</v>
      </c>
      <c r="J14" s="11">
        <f t="shared" si="0"/>
        <v>473150.51205283077</v>
      </c>
      <c r="K14" s="11">
        <f t="shared" si="0"/>
        <v>932619.12116614205</v>
      </c>
      <c r="L14" s="11">
        <f t="shared" si="0"/>
        <v>1838964.670895122</v>
      </c>
      <c r="M14" s="11">
        <f t="shared" si="0"/>
        <v>3626930.3961290182</v>
      </c>
      <c r="N14" s="11">
        <f t="shared" si="0"/>
        <v>7154214.3675454408</v>
      </c>
    </row>
    <row r="15" spans="1:14" ht="15.75" customHeight="1" x14ac:dyDescent="0.3">
      <c r="A15" s="9" t="s">
        <v>12</v>
      </c>
      <c r="B15" s="12" t="s">
        <v>13</v>
      </c>
      <c r="C15" s="11">
        <f>+C14*C4</f>
        <v>2863.8192660055065</v>
      </c>
      <c r="D15" s="11">
        <f t="shared" ref="D15:N15" si="1">+D14*D4</f>
        <v>5472.3749460401796</v>
      </c>
      <c r="E15" s="11">
        <f t="shared" si="1"/>
        <v>10583.491619619956</v>
      </c>
      <c r="F15" s="11">
        <f t="shared" si="1"/>
        <v>20626.980903611999</v>
      </c>
      <c r="G15" s="11">
        <f t="shared" si="1"/>
        <v>40395.865747024065</v>
      </c>
      <c r="H15" s="11">
        <f t="shared" si="1"/>
        <v>79345.519478055692</v>
      </c>
      <c r="I15" s="11">
        <f t="shared" si="1"/>
        <v>156129.425669619</v>
      </c>
      <c r="J15" s="11">
        <f t="shared" si="1"/>
        <v>307547.83283433999</v>
      </c>
      <c r="K15" s="11">
        <f t="shared" si="1"/>
        <v>606202.42875799234</v>
      </c>
      <c r="L15" s="11">
        <f t="shared" si="1"/>
        <v>1195327.0360818293</v>
      </c>
      <c r="M15" s="11">
        <f t="shared" si="1"/>
        <v>2357504.7574838619</v>
      </c>
      <c r="N15" s="11">
        <f t="shared" si="1"/>
        <v>4650239.3389045363</v>
      </c>
    </row>
    <row r="16" spans="1:14" ht="15.75" customHeight="1" x14ac:dyDescent="0.3">
      <c r="A16" s="9" t="s">
        <v>3</v>
      </c>
      <c r="B16" s="12" t="s">
        <v>13</v>
      </c>
      <c r="C16" s="11">
        <f>C15*C5</f>
        <v>9450.6035778181704</v>
      </c>
      <c r="D16" s="11">
        <f t="shared" ref="D16:N16" si="2">D15*D5</f>
        <v>18058.837321932591</v>
      </c>
      <c r="E16" s="11">
        <f t="shared" si="2"/>
        <v>34925.522344745848</v>
      </c>
      <c r="F16" s="11">
        <f t="shared" si="2"/>
        <v>68069.036981919591</v>
      </c>
      <c r="G16" s="11">
        <f t="shared" si="2"/>
        <v>133306.35696517941</v>
      </c>
      <c r="H16" s="11">
        <f t="shared" si="2"/>
        <v>261840.21427758376</v>
      </c>
      <c r="I16" s="11">
        <f t="shared" si="2"/>
        <v>515227.10470974265</v>
      </c>
      <c r="J16" s="11">
        <f t="shared" si="2"/>
        <v>1014907.8483533219</v>
      </c>
      <c r="K16" s="11">
        <f t="shared" si="2"/>
        <v>2000468.0149013747</v>
      </c>
      <c r="L16" s="11">
        <f t="shared" si="2"/>
        <v>3944579.2190700364</v>
      </c>
      <c r="M16" s="11">
        <f t="shared" si="2"/>
        <v>7779765.6996967439</v>
      </c>
      <c r="N16" s="11">
        <f t="shared" si="2"/>
        <v>15345789.81838497</v>
      </c>
    </row>
    <row r="17" spans="1:14" ht="15.75" customHeight="1" x14ac:dyDescent="0.3">
      <c r="A17" s="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ht="15.75" customHeight="1" x14ac:dyDescent="0.3">
      <c r="A18" s="9" t="s">
        <v>14</v>
      </c>
      <c r="B18" s="12" t="s">
        <v>13</v>
      </c>
      <c r="C18" s="11">
        <f>+C16*C7</f>
        <v>7276.9647549199917</v>
      </c>
      <c r="D18" s="11">
        <f t="shared" ref="D18:N18" si="3">+D16*D7</f>
        <v>13905.304737888096</v>
      </c>
      <c r="E18" s="11">
        <f t="shared" si="3"/>
        <v>26892.652205454306</v>
      </c>
      <c r="F18" s="11">
        <f t="shared" si="3"/>
        <v>52413.15847607809</v>
      </c>
      <c r="G18" s="11">
        <f t="shared" si="3"/>
        <v>102645.89486318815</v>
      </c>
      <c r="H18" s="11">
        <f t="shared" si="3"/>
        <v>201616.9649937395</v>
      </c>
      <c r="I18" s="11">
        <f t="shared" si="3"/>
        <v>396724.87062650186</v>
      </c>
      <c r="J18" s="11">
        <f t="shared" si="3"/>
        <v>781479.04323205783</v>
      </c>
      <c r="K18" s="11">
        <f t="shared" si="3"/>
        <v>1540360.3714740586</v>
      </c>
      <c r="L18" s="11">
        <f t="shared" si="3"/>
        <v>3037325.998683928</v>
      </c>
      <c r="M18" s="11">
        <f t="shared" si="3"/>
        <v>5990419.5887664929</v>
      </c>
      <c r="N18" s="11">
        <f t="shared" si="3"/>
        <v>11816258.160156427</v>
      </c>
    </row>
    <row r="19" spans="1:14" ht="15.75" customHeight="1" x14ac:dyDescent="0.3">
      <c r="A19" s="9" t="s">
        <v>15</v>
      </c>
      <c r="B19" s="12" t="s">
        <v>13</v>
      </c>
      <c r="C19" s="11">
        <f>C18*C8</f>
        <v>6039.8807465835926</v>
      </c>
      <c r="D19" s="11">
        <f t="shared" ref="D19:N19" si="4">D18*D8</f>
        <v>11541.402932447119</v>
      </c>
      <c r="E19" s="11">
        <f t="shared" si="4"/>
        <v>22320.901330527071</v>
      </c>
      <c r="F19" s="11">
        <f t="shared" si="4"/>
        <v>43502.921535144815</v>
      </c>
      <c r="G19" s="11">
        <f t="shared" si="4"/>
        <v>85196.092736446168</v>
      </c>
      <c r="H19" s="11">
        <f t="shared" si="4"/>
        <v>167342.08094480378</v>
      </c>
      <c r="I19" s="11">
        <f t="shared" si="4"/>
        <v>329281.64261999651</v>
      </c>
      <c r="J19" s="11">
        <f t="shared" si="4"/>
        <v>648627.60588260798</v>
      </c>
      <c r="K19" s="11">
        <f t="shared" si="4"/>
        <v>1278499.1083234686</v>
      </c>
      <c r="L19" s="11">
        <f t="shared" si="4"/>
        <v>2520980.5789076602</v>
      </c>
      <c r="M19" s="11">
        <f t="shared" si="4"/>
        <v>4972048.258676189</v>
      </c>
      <c r="N19" s="11">
        <f t="shared" si="4"/>
        <v>9807494.2729298342</v>
      </c>
    </row>
    <row r="20" spans="1:14" ht="15.75" customHeight="1" x14ac:dyDescent="0.3">
      <c r="A20" s="9" t="s">
        <v>16</v>
      </c>
      <c r="B20" s="12" t="s">
        <v>13</v>
      </c>
      <c r="C20" s="11">
        <f>+C19*C9</f>
        <v>3623.9284479501553</v>
      </c>
      <c r="D20" s="11">
        <f t="shared" ref="D20:N21" si="5">+D19*D9</f>
        <v>6924.8417594682714</v>
      </c>
      <c r="E20" s="11">
        <f t="shared" si="5"/>
        <v>13392.540798316242</v>
      </c>
      <c r="F20" s="11">
        <f t="shared" si="5"/>
        <v>26101.752921086889</v>
      </c>
      <c r="G20" s="11">
        <f t="shared" si="5"/>
        <v>51117.655641867699</v>
      </c>
      <c r="H20" s="11">
        <f t="shared" si="5"/>
        <v>100405.24856688226</v>
      </c>
      <c r="I20" s="11">
        <f t="shared" si="5"/>
        <v>197568.98557199791</v>
      </c>
      <c r="J20" s="11">
        <f t="shared" si="5"/>
        <v>389176.56352956477</v>
      </c>
      <c r="K20" s="11">
        <f t="shared" si="5"/>
        <v>767099.46499408118</v>
      </c>
      <c r="L20" s="11">
        <f t="shared" si="5"/>
        <v>1512588.3473445962</v>
      </c>
      <c r="M20" s="11">
        <f t="shared" si="5"/>
        <v>2983228.9552057134</v>
      </c>
      <c r="N20" s="11">
        <f t="shared" si="5"/>
        <v>5884496.5637579001</v>
      </c>
    </row>
    <row r="21" spans="1:14" ht="15.75" customHeight="1" x14ac:dyDescent="0.3">
      <c r="A21" s="13" t="s">
        <v>7</v>
      </c>
      <c r="B21" s="12" t="s">
        <v>13</v>
      </c>
      <c r="C21" s="11">
        <f>+C20*C10</f>
        <v>2899.1427583601244</v>
      </c>
      <c r="D21" s="11">
        <f t="shared" si="5"/>
        <v>5539.8734075746179</v>
      </c>
      <c r="E21" s="11">
        <f t="shared" si="5"/>
        <v>10714.032638652994</v>
      </c>
      <c r="F21" s="11">
        <f t="shared" si="5"/>
        <v>20881.402336869513</v>
      </c>
      <c r="G21" s="11">
        <f t="shared" si="5"/>
        <v>40894.124513494164</v>
      </c>
      <c r="H21" s="11">
        <f t="shared" si="5"/>
        <v>80324.198853505819</v>
      </c>
      <c r="I21" s="11">
        <f t="shared" si="5"/>
        <v>158055.18845759833</v>
      </c>
      <c r="J21" s="11">
        <f t="shared" si="5"/>
        <v>311341.25082365185</v>
      </c>
      <c r="K21" s="11">
        <f t="shared" si="5"/>
        <v>613679.57199526497</v>
      </c>
      <c r="L21" s="11">
        <f t="shared" si="5"/>
        <v>1210070.6778756769</v>
      </c>
      <c r="M21" s="11">
        <f t="shared" si="5"/>
        <v>2386583.1641645706</v>
      </c>
      <c r="N21" s="11">
        <f t="shared" si="5"/>
        <v>4707597.2510063201</v>
      </c>
    </row>
    <row r="22" spans="1:14" ht="15.75" customHeight="1" x14ac:dyDescent="0.3">
      <c r="A22" s="13" t="s">
        <v>8</v>
      </c>
      <c r="B22" s="12" t="s">
        <v>13</v>
      </c>
      <c r="C22" s="11">
        <f>+C20*C11</f>
        <v>652.30712063102794</v>
      </c>
      <c r="D22" s="11">
        <f t="shared" ref="D22:N22" si="6">+D20*D11</f>
        <v>1246.4715167042889</v>
      </c>
      <c r="E22" s="11">
        <f t="shared" si="6"/>
        <v>2410.6573436969234</v>
      </c>
      <c r="F22" s="11">
        <f t="shared" si="6"/>
        <v>4698.3155257956396</v>
      </c>
      <c r="G22" s="11">
        <f t="shared" si="6"/>
        <v>9201.1780155361848</v>
      </c>
      <c r="H22" s="11">
        <f t="shared" si="6"/>
        <v>18072.944742038806</v>
      </c>
      <c r="I22" s="11">
        <f t="shared" si="6"/>
        <v>35562.417402959625</v>
      </c>
      <c r="J22" s="11">
        <f t="shared" si="6"/>
        <v>70051.781435321653</v>
      </c>
      <c r="K22" s="11">
        <f t="shared" si="6"/>
        <v>138077.90369893462</v>
      </c>
      <c r="L22" s="11">
        <f t="shared" si="6"/>
        <v>272265.90252202732</v>
      </c>
      <c r="M22" s="11">
        <f t="shared" si="6"/>
        <v>536981.21193702845</v>
      </c>
      <c r="N22" s="11">
        <f t="shared" si="6"/>
        <v>1059209.3814764221</v>
      </c>
    </row>
    <row r="23" spans="1:14" ht="15.75" customHeight="1" x14ac:dyDescent="0.3">
      <c r="A23" s="13" t="s">
        <v>9</v>
      </c>
      <c r="B23" s="12" t="s">
        <v>13</v>
      </c>
      <c r="C23" s="11">
        <f>+C20*C12</f>
        <v>72.478568959003113</v>
      </c>
      <c r="D23" s="11">
        <f t="shared" ref="D23:N23" si="7">+D20*D12</f>
        <v>138.49683518936544</v>
      </c>
      <c r="E23" s="11">
        <f t="shared" si="7"/>
        <v>267.85081596632483</v>
      </c>
      <c r="F23" s="11">
        <f t="shared" si="7"/>
        <v>522.03505842173774</v>
      </c>
      <c r="G23" s="11">
        <f t="shared" si="7"/>
        <v>1022.353112837354</v>
      </c>
      <c r="H23" s="11">
        <f t="shared" si="7"/>
        <v>2008.1049713376453</v>
      </c>
      <c r="I23" s="11">
        <f t="shared" si="7"/>
        <v>3951.3797114399581</v>
      </c>
      <c r="J23" s="11">
        <f t="shared" si="7"/>
        <v>7783.5312705912957</v>
      </c>
      <c r="K23" s="11">
        <f t="shared" si="7"/>
        <v>15341.989299881623</v>
      </c>
      <c r="L23" s="11">
        <f t="shared" si="7"/>
        <v>30251.766946891923</v>
      </c>
      <c r="M23" s="11">
        <f t="shared" si="7"/>
        <v>59664.579104114266</v>
      </c>
      <c r="N23" s="11">
        <f t="shared" si="7"/>
        <v>117689.931275158</v>
      </c>
    </row>
    <row r="24" spans="1:14" ht="15.75" customHeight="1" x14ac:dyDescent="0.3">
      <c r="A24" s="9"/>
      <c r="B24" s="12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5.75" customHeight="1" x14ac:dyDescent="0.3">
      <c r="A25" s="9"/>
      <c r="B25" s="12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5.75" customHeight="1" x14ac:dyDescent="0.3">
      <c r="A26" s="3" t="s">
        <v>17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 customHeight="1" x14ac:dyDescent="0.3">
      <c r="A27" s="5" t="s">
        <v>1</v>
      </c>
      <c r="B27" s="6"/>
      <c r="C27" s="6">
        <v>0.38</v>
      </c>
      <c r="D27" s="6">
        <v>0.38</v>
      </c>
      <c r="E27" s="6">
        <v>0.38</v>
      </c>
      <c r="F27" s="6">
        <v>0.38</v>
      </c>
      <c r="G27" s="6">
        <v>0.38</v>
      </c>
      <c r="H27" s="6">
        <v>0.38</v>
      </c>
      <c r="I27" s="6">
        <v>0.38</v>
      </c>
      <c r="J27" s="6">
        <v>0.38</v>
      </c>
      <c r="K27" s="6">
        <v>0.38</v>
      </c>
      <c r="L27" s="6">
        <v>0.38</v>
      </c>
      <c r="M27" s="6">
        <v>0.38</v>
      </c>
      <c r="N27" s="6">
        <v>0.38</v>
      </c>
    </row>
    <row r="28" spans="1:14" ht="15.75" customHeight="1" x14ac:dyDescent="0.3">
      <c r="A28" s="5" t="s">
        <v>2</v>
      </c>
      <c r="B28" s="6"/>
      <c r="C28" s="6">
        <v>0.85</v>
      </c>
      <c r="D28" s="6">
        <v>0.85</v>
      </c>
      <c r="E28" s="6">
        <v>0.85</v>
      </c>
      <c r="F28" s="6">
        <v>0.85</v>
      </c>
      <c r="G28" s="6">
        <v>0.85</v>
      </c>
      <c r="H28" s="6">
        <v>0.85</v>
      </c>
      <c r="I28" s="6">
        <v>0.85</v>
      </c>
      <c r="J28" s="6">
        <v>0.85</v>
      </c>
      <c r="K28" s="6">
        <v>0.85</v>
      </c>
      <c r="L28" s="6">
        <v>0.85</v>
      </c>
      <c r="M28" s="6">
        <v>0.85</v>
      </c>
      <c r="N28" s="6">
        <v>0.85</v>
      </c>
    </row>
    <row r="29" spans="1:14" ht="15.75" customHeight="1" x14ac:dyDescent="0.3">
      <c r="A29" s="5" t="s">
        <v>3</v>
      </c>
      <c r="B29" s="5"/>
      <c r="C29" s="5">
        <v>7.8</v>
      </c>
      <c r="D29" s="5">
        <v>7.8</v>
      </c>
      <c r="E29" s="5">
        <v>7.8</v>
      </c>
      <c r="F29" s="5">
        <v>7.8</v>
      </c>
      <c r="G29" s="5">
        <v>7.8</v>
      </c>
      <c r="H29" s="5">
        <v>7.8</v>
      </c>
      <c r="I29" s="5">
        <v>7.8</v>
      </c>
      <c r="J29" s="5">
        <v>7.8</v>
      </c>
      <c r="K29" s="5">
        <v>7.8</v>
      </c>
      <c r="L29" s="5">
        <v>7.8</v>
      </c>
      <c r="M29" s="5">
        <v>7.8</v>
      </c>
      <c r="N29" s="5">
        <v>7.8</v>
      </c>
    </row>
    <row r="30" spans="1:14" ht="15.75" customHeight="1" x14ac:dyDescent="0.3">
      <c r="A30" s="5"/>
      <c r="B30" s="5"/>
      <c r="C30" s="5"/>
    </row>
    <row r="31" spans="1:14" ht="15.75" customHeight="1" x14ac:dyDescent="0.3">
      <c r="A31" s="5" t="s">
        <v>4</v>
      </c>
      <c r="B31" s="6"/>
      <c r="C31" s="6">
        <v>0.7</v>
      </c>
      <c r="D31" s="6">
        <v>0.7</v>
      </c>
      <c r="E31" s="6">
        <v>0.7</v>
      </c>
      <c r="F31" s="6">
        <v>0.7</v>
      </c>
      <c r="G31" s="6">
        <v>0.7</v>
      </c>
      <c r="H31" s="6">
        <v>0.7</v>
      </c>
      <c r="I31" s="6">
        <v>0.7</v>
      </c>
      <c r="J31" s="6">
        <v>0.7</v>
      </c>
      <c r="K31" s="6">
        <v>0.7</v>
      </c>
      <c r="L31" s="6">
        <v>0.7</v>
      </c>
      <c r="M31" s="6">
        <v>0.7</v>
      </c>
      <c r="N31" s="6">
        <v>0.7</v>
      </c>
    </row>
    <row r="32" spans="1:14" ht="15.75" customHeight="1" x14ac:dyDescent="0.3">
      <c r="A32" s="5" t="s">
        <v>5</v>
      </c>
      <c r="B32" s="6"/>
      <c r="C32" s="6">
        <v>0.6</v>
      </c>
      <c r="D32" s="6">
        <v>0.6</v>
      </c>
      <c r="E32" s="6">
        <v>0.6</v>
      </c>
      <c r="F32" s="6">
        <v>0.6</v>
      </c>
      <c r="G32" s="6">
        <v>0.6</v>
      </c>
      <c r="H32" s="6">
        <v>0.6</v>
      </c>
      <c r="I32" s="6">
        <v>0.6</v>
      </c>
      <c r="J32" s="6">
        <v>0.6</v>
      </c>
      <c r="K32" s="6">
        <v>0.6</v>
      </c>
      <c r="L32" s="6">
        <v>0.6</v>
      </c>
      <c r="M32" s="6">
        <v>0.6</v>
      </c>
      <c r="N32" s="6">
        <v>0.6</v>
      </c>
    </row>
    <row r="33" spans="1:14" ht="15.75" customHeight="1" x14ac:dyDescent="0.3">
      <c r="A33" s="5" t="s">
        <v>6</v>
      </c>
      <c r="B33" s="6"/>
      <c r="C33" s="6">
        <v>0.35</v>
      </c>
      <c r="D33" s="6">
        <v>0.35</v>
      </c>
      <c r="E33" s="6">
        <v>0.35</v>
      </c>
      <c r="F33" s="6">
        <v>0.35</v>
      </c>
      <c r="G33" s="6">
        <v>0.35</v>
      </c>
      <c r="H33" s="6">
        <v>0.35</v>
      </c>
      <c r="I33" s="6">
        <v>0.35</v>
      </c>
      <c r="J33" s="6">
        <v>0.35</v>
      </c>
      <c r="K33" s="6">
        <v>0.35</v>
      </c>
      <c r="L33" s="6">
        <v>0.35</v>
      </c>
      <c r="M33" s="6">
        <v>0.35</v>
      </c>
      <c r="N33" s="6">
        <v>0.35</v>
      </c>
    </row>
    <row r="34" spans="1:14" ht="15.75" customHeight="1" x14ac:dyDescent="0.3">
      <c r="A34" s="7" t="s">
        <v>7</v>
      </c>
      <c r="B34" s="8"/>
      <c r="C34" s="8">
        <v>0.8</v>
      </c>
      <c r="D34" s="8">
        <v>0.8</v>
      </c>
      <c r="E34" s="8">
        <v>0.8</v>
      </c>
      <c r="F34" s="8">
        <v>0.8</v>
      </c>
      <c r="G34" s="8">
        <v>0.8</v>
      </c>
      <c r="H34" s="8">
        <v>0.8</v>
      </c>
      <c r="I34" s="8">
        <v>0.8</v>
      </c>
      <c r="J34" s="8">
        <v>0.8</v>
      </c>
      <c r="K34" s="8">
        <v>0.8</v>
      </c>
      <c r="L34" s="8">
        <v>0.8</v>
      </c>
      <c r="M34" s="8">
        <v>0.8</v>
      </c>
      <c r="N34" s="8">
        <v>0.8</v>
      </c>
    </row>
    <row r="35" spans="1:14" ht="15.75" customHeight="1" x14ac:dyDescent="0.3">
      <c r="A35" s="7" t="s">
        <v>8</v>
      </c>
      <c r="B35" s="8"/>
      <c r="C35" s="8">
        <v>0.18</v>
      </c>
      <c r="D35" s="8">
        <v>0.18</v>
      </c>
      <c r="E35" s="8">
        <v>0.18</v>
      </c>
      <c r="F35" s="8">
        <v>0.18</v>
      </c>
      <c r="G35" s="8">
        <v>0.18</v>
      </c>
      <c r="H35" s="8">
        <v>0.18</v>
      </c>
      <c r="I35" s="8">
        <v>0.18</v>
      </c>
      <c r="J35" s="8">
        <v>0.18</v>
      </c>
      <c r="K35" s="8">
        <v>0.18</v>
      </c>
      <c r="L35" s="8">
        <v>0.18</v>
      </c>
      <c r="M35" s="8">
        <v>0.18</v>
      </c>
      <c r="N35" s="8">
        <v>0.18</v>
      </c>
    </row>
    <row r="36" spans="1:14" ht="15.75" customHeight="1" x14ac:dyDescent="0.3">
      <c r="A36" s="7" t="s">
        <v>9</v>
      </c>
      <c r="B36" s="8"/>
      <c r="C36" s="8">
        <v>0.02</v>
      </c>
      <c r="D36" s="8">
        <v>0.02</v>
      </c>
      <c r="E36" s="8">
        <v>0.02</v>
      </c>
      <c r="F36" s="8">
        <v>0.02</v>
      </c>
      <c r="G36" s="8">
        <v>0.02</v>
      </c>
      <c r="H36" s="8">
        <v>0.02</v>
      </c>
      <c r="I36" s="8">
        <v>0.02</v>
      </c>
      <c r="J36" s="8">
        <v>0.02</v>
      </c>
      <c r="K36" s="8">
        <v>0.02</v>
      </c>
      <c r="L36" s="8">
        <v>0.02</v>
      </c>
      <c r="M36" s="8">
        <v>0.02</v>
      </c>
      <c r="N36" s="8">
        <v>0.02</v>
      </c>
    </row>
    <row r="37" spans="1:14" ht="15.75" customHeight="1" x14ac:dyDescent="0.3">
      <c r="A37" s="5"/>
    </row>
    <row r="38" spans="1:14" ht="15.75" customHeight="1" x14ac:dyDescent="0.3">
      <c r="A38" s="9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ht="15.75" customHeight="1" x14ac:dyDescent="0.3">
      <c r="A39" s="9" t="s">
        <v>1</v>
      </c>
      <c r="B39" s="14" t="s">
        <v>18</v>
      </c>
      <c r="C39" s="11">
        <f>C27*B149</f>
        <v>10149.695181901467</v>
      </c>
      <c r="D39" s="11">
        <f t="shared" ref="D39:N39" si="8">D27*C149</f>
        <v>45071.169616834886</v>
      </c>
      <c r="E39" s="11">
        <f t="shared" si="8"/>
        <v>69675.96613193852</v>
      </c>
      <c r="F39" s="11">
        <f t="shared" si="8"/>
        <v>91723.819779474798</v>
      </c>
      <c r="G39" s="11">
        <f t="shared" si="8"/>
        <v>113004.9486481299</v>
      </c>
      <c r="H39" s="11">
        <f t="shared" si="8"/>
        <v>134822.45938452624</v>
      </c>
      <c r="I39" s="11">
        <f t="shared" si="8"/>
        <v>158181.65508462593</v>
      </c>
      <c r="J39" s="11">
        <f t="shared" si="8"/>
        <v>183916.01316413531</v>
      </c>
      <c r="K39" s="11">
        <f t="shared" si="8"/>
        <v>212774.89713820542</v>
      </c>
      <c r="L39" s="11">
        <f t="shared" si="8"/>
        <v>245482.80939923463</v>
      </c>
      <c r="M39" s="11">
        <f t="shared" si="8"/>
        <v>282784.48266160098</v>
      </c>
      <c r="N39" s="11">
        <f t="shared" si="8"/>
        <v>325478.08128537278</v>
      </c>
    </row>
    <row r="40" spans="1:14" ht="15.75" customHeight="1" x14ac:dyDescent="0.3">
      <c r="A40" s="9" t="s">
        <v>2</v>
      </c>
      <c r="B40" s="12" t="s">
        <v>13</v>
      </c>
      <c r="C40" s="11">
        <f>+C39*C28</f>
        <v>8627.2409046162466</v>
      </c>
      <c r="D40" s="11">
        <f t="shared" ref="D40:N40" si="9">+D39*D28</f>
        <v>38310.49417430965</v>
      </c>
      <c r="E40" s="11">
        <f t="shared" si="9"/>
        <v>59224.571212147741</v>
      </c>
      <c r="F40" s="11">
        <f t="shared" si="9"/>
        <v>77965.246812553582</v>
      </c>
      <c r="G40" s="11">
        <f t="shared" si="9"/>
        <v>96054.206350910405</v>
      </c>
      <c r="H40" s="11">
        <f t="shared" si="9"/>
        <v>114599.0904768473</v>
      </c>
      <c r="I40" s="11">
        <f t="shared" si="9"/>
        <v>134454.40682193203</v>
      </c>
      <c r="J40" s="11">
        <f t="shared" si="9"/>
        <v>156328.61118951501</v>
      </c>
      <c r="K40" s="11">
        <f t="shared" si="9"/>
        <v>180858.66256747459</v>
      </c>
      <c r="L40" s="11">
        <f t="shared" si="9"/>
        <v>208660.38798934943</v>
      </c>
      <c r="M40" s="11">
        <f t="shared" si="9"/>
        <v>240366.81026236081</v>
      </c>
      <c r="N40" s="11">
        <f t="shared" si="9"/>
        <v>276656.36909256683</v>
      </c>
    </row>
    <row r="41" spans="1:14" ht="15.75" customHeight="1" x14ac:dyDescent="0.3">
      <c r="A41" s="9" t="s">
        <v>3</v>
      </c>
      <c r="B41" s="12" t="s">
        <v>13</v>
      </c>
      <c r="C41" s="11">
        <f>C40*C29</f>
        <v>67292.479056006719</v>
      </c>
      <c r="D41" s="11">
        <f t="shared" ref="D41:N41" si="10">D40*D29</f>
        <v>298821.85455961525</v>
      </c>
      <c r="E41" s="11">
        <f t="shared" si="10"/>
        <v>461951.65545475238</v>
      </c>
      <c r="F41" s="11">
        <f t="shared" si="10"/>
        <v>608128.92513791798</v>
      </c>
      <c r="G41" s="11">
        <f t="shared" si="10"/>
        <v>749222.80953710119</v>
      </c>
      <c r="H41" s="11">
        <f t="shared" si="10"/>
        <v>893872.90571940888</v>
      </c>
      <c r="I41" s="11">
        <f t="shared" si="10"/>
        <v>1048744.3732110697</v>
      </c>
      <c r="J41" s="11">
        <f t="shared" si="10"/>
        <v>1219363.1672782172</v>
      </c>
      <c r="K41" s="11">
        <f t="shared" si="10"/>
        <v>1410697.5680263017</v>
      </c>
      <c r="L41" s="11">
        <f t="shared" si="10"/>
        <v>1627551.0263169254</v>
      </c>
      <c r="M41" s="11">
        <f t="shared" si="10"/>
        <v>1874861.1200464142</v>
      </c>
      <c r="N41" s="11">
        <f t="shared" si="10"/>
        <v>2157919.6789220213</v>
      </c>
    </row>
    <row r="42" spans="1:14" ht="15.75" customHeight="1" x14ac:dyDescent="0.3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15.75" customHeight="1" x14ac:dyDescent="0.3">
      <c r="A43" s="9" t="s">
        <v>4</v>
      </c>
      <c r="B43" s="12" t="s">
        <v>13</v>
      </c>
      <c r="C43" s="11">
        <f>+C41*C31</f>
        <v>47104.735339204701</v>
      </c>
      <c r="D43" s="11">
        <f t="shared" ref="D43:N43" si="11">+D41*D31</f>
        <v>209175.29819173066</v>
      </c>
      <c r="E43" s="11">
        <f t="shared" si="11"/>
        <v>323366.15881832666</v>
      </c>
      <c r="F43" s="11">
        <f t="shared" si="11"/>
        <v>425690.24759654258</v>
      </c>
      <c r="G43" s="11">
        <f t="shared" si="11"/>
        <v>524455.96667597082</v>
      </c>
      <c r="H43" s="11">
        <f t="shared" si="11"/>
        <v>625711.03400358616</v>
      </c>
      <c r="I43" s="11">
        <f t="shared" si="11"/>
        <v>734121.06124774879</v>
      </c>
      <c r="J43" s="11">
        <f t="shared" si="11"/>
        <v>853554.21709475201</v>
      </c>
      <c r="K43" s="11">
        <f t="shared" si="11"/>
        <v>987488.29761841113</v>
      </c>
      <c r="L43" s="11">
        <f t="shared" si="11"/>
        <v>1139285.7184218478</v>
      </c>
      <c r="M43" s="11">
        <f t="shared" si="11"/>
        <v>1312402.7840324899</v>
      </c>
      <c r="N43" s="11">
        <f t="shared" si="11"/>
        <v>1510543.7752454148</v>
      </c>
    </row>
    <row r="44" spans="1:14" ht="15.75" customHeight="1" x14ac:dyDescent="0.3">
      <c r="A44" s="9" t="s">
        <v>5</v>
      </c>
      <c r="B44" s="12" t="s">
        <v>13</v>
      </c>
      <c r="C44" s="11">
        <f>C43*C32</f>
        <v>28262.841203522821</v>
      </c>
      <c r="D44" s="11">
        <f t="shared" ref="D44:N44" si="12">D43*D32</f>
        <v>125505.17891503838</v>
      </c>
      <c r="E44" s="11">
        <f t="shared" si="12"/>
        <v>194019.69529099599</v>
      </c>
      <c r="F44" s="11">
        <f t="shared" si="12"/>
        <v>255414.14855792554</v>
      </c>
      <c r="G44" s="11">
        <f t="shared" si="12"/>
        <v>314673.58000558248</v>
      </c>
      <c r="H44" s="11">
        <f t="shared" si="12"/>
        <v>375426.62040215166</v>
      </c>
      <c r="I44" s="11">
        <f t="shared" si="12"/>
        <v>440472.63674864924</v>
      </c>
      <c r="J44" s="11">
        <f t="shared" si="12"/>
        <v>512132.53025685117</v>
      </c>
      <c r="K44" s="11">
        <f t="shared" si="12"/>
        <v>592492.97857104661</v>
      </c>
      <c r="L44" s="11">
        <f t="shared" si="12"/>
        <v>683571.43105310865</v>
      </c>
      <c r="M44" s="11">
        <f t="shared" si="12"/>
        <v>787441.67041949392</v>
      </c>
      <c r="N44" s="11">
        <f t="shared" si="12"/>
        <v>906326.26514724887</v>
      </c>
    </row>
    <row r="45" spans="1:14" ht="15.75" customHeight="1" x14ac:dyDescent="0.3">
      <c r="A45" s="9" t="s">
        <v>6</v>
      </c>
      <c r="B45" s="12" t="s">
        <v>13</v>
      </c>
      <c r="C45" s="11">
        <f>+C44*C33</f>
        <v>9891.9944212329865</v>
      </c>
      <c r="D45" s="11">
        <f t="shared" ref="D45:N46" si="13">+D44*D33</f>
        <v>43926.81262026343</v>
      </c>
      <c r="E45" s="11">
        <f t="shared" si="13"/>
        <v>67906.893351848601</v>
      </c>
      <c r="F45" s="11">
        <f t="shared" si="13"/>
        <v>89394.951995273936</v>
      </c>
      <c r="G45" s="11">
        <f t="shared" si="13"/>
        <v>110135.75300195387</v>
      </c>
      <c r="H45" s="11">
        <f t="shared" si="13"/>
        <v>131399.31714075306</v>
      </c>
      <c r="I45" s="11">
        <f t="shared" si="13"/>
        <v>154165.42286202722</v>
      </c>
      <c r="J45" s="11">
        <f t="shared" si="13"/>
        <v>179246.38558989789</v>
      </c>
      <c r="K45" s="11">
        <f t="shared" si="13"/>
        <v>207372.54249986631</v>
      </c>
      <c r="L45" s="11">
        <f t="shared" si="13"/>
        <v>239250.00086858802</v>
      </c>
      <c r="M45" s="11">
        <f t="shared" si="13"/>
        <v>275604.58464682283</v>
      </c>
      <c r="N45" s="11">
        <f t="shared" si="13"/>
        <v>317214.19280153711</v>
      </c>
    </row>
    <row r="46" spans="1:14" ht="15.75" customHeight="1" x14ac:dyDescent="0.3">
      <c r="A46" s="13" t="s">
        <v>7</v>
      </c>
      <c r="B46" s="12" t="s">
        <v>13</v>
      </c>
      <c r="C46" s="11">
        <f>+C45*C34</f>
        <v>7913.5955369863896</v>
      </c>
      <c r="D46" s="11">
        <f t="shared" si="13"/>
        <v>35141.450096210749</v>
      </c>
      <c r="E46" s="11">
        <f t="shared" si="13"/>
        <v>54325.514681478882</v>
      </c>
      <c r="F46" s="11">
        <f t="shared" si="13"/>
        <v>71515.961596219146</v>
      </c>
      <c r="G46" s="11">
        <f t="shared" si="13"/>
        <v>88108.602401563097</v>
      </c>
      <c r="H46" s="11">
        <f t="shared" si="13"/>
        <v>105119.45371260245</v>
      </c>
      <c r="I46" s="11">
        <f t="shared" si="13"/>
        <v>123332.33828962178</v>
      </c>
      <c r="J46" s="11">
        <f t="shared" si="13"/>
        <v>143397.10847191833</v>
      </c>
      <c r="K46" s="11">
        <f t="shared" si="13"/>
        <v>165898.03399989306</v>
      </c>
      <c r="L46" s="11">
        <f t="shared" si="13"/>
        <v>191400.00069487042</v>
      </c>
      <c r="M46" s="11">
        <f t="shared" si="13"/>
        <v>220483.66771745827</v>
      </c>
      <c r="N46" s="11">
        <f t="shared" si="13"/>
        <v>253771.35424122971</v>
      </c>
    </row>
    <row r="47" spans="1:14" ht="15.75" customHeight="1" x14ac:dyDescent="0.3">
      <c r="A47" s="13" t="s">
        <v>8</v>
      </c>
      <c r="B47" s="12" t="s">
        <v>13</v>
      </c>
      <c r="C47" s="11">
        <f>+C45*C35</f>
        <v>1780.5589958219375</v>
      </c>
      <c r="D47" s="11">
        <f t="shared" ref="D47:N47" si="14">+D45*D35</f>
        <v>7906.8262716474173</v>
      </c>
      <c r="E47" s="11">
        <f t="shared" si="14"/>
        <v>12223.240803332748</v>
      </c>
      <c r="F47" s="11">
        <f t="shared" si="14"/>
        <v>16091.091359149308</v>
      </c>
      <c r="G47" s="11">
        <f t="shared" si="14"/>
        <v>19824.435540351697</v>
      </c>
      <c r="H47" s="11">
        <f t="shared" si="14"/>
        <v>23651.877085335549</v>
      </c>
      <c r="I47" s="11">
        <f t="shared" si="14"/>
        <v>27749.776115164899</v>
      </c>
      <c r="J47" s="11">
        <f t="shared" si="14"/>
        <v>32264.34940618162</v>
      </c>
      <c r="K47" s="11">
        <f t="shared" si="14"/>
        <v>37327.057649975934</v>
      </c>
      <c r="L47" s="11">
        <f t="shared" si="14"/>
        <v>43065.000156345843</v>
      </c>
      <c r="M47" s="11">
        <f t="shared" si="14"/>
        <v>49608.825236428107</v>
      </c>
      <c r="N47" s="11">
        <f t="shared" si="14"/>
        <v>57098.554704276678</v>
      </c>
    </row>
    <row r="48" spans="1:14" ht="15.75" customHeight="1" x14ac:dyDescent="0.3">
      <c r="A48" s="13" t="s">
        <v>9</v>
      </c>
      <c r="B48" s="12" t="s">
        <v>13</v>
      </c>
      <c r="C48" s="11">
        <f>+C45*C36</f>
        <v>197.83988842465973</v>
      </c>
      <c r="D48" s="11">
        <f t="shared" ref="D48:N48" si="15">+D45*D36</f>
        <v>878.53625240526867</v>
      </c>
      <c r="E48" s="11">
        <f t="shared" si="15"/>
        <v>1358.137867036972</v>
      </c>
      <c r="F48" s="11">
        <f t="shared" si="15"/>
        <v>1787.8990399054787</v>
      </c>
      <c r="G48" s="11">
        <f t="shared" si="15"/>
        <v>2202.7150600390773</v>
      </c>
      <c r="H48" s="11">
        <f t="shared" si="15"/>
        <v>2627.9863428150611</v>
      </c>
      <c r="I48" s="11">
        <f t="shared" si="15"/>
        <v>3083.3084572405446</v>
      </c>
      <c r="J48" s="11">
        <f t="shared" si="15"/>
        <v>3584.9277117979582</v>
      </c>
      <c r="K48" s="11">
        <f t="shared" si="15"/>
        <v>4147.4508499973263</v>
      </c>
      <c r="L48" s="11">
        <f t="shared" si="15"/>
        <v>4785.0000173717608</v>
      </c>
      <c r="M48" s="11">
        <f t="shared" si="15"/>
        <v>5512.0916929364566</v>
      </c>
      <c r="N48" s="11">
        <f t="shared" si="15"/>
        <v>6344.2838560307428</v>
      </c>
    </row>
    <row r="49" spans="1:14" ht="15.75" customHeight="1" x14ac:dyDescent="0.3">
      <c r="A49" s="9"/>
      <c r="B49" s="12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ht="15.75" customHeight="1" x14ac:dyDescent="0.3">
      <c r="A50" s="3" t="s">
        <v>19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 customHeight="1" x14ac:dyDescent="0.3">
      <c r="A51" s="5" t="s">
        <v>20</v>
      </c>
      <c r="B51" s="15"/>
      <c r="C51" s="15">
        <v>1000000</v>
      </c>
      <c r="D51" s="15">
        <v>1150000</v>
      </c>
      <c r="E51" s="15">
        <v>1322500</v>
      </c>
      <c r="F51" s="15">
        <v>1520874.9999999998</v>
      </c>
      <c r="G51" s="15">
        <v>1749006.2499999995</v>
      </c>
      <c r="H51" s="15">
        <v>2011357.1874999993</v>
      </c>
      <c r="I51" s="15">
        <v>2313060.7656249991</v>
      </c>
      <c r="J51" s="15">
        <v>2660019.8804687485</v>
      </c>
      <c r="K51" s="15">
        <v>3059022.8625390604</v>
      </c>
      <c r="L51" s="15">
        <v>3517876.2919199192</v>
      </c>
      <c r="M51" s="15">
        <v>4045557.7357079065</v>
      </c>
      <c r="N51" s="15">
        <v>4652391.3960640924</v>
      </c>
    </row>
    <row r="52" spans="1:14" ht="15.75" customHeight="1" x14ac:dyDescent="0.3">
      <c r="A52" s="5" t="s">
        <v>21</v>
      </c>
      <c r="B52" s="16"/>
      <c r="C52" s="16">
        <v>2.7</v>
      </c>
      <c r="D52" s="16">
        <v>2.7</v>
      </c>
      <c r="E52" s="16">
        <v>2.7</v>
      </c>
      <c r="F52" s="16">
        <v>2.7</v>
      </c>
      <c r="G52" s="16">
        <v>2.7</v>
      </c>
      <c r="H52" s="16">
        <v>2.7</v>
      </c>
      <c r="I52" s="16">
        <v>2.7</v>
      </c>
      <c r="J52" s="16">
        <v>2.7</v>
      </c>
      <c r="K52" s="16">
        <v>2.7</v>
      </c>
      <c r="L52" s="16">
        <v>2.7</v>
      </c>
      <c r="M52" s="16">
        <v>2.7</v>
      </c>
      <c r="N52" s="16">
        <v>2.7</v>
      </c>
    </row>
    <row r="53" spans="1:14" ht="15.75" customHeight="1" x14ac:dyDescent="0.3">
      <c r="A53" s="5" t="s">
        <v>22</v>
      </c>
      <c r="B53" s="17"/>
      <c r="C53" s="17">
        <v>3.1399999999999997E-2</v>
      </c>
      <c r="D53" s="18">
        <f t="shared" ref="D53:N59" si="16">+C53</f>
        <v>3.1399999999999997E-2</v>
      </c>
      <c r="E53" s="18">
        <f t="shared" si="16"/>
        <v>3.1399999999999997E-2</v>
      </c>
      <c r="F53" s="18">
        <f t="shared" si="16"/>
        <v>3.1399999999999997E-2</v>
      </c>
      <c r="G53" s="18">
        <f t="shared" si="16"/>
        <v>3.1399999999999997E-2</v>
      </c>
      <c r="H53" s="18">
        <f t="shared" si="16"/>
        <v>3.1399999999999997E-2</v>
      </c>
      <c r="I53" s="18">
        <f t="shared" si="16"/>
        <v>3.1399999999999997E-2</v>
      </c>
      <c r="J53" s="18">
        <f t="shared" si="16"/>
        <v>3.1399999999999997E-2</v>
      </c>
      <c r="K53" s="18">
        <f t="shared" si="16"/>
        <v>3.1399999999999997E-2</v>
      </c>
      <c r="L53" s="18">
        <f t="shared" si="16"/>
        <v>3.1399999999999997E-2</v>
      </c>
      <c r="M53" s="18">
        <f t="shared" si="16"/>
        <v>3.1399999999999997E-2</v>
      </c>
      <c r="N53" s="18">
        <f t="shared" si="16"/>
        <v>3.1399999999999997E-2</v>
      </c>
    </row>
    <row r="54" spans="1:14" ht="15.75" customHeight="1" x14ac:dyDescent="0.3">
      <c r="A54" s="5" t="s">
        <v>23</v>
      </c>
      <c r="B54" s="6"/>
      <c r="C54" s="6">
        <v>0.35</v>
      </c>
      <c r="D54" s="18">
        <f t="shared" si="16"/>
        <v>0.35</v>
      </c>
      <c r="E54" s="18">
        <f t="shared" si="16"/>
        <v>0.35</v>
      </c>
      <c r="F54" s="18">
        <f t="shared" si="16"/>
        <v>0.35</v>
      </c>
      <c r="G54" s="18">
        <f t="shared" si="16"/>
        <v>0.35</v>
      </c>
      <c r="H54" s="18">
        <f t="shared" si="16"/>
        <v>0.35</v>
      </c>
      <c r="I54" s="18">
        <f t="shared" si="16"/>
        <v>0.35</v>
      </c>
      <c r="J54" s="18">
        <f t="shared" si="16"/>
        <v>0.35</v>
      </c>
      <c r="K54" s="18">
        <f t="shared" si="16"/>
        <v>0.35</v>
      </c>
      <c r="L54" s="18">
        <f t="shared" si="16"/>
        <v>0.35</v>
      </c>
      <c r="M54" s="18">
        <f t="shared" si="16"/>
        <v>0.35</v>
      </c>
      <c r="N54" s="18">
        <f t="shared" si="16"/>
        <v>0.35</v>
      </c>
    </row>
    <row r="55" spans="1:14" ht="15.75" customHeight="1" x14ac:dyDescent="0.3">
      <c r="A55" s="5" t="s">
        <v>24</v>
      </c>
      <c r="B55" s="6"/>
      <c r="C55" s="6">
        <v>0.75</v>
      </c>
      <c r="D55" s="18">
        <f t="shared" si="16"/>
        <v>0.75</v>
      </c>
      <c r="E55" s="18">
        <f t="shared" si="16"/>
        <v>0.75</v>
      </c>
      <c r="F55" s="18">
        <f t="shared" si="16"/>
        <v>0.75</v>
      </c>
      <c r="G55" s="18">
        <f t="shared" si="16"/>
        <v>0.75</v>
      </c>
      <c r="H55" s="18">
        <f t="shared" si="16"/>
        <v>0.75</v>
      </c>
      <c r="I55" s="18">
        <f t="shared" si="16"/>
        <v>0.75</v>
      </c>
      <c r="J55" s="18">
        <f t="shared" si="16"/>
        <v>0.75</v>
      </c>
      <c r="K55" s="18">
        <f t="shared" si="16"/>
        <v>0.75</v>
      </c>
      <c r="L55" s="18">
        <f t="shared" si="16"/>
        <v>0.75</v>
      </c>
      <c r="M55" s="18">
        <f t="shared" si="16"/>
        <v>0.75</v>
      </c>
      <c r="N55" s="18">
        <f t="shared" si="16"/>
        <v>0.75</v>
      </c>
    </row>
    <row r="56" spans="1:14" ht="15.75" customHeight="1" x14ac:dyDescent="0.3">
      <c r="A56" s="7" t="s">
        <v>25</v>
      </c>
      <c r="B56" s="8"/>
      <c r="C56" s="8">
        <v>0.65</v>
      </c>
      <c r="D56" s="19">
        <f t="shared" si="16"/>
        <v>0.65</v>
      </c>
      <c r="E56" s="19">
        <f t="shared" si="16"/>
        <v>0.65</v>
      </c>
      <c r="F56" s="19">
        <f t="shared" si="16"/>
        <v>0.65</v>
      </c>
      <c r="G56" s="19">
        <f t="shared" si="16"/>
        <v>0.65</v>
      </c>
      <c r="H56" s="19">
        <f t="shared" si="16"/>
        <v>0.65</v>
      </c>
      <c r="I56" s="19">
        <f t="shared" si="16"/>
        <v>0.65</v>
      </c>
      <c r="J56" s="19">
        <f t="shared" si="16"/>
        <v>0.65</v>
      </c>
      <c r="K56" s="19">
        <f t="shared" si="16"/>
        <v>0.65</v>
      </c>
      <c r="L56" s="19">
        <f t="shared" si="16"/>
        <v>0.65</v>
      </c>
      <c r="M56" s="19">
        <f t="shared" si="16"/>
        <v>0.65</v>
      </c>
      <c r="N56" s="19">
        <f t="shared" si="16"/>
        <v>0.65</v>
      </c>
    </row>
    <row r="57" spans="1:14" ht="15.75" customHeight="1" x14ac:dyDescent="0.3">
      <c r="A57" s="7" t="s">
        <v>7</v>
      </c>
      <c r="B57" s="8"/>
      <c r="C57" s="8">
        <v>0.25</v>
      </c>
      <c r="D57" s="19">
        <f t="shared" si="16"/>
        <v>0.25</v>
      </c>
      <c r="E57" s="19">
        <f t="shared" si="16"/>
        <v>0.25</v>
      </c>
      <c r="F57" s="19">
        <f t="shared" si="16"/>
        <v>0.25</v>
      </c>
      <c r="G57" s="19">
        <f t="shared" si="16"/>
        <v>0.25</v>
      </c>
      <c r="H57" s="19">
        <f t="shared" si="16"/>
        <v>0.25</v>
      </c>
      <c r="I57" s="19">
        <f t="shared" si="16"/>
        <v>0.25</v>
      </c>
      <c r="J57" s="19">
        <f t="shared" si="16"/>
        <v>0.25</v>
      </c>
      <c r="K57" s="19">
        <f t="shared" si="16"/>
        <v>0.25</v>
      </c>
      <c r="L57" s="19">
        <f t="shared" si="16"/>
        <v>0.25</v>
      </c>
      <c r="M57" s="19">
        <f t="shared" si="16"/>
        <v>0.25</v>
      </c>
      <c r="N57" s="19">
        <f t="shared" si="16"/>
        <v>0.25</v>
      </c>
    </row>
    <row r="58" spans="1:14" ht="15.75" customHeight="1" x14ac:dyDescent="0.3">
      <c r="A58" s="7" t="s">
        <v>8</v>
      </c>
      <c r="B58" s="8"/>
      <c r="C58" s="8">
        <v>0.09</v>
      </c>
      <c r="D58" s="19">
        <f t="shared" si="16"/>
        <v>0.09</v>
      </c>
      <c r="E58" s="19">
        <f t="shared" si="16"/>
        <v>0.09</v>
      </c>
      <c r="F58" s="19">
        <f t="shared" si="16"/>
        <v>0.09</v>
      </c>
      <c r="G58" s="19">
        <f t="shared" si="16"/>
        <v>0.09</v>
      </c>
      <c r="H58" s="19">
        <f t="shared" si="16"/>
        <v>0.09</v>
      </c>
      <c r="I58" s="19">
        <f t="shared" si="16"/>
        <v>0.09</v>
      </c>
      <c r="J58" s="19">
        <f t="shared" si="16"/>
        <v>0.09</v>
      </c>
      <c r="K58" s="19">
        <f t="shared" si="16"/>
        <v>0.09</v>
      </c>
      <c r="L58" s="19">
        <f t="shared" si="16"/>
        <v>0.09</v>
      </c>
      <c r="M58" s="19">
        <f t="shared" si="16"/>
        <v>0.09</v>
      </c>
      <c r="N58" s="19">
        <f t="shared" si="16"/>
        <v>0.09</v>
      </c>
    </row>
    <row r="59" spans="1:14" ht="15.75" customHeight="1" x14ac:dyDescent="0.3">
      <c r="A59" s="7" t="s">
        <v>9</v>
      </c>
      <c r="B59" s="8"/>
      <c r="C59" s="8">
        <v>0.01</v>
      </c>
      <c r="D59" s="19">
        <f t="shared" si="16"/>
        <v>0.01</v>
      </c>
      <c r="E59" s="19">
        <f t="shared" si="16"/>
        <v>0.01</v>
      </c>
      <c r="F59" s="19">
        <f t="shared" si="16"/>
        <v>0.01</v>
      </c>
      <c r="G59" s="19">
        <f t="shared" si="16"/>
        <v>0.01</v>
      </c>
      <c r="H59" s="19">
        <f t="shared" si="16"/>
        <v>0.01</v>
      </c>
      <c r="I59" s="19">
        <f t="shared" si="16"/>
        <v>0.01</v>
      </c>
      <c r="J59" s="19">
        <f t="shared" si="16"/>
        <v>0.01</v>
      </c>
      <c r="K59" s="19">
        <f t="shared" si="16"/>
        <v>0.01</v>
      </c>
      <c r="L59" s="19">
        <f t="shared" si="16"/>
        <v>0.01</v>
      </c>
      <c r="M59" s="19">
        <f t="shared" si="16"/>
        <v>0.01</v>
      </c>
      <c r="N59" s="19">
        <f t="shared" si="16"/>
        <v>0.01</v>
      </c>
    </row>
    <row r="60" spans="1:14" ht="15.75" customHeight="1" x14ac:dyDescent="0.3">
      <c r="A60" s="5"/>
      <c r="B60" s="5"/>
      <c r="C60" s="5"/>
    </row>
    <row r="61" spans="1:14" ht="15.75" customHeight="1" x14ac:dyDescent="0.3">
      <c r="A61" s="20" t="s">
        <v>26</v>
      </c>
      <c r="B61" s="5"/>
      <c r="C61" s="21">
        <f>+ROUND(C51/C52,0)</f>
        <v>370370</v>
      </c>
      <c r="D61" s="21">
        <f t="shared" ref="D61:N61" si="17">+ROUND(D51/D52,0)</f>
        <v>425926</v>
      </c>
      <c r="E61" s="21">
        <f t="shared" si="17"/>
        <v>489815</v>
      </c>
      <c r="F61" s="21">
        <f t="shared" si="17"/>
        <v>563287</v>
      </c>
      <c r="G61" s="21">
        <f t="shared" si="17"/>
        <v>647780</v>
      </c>
      <c r="H61" s="21">
        <f t="shared" si="17"/>
        <v>744947</v>
      </c>
      <c r="I61" s="21">
        <f t="shared" si="17"/>
        <v>856689</v>
      </c>
      <c r="J61" s="21">
        <f t="shared" si="17"/>
        <v>985193</v>
      </c>
      <c r="K61" s="21">
        <f t="shared" si="17"/>
        <v>1132971</v>
      </c>
      <c r="L61" s="21">
        <f t="shared" si="17"/>
        <v>1302917</v>
      </c>
      <c r="M61" s="21">
        <f t="shared" si="17"/>
        <v>1498355</v>
      </c>
      <c r="N61" s="21">
        <f t="shared" si="17"/>
        <v>1723108</v>
      </c>
    </row>
    <row r="62" spans="1:14" ht="15.75" customHeight="1" x14ac:dyDescent="0.3">
      <c r="A62" s="20" t="s">
        <v>27</v>
      </c>
      <c r="B62" s="5"/>
      <c r="C62" s="22">
        <f t="shared" ref="C62:N62" si="18">C61/C53</f>
        <v>11795222.929936307</v>
      </c>
      <c r="D62" s="22">
        <f t="shared" si="18"/>
        <v>13564522.292993631</v>
      </c>
      <c r="E62" s="22">
        <f t="shared" si="18"/>
        <v>15599203.821656052</v>
      </c>
      <c r="F62" s="22">
        <f t="shared" si="18"/>
        <v>17939076.433121022</v>
      </c>
      <c r="G62" s="22">
        <f t="shared" si="18"/>
        <v>20629936.305732485</v>
      </c>
      <c r="H62" s="22">
        <f t="shared" si="18"/>
        <v>23724426.75159236</v>
      </c>
      <c r="I62" s="22">
        <f t="shared" si="18"/>
        <v>27283089.171974525</v>
      </c>
      <c r="J62" s="22">
        <f t="shared" si="18"/>
        <v>31375573.248407647</v>
      </c>
      <c r="K62" s="22">
        <f t="shared" si="18"/>
        <v>36081878.980891719</v>
      </c>
      <c r="L62" s="22">
        <f t="shared" si="18"/>
        <v>41494171.9745223</v>
      </c>
      <c r="M62" s="22">
        <f t="shared" si="18"/>
        <v>47718312.10191083</v>
      </c>
      <c r="N62" s="22">
        <f t="shared" si="18"/>
        <v>54876050.95541402</v>
      </c>
    </row>
    <row r="63" spans="1:14" ht="15.75" customHeight="1" x14ac:dyDescent="0.3">
      <c r="A63" s="20" t="s">
        <v>28</v>
      </c>
      <c r="B63" s="23"/>
      <c r="C63" s="22">
        <f>+C61*C54</f>
        <v>129629.49999999999</v>
      </c>
      <c r="D63" s="22">
        <f t="shared" ref="D63:N63" si="19">+D61*D54</f>
        <v>149074.09999999998</v>
      </c>
      <c r="E63" s="22">
        <f t="shared" si="19"/>
        <v>171435.25</v>
      </c>
      <c r="F63" s="22">
        <f t="shared" si="19"/>
        <v>197150.44999999998</v>
      </c>
      <c r="G63" s="22">
        <f t="shared" si="19"/>
        <v>226723</v>
      </c>
      <c r="H63" s="22">
        <f t="shared" si="19"/>
        <v>260731.44999999998</v>
      </c>
      <c r="I63" s="22">
        <f t="shared" si="19"/>
        <v>299841.14999999997</v>
      </c>
      <c r="J63" s="22">
        <f t="shared" si="19"/>
        <v>344817.55</v>
      </c>
      <c r="K63" s="22">
        <f t="shared" si="19"/>
        <v>396539.85</v>
      </c>
      <c r="L63" s="22">
        <f t="shared" si="19"/>
        <v>456020.94999999995</v>
      </c>
      <c r="M63" s="22">
        <f t="shared" si="19"/>
        <v>524424.25</v>
      </c>
      <c r="N63" s="22">
        <f t="shared" si="19"/>
        <v>603087.79999999993</v>
      </c>
    </row>
    <row r="64" spans="1:14" ht="15.75" customHeight="1" x14ac:dyDescent="0.3">
      <c r="A64" s="20" t="s">
        <v>29</v>
      </c>
      <c r="B64" s="24"/>
      <c r="C64" s="21">
        <f>+C63*C55</f>
        <v>97222.124999999985</v>
      </c>
      <c r="D64" s="21">
        <f t="shared" ref="D64:N64" si="20">+D63*D55</f>
        <v>111805.57499999998</v>
      </c>
      <c r="E64" s="21">
        <f t="shared" si="20"/>
        <v>128576.4375</v>
      </c>
      <c r="F64" s="21">
        <f t="shared" si="20"/>
        <v>147862.83749999999</v>
      </c>
      <c r="G64" s="21">
        <f t="shared" si="20"/>
        <v>170042.25</v>
      </c>
      <c r="H64" s="21">
        <f t="shared" si="20"/>
        <v>195548.58749999999</v>
      </c>
      <c r="I64" s="21">
        <f t="shared" si="20"/>
        <v>224880.86249999999</v>
      </c>
      <c r="J64" s="21">
        <f t="shared" si="20"/>
        <v>258613.16249999998</v>
      </c>
      <c r="K64" s="21">
        <f t="shared" si="20"/>
        <v>297404.88749999995</v>
      </c>
      <c r="L64" s="21">
        <f t="shared" si="20"/>
        <v>342015.71249999997</v>
      </c>
      <c r="M64" s="21">
        <f t="shared" si="20"/>
        <v>393318.1875</v>
      </c>
      <c r="N64" s="21">
        <f t="shared" si="20"/>
        <v>452315.85</v>
      </c>
    </row>
    <row r="65" spans="1:14" ht="15.75" customHeight="1" x14ac:dyDescent="0.3">
      <c r="A65" s="25" t="s">
        <v>25</v>
      </c>
      <c r="B65" s="23"/>
      <c r="C65" s="26">
        <f>+ROUND(C64*C56,0)</f>
        <v>63194</v>
      </c>
      <c r="D65" s="26">
        <f t="shared" ref="D65:N65" si="21">+ROUND(D64*D56,0)</f>
        <v>72674</v>
      </c>
      <c r="E65" s="26">
        <f t="shared" si="21"/>
        <v>83575</v>
      </c>
      <c r="F65" s="26">
        <f t="shared" si="21"/>
        <v>96111</v>
      </c>
      <c r="G65" s="26">
        <f t="shared" si="21"/>
        <v>110527</v>
      </c>
      <c r="H65" s="26">
        <f t="shared" si="21"/>
        <v>127107</v>
      </c>
      <c r="I65" s="26">
        <f t="shared" si="21"/>
        <v>146173</v>
      </c>
      <c r="J65" s="26">
        <f t="shared" si="21"/>
        <v>168099</v>
      </c>
      <c r="K65" s="26">
        <f t="shared" si="21"/>
        <v>193313</v>
      </c>
      <c r="L65" s="26">
        <f t="shared" si="21"/>
        <v>222310</v>
      </c>
      <c r="M65" s="26">
        <f t="shared" si="21"/>
        <v>255657</v>
      </c>
      <c r="N65" s="26">
        <f t="shared" si="21"/>
        <v>294005</v>
      </c>
    </row>
    <row r="66" spans="1:14" ht="15.75" customHeight="1" x14ac:dyDescent="0.3">
      <c r="A66" s="25" t="s">
        <v>7</v>
      </c>
      <c r="B66" s="23"/>
      <c r="C66" s="26">
        <f>+ROUND(C64*C57,0)</f>
        <v>24306</v>
      </c>
      <c r="D66" s="26">
        <f t="shared" ref="D66:N66" si="22">+ROUND(D64*D57,0)</f>
        <v>27951</v>
      </c>
      <c r="E66" s="26">
        <f t="shared" si="22"/>
        <v>32144</v>
      </c>
      <c r="F66" s="26">
        <f t="shared" si="22"/>
        <v>36966</v>
      </c>
      <c r="G66" s="26">
        <f t="shared" si="22"/>
        <v>42511</v>
      </c>
      <c r="H66" s="26">
        <f t="shared" si="22"/>
        <v>48887</v>
      </c>
      <c r="I66" s="26">
        <f t="shared" si="22"/>
        <v>56220</v>
      </c>
      <c r="J66" s="26">
        <f t="shared" si="22"/>
        <v>64653</v>
      </c>
      <c r="K66" s="26">
        <f t="shared" si="22"/>
        <v>74351</v>
      </c>
      <c r="L66" s="26">
        <f t="shared" si="22"/>
        <v>85504</v>
      </c>
      <c r="M66" s="26">
        <f t="shared" si="22"/>
        <v>98330</v>
      </c>
      <c r="N66" s="26">
        <f t="shared" si="22"/>
        <v>113079</v>
      </c>
    </row>
    <row r="67" spans="1:14" ht="15.75" customHeight="1" x14ac:dyDescent="0.3">
      <c r="A67" s="25" t="s">
        <v>8</v>
      </c>
      <c r="B67" s="5"/>
      <c r="C67" s="26">
        <f>+ROUND(C64*C58,0)</f>
        <v>8750</v>
      </c>
      <c r="D67" s="26">
        <f t="shared" ref="D67:N67" si="23">+ROUND(D64*D58,0)</f>
        <v>10063</v>
      </c>
      <c r="E67" s="26">
        <f t="shared" si="23"/>
        <v>11572</v>
      </c>
      <c r="F67" s="26">
        <f t="shared" si="23"/>
        <v>13308</v>
      </c>
      <c r="G67" s="26">
        <f t="shared" si="23"/>
        <v>15304</v>
      </c>
      <c r="H67" s="26">
        <f t="shared" si="23"/>
        <v>17599</v>
      </c>
      <c r="I67" s="26">
        <f t="shared" si="23"/>
        <v>20239</v>
      </c>
      <c r="J67" s="26">
        <f t="shared" si="23"/>
        <v>23275</v>
      </c>
      <c r="K67" s="26">
        <f t="shared" si="23"/>
        <v>26766</v>
      </c>
      <c r="L67" s="26">
        <f t="shared" si="23"/>
        <v>30781</v>
      </c>
      <c r="M67" s="26">
        <f t="shared" si="23"/>
        <v>35399</v>
      </c>
      <c r="N67" s="26">
        <f t="shared" si="23"/>
        <v>40708</v>
      </c>
    </row>
    <row r="68" spans="1:14" ht="15.75" customHeight="1" x14ac:dyDescent="0.3">
      <c r="A68" s="25" t="s">
        <v>9</v>
      </c>
      <c r="B68" s="5"/>
      <c r="C68" s="26">
        <f>+ROUND(C64*C59,0)</f>
        <v>972</v>
      </c>
      <c r="D68" s="26">
        <f t="shared" ref="D68:N68" si="24">+ROUND(D64*D59,0)</f>
        <v>1118</v>
      </c>
      <c r="E68" s="26">
        <f t="shared" si="24"/>
        <v>1286</v>
      </c>
      <c r="F68" s="26">
        <f t="shared" si="24"/>
        <v>1479</v>
      </c>
      <c r="G68" s="26">
        <f t="shared" si="24"/>
        <v>1700</v>
      </c>
      <c r="H68" s="26">
        <f t="shared" si="24"/>
        <v>1955</v>
      </c>
      <c r="I68" s="26">
        <f t="shared" si="24"/>
        <v>2249</v>
      </c>
      <c r="J68" s="26">
        <f t="shared" si="24"/>
        <v>2586</v>
      </c>
      <c r="K68" s="26">
        <f t="shared" si="24"/>
        <v>2974</v>
      </c>
      <c r="L68" s="26">
        <f t="shared" si="24"/>
        <v>3420</v>
      </c>
      <c r="M68" s="26">
        <f t="shared" si="24"/>
        <v>3933</v>
      </c>
      <c r="N68" s="26">
        <f t="shared" si="24"/>
        <v>4523</v>
      </c>
    </row>
    <row r="69" spans="1:14" ht="15.75" customHeight="1" collapsed="1" x14ac:dyDescent="0.3">
      <c r="A69" s="5"/>
      <c r="B69" s="5"/>
      <c r="C69" s="5"/>
    </row>
    <row r="70" spans="1:14" ht="15.75" hidden="1" customHeight="1" outlineLevel="1" x14ac:dyDescent="0.3">
      <c r="A70" s="3" t="s">
        <v>30</v>
      </c>
      <c r="B70" s="27"/>
      <c r="C70" s="2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ht="15.75" hidden="1" customHeight="1" outlineLevel="1" x14ac:dyDescent="0.3">
      <c r="A71" s="5" t="s">
        <v>31</v>
      </c>
      <c r="B71" s="28"/>
      <c r="C71" s="28">
        <v>2.9000000000000001E-2</v>
      </c>
      <c r="D71" s="28">
        <v>2.9000000000000001E-2</v>
      </c>
      <c r="E71" s="28">
        <v>2.9000000000000001E-2</v>
      </c>
      <c r="F71" s="28">
        <v>2.9000000000000001E-2</v>
      </c>
      <c r="G71" s="28">
        <v>2.9000000000000001E-2</v>
      </c>
      <c r="H71" s="28">
        <v>2.9000000000000001E-2</v>
      </c>
      <c r="I71" s="28">
        <v>2.9000000000000001E-2</v>
      </c>
      <c r="J71" s="28">
        <v>2.9000000000000001E-2</v>
      </c>
      <c r="K71" s="28">
        <v>2.9000000000000001E-2</v>
      </c>
      <c r="L71" s="28">
        <v>2.9000000000000001E-2</v>
      </c>
      <c r="M71" s="28">
        <v>2.9000000000000001E-2</v>
      </c>
      <c r="N71" s="28">
        <v>2.9000000000000001E-2</v>
      </c>
    </row>
    <row r="72" spans="1:14" ht="15.75" hidden="1" customHeight="1" outlineLevel="1" x14ac:dyDescent="0.3">
      <c r="A72" s="5" t="s">
        <v>32</v>
      </c>
      <c r="B72" s="16"/>
      <c r="C72" s="16">
        <v>0.3</v>
      </c>
      <c r="D72" s="16">
        <v>0.3</v>
      </c>
      <c r="E72" s="16">
        <v>0.3</v>
      </c>
      <c r="F72" s="16">
        <v>0.3</v>
      </c>
      <c r="G72" s="16">
        <v>0.3</v>
      </c>
      <c r="H72" s="16">
        <v>0.3</v>
      </c>
      <c r="I72" s="16">
        <v>0.3</v>
      </c>
      <c r="J72" s="16">
        <v>0.3</v>
      </c>
      <c r="K72" s="16">
        <v>0.3</v>
      </c>
      <c r="L72" s="16">
        <v>0.3</v>
      </c>
      <c r="M72" s="16">
        <v>0.3</v>
      </c>
      <c r="N72" s="16">
        <v>0.3</v>
      </c>
    </row>
    <row r="73" spans="1:14" ht="15.75" hidden="1" customHeight="1" outlineLevel="1" x14ac:dyDescent="0.3">
      <c r="A73" s="5"/>
      <c r="B73" s="5"/>
      <c r="C73" s="5"/>
    </row>
    <row r="74" spans="1:14" ht="15.75" hidden="1" customHeight="1" outlineLevel="1" x14ac:dyDescent="0.3">
      <c r="A74" s="3" t="s">
        <v>33</v>
      </c>
      <c r="B74" s="27"/>
      <c r="C74" s="2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ht="15.75" hidden="1" customHeight="1" outlineLevel="1" x14ac:dyDescent="0.3">
      <c r="A75" s="5" t="s">
        <v>34</v>
      </c>
      <c r="B75" s="29"/>
      <c r="C75" s="29">
        <v>0.31</v>
      </c>
      <c r="D75" s="29">
        <v>0.31</v>
      </c>
      <c r="E75" s="29">
        <v>0.31</v>
      </c>
      <c r="F75" s="29">
        <v>0.31</v>
      </c>
      <c r="G75" s="29">
        <v>0.31</v>
      </c>
      <c r="H75" s="29">
        <v>0.31</v>
      </c>
      <c r="I75" s="29">
        <v>0.31</v>
      </c>
      <c r="J75" s="29">
        <v>0.31</v>
      </c>
      <c r="K75" s="29">
        <v>0.31</v>
      </c>
      <c r="L75" s="29">
        <v>0.31</v>
      </c>
      <c r="M75" s="29">
        <v>0.31</v>
      </c>
      <c r="N75" s="29">
        <v>0.31</v>
      </c>
    </row>
    <row r="76" spans="1:14" ht="15.75" hidden="1" customHeight="1" outlineLevel="1" x14ac:dyDescent="0.3">
      <c r="A76" s="5" t="s">
        <v>35</v>
      </c>
      <c r="B76" s="29"/>
      <c r="C76" s="29">
        <v>0.33</v>
      </c>
      <c r="D76" s="29">
        <v>0.33</v>
      </c>
      <c r="E76" s="29">
        <v>0.33</v>
      </c>
      <c r="F76" s="29">
        <v>0.33</v>
      </c>
      <c r="G76" s="29">
        <v>0.33</v>
      </c>
      <c r="H76" s="29">
        <v>0.33</v>
      </c>
      <c r="I76" s="29">
        <v>0.33</v>
      </c>
      <c r="J76" s="29">
        <v>0.33</v>
      </c>
      <c r="K76" s="29">
        <v>0.33</v>
      </c>
      <c r="L76" s="29">
        <v>0.33</v>
      </c>
      <c r="M76" s="29">
        <v>0.33</v>
      </c>
      <c r="N76" s="29">
        <v>0.33</v>
      </c>
    </row>
    <row r="77" spans="1:14" ht="15.75" hidden="1" customHeight="1" outlineLevel="1" x14ac:dyDescent="0.3">
      <c r="A77" s="5" t="s">
        <v>36</v>
      </c>
      <c r="B77" s="29"/>
      <c r="C77" s="29">
        <v>0.34</v>
      </c>
      <c r="D77" s="29">
        <v>0.34</v>
      </c>
      <c r="E77" s="29">
        <v>0.34</v>
      </c>
      <c r="F77" s="29">
        <v>0.34</v>
      </c>
      <c r="G77" s="29">
        <v>0.34</v>
      </c>
      <c r="H77" s="29">
        <v>0.34</v>
      </c>
      <c r="I77" s="29">
        <v>0.34</v>
      </c>
      <c r="J77" s="29">
        <v>0.34</v>
      </c>
      <c r="K77" s="29">
        <v>0.34</v>
      </c>
      <c r="L77" s="29">
        <v>0.34</v>
      </c>
      <c r="M77" s="29">
        <v>0.34</v>
      </c>
      <c r="N77" s="29">
        <v>0.34</v>
      </c>
    </row>
    <row r="78" spans="1:14" ht="15.75" hidden="1" customHeight="1" outlineLevel="1" x14ac:dyDescent="0.3">
      <c r="A78" s="5" t="s">
        <v>37</v>
      </c>
      <c r="B78" s="29"/>
      <c r="C78" s="29">
        <v>0.35</v>
      </c>
      <c r="D78" s="29">
        <v>0.35</v>
      </c>
      <c r="E78" s="29">
        <v>0.35</v>
      </c>
      <c r="F78" s="29">
        <v>0.35</v>
      </c>
      <c r="G78" s="29">
        <v>0.35</v>
      </c>
      <c r="H78" s="29">
        <v>0.35</v>
      </c>
      <c r="I78" s="29">
        <v>0.35</v>
      </c>
      <c r="J78" s="29">
        <v>0.35</v>
      </c>
      <c r="K78" s="29">
        <v>0.35</v>
      </c>
      <c r="L78" s="29">
        <v>0.35</v>
      </c>
      <c r="M78" s="29">
        <v>0.35</v>
      </c>
      <c r="N78" s="29">
        <v>0.35</v>
      </c>
    </row>
    <row r="79" spans="1:14" ht="15.75" hidden="1" customHeight="1" outlineLevel="1" x14ac:dyDescent="0.3">
      <c r="A79" s="5" t="s">
        <v>38</v>
      </c>
      <c r="B79" s="5"/>
      <c r="C79" s="5">
        <v>95.7</v>
      </c>
      <c r="D79" s="5">
        <v>95.7</v>
      </c>
      <c r="E79" s="5">
        <v>95.7</v>
      </c>
      <c r="F79" s="5">
        <v>95.7</v>
      </c>
      <c r="G79" s="5">
        <v>95.7</v>
      </c>
      <c r="H79" s="5">
        <v>95.7</v>
      </c>
      <c r="I79" s="5">
        <v>95.7</v>
      </c>
      <c r="J79" s="5">
        <v>95.7</v>
      </c>
      <c r="K79" s="5">
        <v>95.7</v>
      </c>
      <c r="L79" s="5">
        <v>95.7</v>
      </c>
      <c r="M79" s="5">
        <v>95.7</v>
      </c>
      <c r="N79" s="5">
        <v>95.7</v>
      </c>
    </row>
    <row r="80" spans="1:14" ht="15.75" hidden="1" customHeight="1" outlineLevel="1" x14ac:dyDescent="0.3">
      <c r="A80" s="5" t="s">
        <v>39</v>
      </c>
      <c r="B80" s="5"/>
      <c r="C80" s="5">
        <v>23.1</v>
      </c>
      <c r="D80" s="5">
        <v>23.1</v>
      </c>
      <c r="E80" s="5">
        <v>23.1</v>
      </c>
      <c r="F80" s="5">
        <v>23.1</v>
      </c>
      <c r="G80" s="5">
        <v>23.1</v>
      </c>
      <c r="H80" s="5">
        <v>23.1</v>
      </c>
      <c r="I80" s="5">
        <v>23.1</v>
      </c>
      <c r="J80" s="5">
        <v>23.1</v>
      </c>
      <c r="K80" s="5">
        <v>23.1</v>
      </c>
      <c r="L80" s="5">
        <v>23.1</v>
      </c>
      <c r="M80" s="5">
        <v>23.1</v>
      </c>
      <c r="N80" s="5">
        <v>23.1</v>
      </c>
    </row>
    <row r="81" spans="1:14" ht="15.75" hidden="1" customHeight="1" outlineLevel="1" x14ac:dyDescent="0.3">
      <c r="A81" s="5" t="s">
        <v>40</v>
      </c>
      <c r="B81" s="5"/>
      <c r="C81" s="5">
        <v>313.39999999999998</v>
      </c>
      <c r="D81" s="5">
        <v>313.39999999999998</v>
      </c>
      <c r="E81" s="5">
        <v>313.39999999999998</v>
      </c>
      <c r="F81" s="5">
        <v>313.39999999999998</v>
      </c>
      <c r="G81" s="5">
        <v>313.39999999999998</v>
      </c>
      <c r="H81" s="5">
        <v>313.39999999999998</v>
      </c>
      <c r="I81" s="5">
        <v>313.39999999999998</v>
      </c>
      <c r="J81" s="5">
        <v>313.39999999999998</v>
      </c>
      <c r="K81" s="5">
        <v>313.39999999999998</v>
      </c>
      <c r="L81" s="5">
        <v>313.39999999999998</v>
      </c>
      <c r="M81" s="5">
        <v>313.39999999999998</v>
      </c>
      <c r="N81" s="5">
        <v>313.39999999999998</v>
      </c>
    </row>
    <row r="82" spans="1:14" ht="15.75" hidden="1" customHeight="1" outlineLevel="1" x14ac:dyDescent="0.3">
      <c r="A82" s="5" t="s">
        <v>41</v>
      </c>
      <c r="B82" s="5"/>
      <c r="C82" s="5">
        <v>227.5</v>
      </c>
      <c r="D82" s="5">
        <v>227.5</v>
      </c>
      <c r="E82" s="5">
        <v>227.5</v>
      </c>
      <c r="F82" s="5">
        <v>227.5</v>
      </c>
      <c r="G82" s="5">
        <v>227.5</v>
      </c>
      <c r="H82" s="5">
        <v>227.5</v>
      </c>
      <c r="I82" s="5">
        <v>227.5</v>
      </c>
      <c r="J82" s="5">
        <v>227.5</v>
      </c>
      <c r="K82" s="5">
        <v>227.5</v>
      </c>
      <c r="L82" s="5">
        <v>227.5</v>
      </c>
      <c r="M82" s="5">
        <v>227.5</v>
      </c>
      <c r="N82" s="5">
        <v>227.5</v>
      </c>
    </row>
    <row r="83" spans="1:14" ht="15.75" hidden="1" customHeight="1" outlineLevel="1" x14ac:dyDescent="0.3">
      <c r="B83" s="5"/>
      <c r="C83" s="5"/>
    </row>
    <row r="84" spans="1:14" ht="15.75" hidden="1" customHeight="1" outlineLevel="1" x14ac:dyDescent="0.3">
      <c r="A84" s="3" t="s">
        <v>42</v>
      </c>
      <c r="B84" s="27"/>
      <c r="C84" s="2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15.75" hidden="1" customHeight="1" outlineLevel="1" x14ac:dyDescent="0.3">
      <c r="A85" s="5" t="s">
        <v>43</v>
      </c>
      <c r="B85" s="5"/>
      <c r="C85" s="5">
        <v>1.1000000000000001</v>
      </c>
      <c r="D85" s="5">
        <v>1.1000000000000001</v>
      </c>
      <c r="E85" s="5">
        <v>1.1000000000000001</v>
      </c>
      <c r="F85" s="5">
        <v>1.1000000000000001</v>
      </c>
      <c r="G85" s="5">
        <v>1.1000000000000001</v>
      </c>
      <c r="H85" s="5">
        <v>1.1000000000000001</v>
      </c>
      <c r="I85" s="5">
        <v>1.1000000000000001</v>
      </c>
      <c r="J85" s="5">
        <v>1.1000000000000001</v>
      </c>
      <c r="K85" s="5">
        <v>1.1000000000000001</v>
      </c>
      <c r="L85" s="5">
        <v>1.1000000000000001</v>
      </c>
      <c r="M85" s="5">
        <v>1.1000000000000001</v>
      </c>
      <c r="N85" s="5">
        <v>1.1000000000000001</v>
      </c>
    </row>
    <row r="86" spans="1:14" ht="15.75" hidden="1" customHeight="1" outlineLevel="1" x14ac:dyDescent="0.3">
      <c r="A86" s="5" t="s">
        <v>44</v>
      </c>
      <c r="B86" s="5"/>
      <c r="C86" s="5">
        <v>3.9</v>
      </c>
      <c r="D86" s="5">
        <v>3.9</v>
      </c>
      <c r="E86" s="5">
        <v>3.9</v>
      </c>
      <c r="F86" s="5">
        <v>3.9</v>
      </c>
      <c r="G86" s="5">
        <v>3.9</v>
      </c>
      <c r="H86" s="5">
        <v>3.9</v>
      </c>
      <c r="I86" s="5">
        <v>3.9</v>
      </c>
      <c r="J86" s="5">
        <v>3.9</v>
      </c>
      <c r="K86" s="5">
        <v>3.9</v>
      </c>
      <c r="L86" s="5">
        <v>3.9</v>
      </c>
      <c r="M86" s="5">
        <v>3.9</v>
      </c>
      <c r="N86" s="5">
        <v>3.9</v>
      </c>
    </row>
    <row r="87" spans="1:14" ht="15.75" hidden="1" customHeight="1" outlineLevel="1" x14ac:dyDescent="0.3">
      <c r="A87" s="5" t="s">
        <v>45</v>
      </c>
      <c r="B87" s="5"/>
      <c r="C87" s="5">
        <v>2.9</v>
      </c>
      <c r="D87" s="5">
        <v>2.9</v>
      </c>
      <c r="E87" s="5">
        <v>2.9</v>
      </c>
      <c r="F87" s="5">
        <v>2.9</v>
      </c>
      <c r="G87" s="5">
        <v>2.9</v>
      </c>
      <c r="H87" s="5">
        <v>2.9</v>
      </c>
      <c r="I87" s="5">
        <v>2.9</v>
      </c>
      <c r="J87" s="5">
        <v>2.9</v>
      </c>
      <c r="K87" s="5">
        <v>2.9</v>
      </c>
      <c r="L87" s="5">
        <v>2.9</v>
      </c>
      <c r="M87" s="5">
        <v>2.9</v>
      </c>
      <c r="N87" s="5">
        <v>2.9</v>
      </c>
    </row>
    <row r="88" spans="1:14" ht="15.75" customHeight="1" collapsed="1" x14ac:dyDescent="0.3">
      <c r="B88" s="5"/>
      <c r="C88" s="5"/>
    </row>
    <row r="89" spans="1:14" ht="15.75" customHeight="1" x14ac:dyDescent="0.3">
      <c r="A89" s="3" t="s">
        <v>46</v>
      </c>
      <c r="B89" s="27"/>
      <c r="C89" s="2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15.75" customHeight="1" x14ac:dyDescent="0.3">
      <c r="A90" s="30" t="s">
        <v>47</v>
      </c>
      <c r="B90" s="5"/>
      <c r="C90" s="5"/>
    </row>
    <row r="91" spans="1:14" ht="15.75" customHeight="1" x14ac:dyDescent="0.3">
      <c r="A91" s="5" t="s">
        <v>48</v>
      </c>
      <c r="B91" s="6"/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</row>
    <row r="92" spans="1:14" ht="15.75" customHeight="1" x14ac:dyDescent="0.3">
      <c r="A92" s="5" t="s">
        <v>49</v>
      </c>
      <c r="B92" s="6"/>
      <c r="C92" s="6">
        <v>0.45</v>
      </c>
      <c r="D92" s="6">
        <v>0.45</v>
      </c>
      <c r="E92" s="6">
        <v>0.45</v>
      </c>
      <c r="F92" s="6">
        <v>0.45</v>
      </c>
      <c r="G92" s="6">
        <v>0.45</v>
      </c>
      <c r="H92" s="6">
        <v>0.45</v>
      </c>
      <c r="I92" s="6">
        <v>0.45</v>
      </c>
      <c r="J92" s="6">
        <v>0.45</v>
      </c>
      <c r="K92" s="6">
        <v>0.45</v>
      </c>
      <c r="L92" s="6">
        <v>0.45</v>
      </c>
      <c r="M92" s="6">
        <v>0.45</v>
      </c>
      <c r="N92" s="6">
        <v>0.45</v>
      </c>
    </row>
    <row r="93" spans="1:14" ht="15.75" customHeight="1" x14ac:dyDescent="0.3">
      <c r="A93" s="7" t="s">
        <v>7</v>
      </c>
      <c r="B93" s="8"/>
      <c r="C93" s="8">
        <v>0.8</v>
      </c>
      <c r="D93" s="8">
        <v>0.8</v>
      </c>
      <c r="E93" s="8">
        <v>0.8</v>
      </c>
      <c r="F93" s="8">
        <v>0.8</v>
      </c>
      <c r="G93" s="8">
        <v>0.8</v>
      </c>
      <c r="H93" s="8">
        <v>0.8</v>
      </c>
      <c r="I93" s="8">
        <v>0.8</v>
      </c>
      <c r="J93" s="8">
        <v>0.8</v>
      </c>
      <c r="K93" s="8">
        <v>0.8</v>
      </c>
      <c r="L93" s="8">
        <v>0.8</v>
      </c>
      <c r="M93" s="8">
        <v>0.8</v>
      </c>
      <c r="N93" s="8">
        <v>0.8</v>
      </c>
    </row>
    <row r="94" spans="1:14" ht="15.75" customHeight="1" x14ac:dyDescent="0.3">
      <c r="A94" s="7" t="s">
        <v>8</v>
      </c>
      <c r="B94" s="8"/>
      <c r="C94" s="8">
        <v>0.18</v>
      </c>
      <c r="D94" s="8">
        <v>0.18</v>
      </c>
      <c r="E94" s="8">
        <v>0.18</v>
      </c>
      <c r="F94" s="8">
        <v>0.18</v>
      </c>
      <c r="G94" s="8">
        <v>0.18</v>
      </c>
      <c r="H94" s="8">
        <v>0.18</v>
      </c>
      <c r="I94" s="8">
        <v>0.18</v>
      </c>
      <c r="J94" s="8">
        <v>0.18</v>
      </c>
      <c r="K94" s="8">
        <v>0.18</v>
      </c>
      <c r="L94" s="8">
        <v>0.18</v>
      </c>
      <c r="M94" s="8">
        <v>0.18</v>
      </c>
      <c r="N94" s="8">
        <v>0.18</v>
      </c>
    </row>
    <row r="95" spans="1:14" ht="15.75" customHeight="1" x14ac:dyDescent="0.3">
      <c r="A95" s="7" t="s">
        <v>9</v>
      </c>
      <c r="B95" s="8"/>
      <c r="C95" s="8">
        <v>0.02</v>
      </c>
      <c r="D95" s="8">
        <v>0.02</v>
      </c>
      <c r="E95" s="8">
        <v>0.02</v>
      </c>
      <c r="F95" s="8">
        <v>0.02</v>
      </c>
      <c r="G95" s="8">
        <v>0.02</v>
      </c>
      <c r="H95" s="8">
        <v>0.02</v>
      </c>
      <c r="I95" s="8">
        <v>0.02</v>
      </c>
      <c r="J95" s="8">
        <v>0.02</v>
      </c>
      <c r="K95" s="8">
        <v>0.02</v>
      </c>
      <c r="L95" s="8">
        <v>0.02</v>
      </c>
      <c r="M95" s="8">
        <v>0.02</v>
      </c>
      <c r="N95" s="8">
        <v>0.02</v>
      </c>
    </row>
    <row r="96" spans="1:14" ht="15.75" customHeight="1" x14ac:dyDescent="0.3">
      <c r="A96" s="30" t="s">
        <v>43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ht="15.75" customHeight="1" x14ac:dyDescent="0.3">
      <c r="A97" s="5" t="s">
        <v>48</v>
      </c>
      <c r="B97" s="6"/>
      <c r="C97" s="6">
        <v>1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</row>
    <row r="98" spans="1:14" ht="15.75" customHeight="1" x14ac:dyDescent="0.3">
      <c r="A98" s="5" t="s">
        <v>49</v>
      </c>
      <c r="B98" s="6"/>
      <c r="C98" s="6">
        <v>0.77</v>
      </c>
      <c r="D98" s="6">
        <v>0.77</v>
      </c>
      <c r="E98" s="6">
        <v>0.77</v>
      </c>
      <c r="F98" s="6">
        <v>0.77</v>
      </c>
      <c r="G98" s="6">
        <v>0.77</v>
      </c>
      <c r="H98" s="6">
        <v>0.77</v>
      </c>
      <c r="I98" s="6">
        <v>0.77</v>
      </c>
      <c r="J98" s="6">
        <v>0.77</v>
      </c>
      <c r="K98" s="6">
        <v>0.77</v>
      </c>
      <c r="L98" s="6">
        <v>0.77</v>
      </c>
      <c r="M98" s="6">
        <v>0.77</v>
      </c>
      <c r="N98" s="6">
        <v>0.77</v>
      </c>
    </row>
    <row r="99" spans="1:14" ht="15.75" customHeight="1" x14ac:dyDescent="0.3">
      <c r="A99" s="7" t="s">
        <v>8</v>
      </c>
      <c r="B99" s="8"/>
      <c r="C99" s="8">
        <v>0.95</v>
      </c>
      <c r="D99" s="8">
        <v>0.95</v>
      </c>
      <c r="E99" s="8">
        <v>0.95</v>
      </c>
      <c r="F99" s="8">
        <v>0.95</v>
      </c>
      <c r="G99" s="8">
        <v>0.95</v>
      </c>
      <c r="H99" s="8">
        <v>0.95</v>
      </c>
      <c r="I99" s="8">
        <v>0.95</v>
      </c>
      <c r="J99" s="8">
        <v>0.95</v>
      </c>
      <c r="K99" s="8">
        <v>0.95</v>
      </c>
      <c r="L99" s="8">
        <v>0.95</v>
      </c>
      <c r="M99" s="8">
        <v>0.95</v>
      </c>
      <c r="N99" s="8">
        <v>0.95</v>
      </c>
    </row>
    <row r="100" spans="1:14" ht="15.75" customHeight="1" x14ac:dyDescent="0.3">
      <c r="A100" s="7" t="s">
        <v>9</v>
      </c>
      <c r="B100" s="8"/>
      <c r="C100" s="8">
        <v>0.05</v>
      </c>
      <c r="D100" s="8">
        <v>0.05</v>
      </c>
      <c r="E100" s="8">
        <v>0.05</v>
      </c>
      <c r="F100" s="8">
        <v>0.05</v>
      </c>
      <c r="G100" s="8">
        <v>0.05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0.05</v>
      </c>
    </row>
    <row r="101" spans="1:14" ht="15.75" customHeight="1" x14ac:dyDescent="0.3">
      <c r="A101" s="30" t="s">
        <v>44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5.75" customHeight="1" x14ac:dyDescent="0.3">
      <c r="A102" s="5" t="s">
        <v>48</v>
      </c>
      <c r="B102" s="6"/>
      <c r="C102" s="6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</row>
    <row r="103" spans="1:14" ht="15.75" customHeight="1" x14ac:dyDescent="0.3">
      <c r="A103" s="5" t="s">
        <v>50</v>
      </c>
      <c r="B103" s="6"/>
      <c r="C103" s="6">
        <v>0.02</v>
      </c>
      <c r="D103" s="6">
        <v>0.02</v>
      </c>
      <c r="E103" s="6">
        <v>0.02</v>
      </c>
      <c r="F103" s="6">
        <v>0.02</v>
      </c>
      <c r="G103" s="6">
        <v>0.02</v>
      </c>
      <c r="H103" s="6">
        <v>0.02</v>
      </c>
      <c r="I103" s="6">
        <v>0.02</v>
      </c>
      <c r="J103" s="6">
        <v>0.02</v>
      </c>
      <c r="K103" s="6">
        <v>0.02</v>
      </c>
      <c r="L103" s="6">
        <v>0.02</v>
      </c>
      <c r="M103" s="6">
        <v>0.02</v>
      </c>
      <c r="N103" s="6">
        <v>0.02</v>
      </c>
    </row>
    <row r="104" spans="1:14" ht="15.75" customHeight="1" x14ac:dyDescent="0.3">
      <c r="B104" s="5"/>
      <c r="C104" s="5"/>
    </row>
    <row r="105" spans="1:14" ht="15.75" customHeight="1" x14ac:dyDescent="0.3">
      <c r="A105" s="9"/>
      <c r="B105" s="12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 ht="15.75" customHeight="1" x14ac:dyDescent="0.3">
      <c r="A106" s="9" t="s">
        <v>49</v>
      </c>
      <c r="B106" s="12"/>
      <c r="C106" s="31">
        <f t="shared" ref="C106:N106" si="25">C91*C92*C146</f>
        <v>36809.42309904845</v>
      </c>
      <c r="D106" s="31">
        <f t="shared" si="25"/>
        <v>56904.138810113131</v>
      </c>
      <c r="E106" s="31">
        <f t="shared" si="25"/>
        <v>74910.601351204474</v>
      </c>
      <c r="F106" s="31">
        <f t="shared" si="25"/>
        <v>92290.85449087288</v>
      </c>
      <c r="G106" s="31">
        <f t="shared" si="25"/>
        <v>110109.08139885879</v>
      </c>
      <c r="H106" s="31">
        <f t="shared" si="25"/>
        <v>129186.52031302398</v>
      </c>
      <c r="I106" s="31">
        <f t="shared" si="25"/>
        <v>150203.74841000838</v>
      </c>
      <c r="J106" s="31">
        <f t="shared" si="25"/>
        <v>173772.78273548861</v>
      </c>
      <c r="K106" s="31">
        <f t="shared" si="25"/>
        <v>200485.19880395039</v>
      </c>
      <c r="L106" s="31">
        <f t="shared" si="25"/>
        <v>230949.32704762195</v>
      </c>
      <c r="M106" s="31">
        <f t="shared" si="25"/>
        <v>265817.0889424046</v>
      </c>
      <c r="N106" s="31">
        <f t="shared" si="25"/>
        <v>305806.5427782716</v>
      </c>
    </row>
    <row r="107" spans="1:14" ht="15.75" customHeight="1" x14ac:dyDescent="0.3">
      <c r="A107" s="9" t="s">
        <v>49</v>
      </c>
      <c r="B107" s="12"/>
      <c r="C107" s="31">
        <f t="shared" ref="C107:N107" si="26">C97*C98*B222</f>
        <v>5299.7432822605797</v>
      </c>
      <c r="D107" s="31">
        <f t="shared" si="26"/>
        <v>6115.7297940500766</v>
      </c>
      <c r="E107" s="31">
        <f t="shared" si="26"/>
        <v>7126.8132590447176</v>
      </c>
      <c r="F107" s="31">
        <f t="shared" si="26"/>
        <v>8438.0275532871565</v>
      </c>
      <c r="G107" s="31">
        <f t="shared" si="26"/>
        <v>10244.181597600715</v>
      </c>
      <c r="H107" s="31">
        <f t="shared" si="26"/>
        <v>12916.039322561061</v>
      </c>
      <c r="I107" s="31">
        <f t="shared" si="26"/>
        <v>17169.699212386564</v>
      </c>
      <c r="J107" s="31">
        <f t="shared" si="26"/>
        <v>24400.021744129095</v>
      </c>
      <c r="K107" s="31">
        <f t="shared" si="26"/>
        <v>37338.53910688663</v>
      </c>
      <c r="L107" s="31">
        <f t="shared" si="26"/>
        <v>61350.971024598977</v>
      </c>
      <c r="M107" s="31">
        <f t="shared" si="26"/>
        <v>106996.80146983058</v>
      </c>
      <c r="N107" s="31">
        <f t="shared" si="26"/>
        <v>195078.50800780259</v>
      </c>
    </row>
    <row r="108" spans="1:14" ht="15.75" customHeight="1" x14ac:dyDescent="0.3">
      <c r="A108" s="9" t="s">
        <v>49</v>
      </c>
      <c r="B108" s="12"/>
      <c r="C108" s="31">
        <f t="shared" ref="C108:N108" si="27">C97*C98*B223</f>
        <v>1551.2851318220919</v>
      </c>
      <c r="D108" s="31">
        <f t="shared" si="27"/>
        <v>7400.3642268715648</v>
      </c>
      <c r="E108" s="31">
        <f t="shared" si="27"/>
        <v>19611.622610796141</v>
      </c>
      <c r="F108" s="31">
        <f t="shared" si="27"/>
        <v>44469.049217472952</v>
      </c>
      <c r="G108" s="31">
        <f t="shared" si="27"/>
        <v>94383.927341957824</v>
      </c>
      <c r="H108" s="31">
        <f t="shared" si="27"/>
        <v>193857.65094187838</v>
      </c>
      <c r="I108" s="31">
        <f t="shared" si="27"/>
        <v>391245.97868610977</v>
      </c>
      <c r="J108" s="31">
        <f t="shared" si="27"/>
        <v>781969.377846319</v>
      </c>
      <c r="K108" s="31">
        <f t="shared" si="27"/>
        <v>1554304.6856909462</v>
      </c>
      <c r="L108" s="31">
        <f t="shared" si="27"/>
        <v>3079727.3842760543</v>
      </c>
      <c r="M108" s="31">
        <f t="shared" si="27"/>
        <v>6091147.4042093754</v>
      </c>
      <c r="N108" s="31">
        <f t="shared" si="27"/>
        <v>12034549.396067079</v>
      </c>
    </row>
    <row r="109" spans="1:14" ht="15.75" customHeight="1" x14ac:dyDescent="0.3">
      <c r="A109" s="9" t="s">
        <v>49</v>
      </c>
      <c r="B109" s="12"/>
      <c r="C109" s="31">
        <f t="shared" ref="C109:N109" si="28">C97*C98*B224</f>
        <v>687.91461095746376</v>
      </c>
      <c r="D109" s="31">
        <f t="shared" si="28"/>
        <v>889.816093440538</v>
      </c>
      <c r="E109" s="31">
        <f t="shared" si="28"/>
        <v>1122.3796758253434</v>
      </c>
      <c r="F109" s="31">
        <f t="shared" si="28"/>
        <v>1393.0097105432701</v>
      </c>
      <c r="G109" s="31">
        <f t="shared" si="28"/>
        <v>1713.1444799577803</v>
      </c>
      <c r="H109" s="31">
        <f t="shared" si="28"/>
        <v>2101.6943444592753</v>
      </c>
      <c r="I109" s="31">
        <f t="shared" si="28"/>
        <v>2591.6990779365974</v>
      </c>
      <c r="J109" s="31">
        <f t="shared" si="28"/>
        <v>3243.6988110623279</v>
      </c>
      <c r="K109" s="31">
        <f t="shared" si="28"/>
        <v>4171.7158642325021</v>
      </c>
      <c r="L109" s="31">
        <f t="shared" si="28"/>
        <v>5594.526008777384</v>
      </c>
      <c r="M109" s="31">
        <f t="shared" si="28"/>
        <v>7936.6943637813692</v>
      </c>
      <c r="N109" s="31">
        <f t="shared" si="28"/>
        <v>12027.791502874072</v>
      </c>
    </row>
    <row r="110" spans="1:14" ht="15.75" customHeight="1" collapsed="1" x14ac:dyDescent="0.3">
      <c r="A110" s="3" t="s">
        <v>51</v>
      </c>
      <c r="B110" s="27"/>
      <c r="C110" s="2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5.75" hidden="1" customHeight="1" outlineLevel="1" x14ac:dyDescent="0.3">
      <c r="A111" s="30" t="s">
        <v>44</v>
      </c>
      <c r="B111" s="5"/>
      <c r="C111" s="5"/>
    </row>
    <row r="112" spans="1:14" ht="15.75" hidden="1" customHeight="1" outlineLevel="1" x14ac:dyDescent="0.3">
      <c r="A112" s="5" t="s">
        <v>52</v>
      </c>
      <c r="B112" s="6"/>
      <c r="C112" s="6">
        <v>0.04</v>
      </c>
      <c r="D112" s="32">
        <f t="shared" ref="D112:N113" si="29">+C112</f>
        <v>0.04</v>
      </c>
      <c r="E112" s="32">
        <f t="shared" si="29"/>
        <v>0.04</v>
      </c>
      <c r="F112" s="32">
        <f t="shared" si="29"/>
        <v>0.04</v>
      </c>
      <c r="G112" s="32">
        <f t="shared" si="29"/>
        <v>0.04</v>
      </c>
      <c r="H112" s="32">
        <f t="shared" si="29"/>
        <v>0.04</v>
      </c>
      <c r="I112" s="32">
        <f t="shared" si="29"/>
        <v>0.04</v>
      </c>
      <c r="J112" s="32">
        <f t="shared" si="29"/>
        <v>0.04</v>
      </c>
      <c r="K112" s="32">
        <f t="shared" si="29"/>
        <v>0.04</v>
      </c>
      <c r="L112" s="32">
        <f t="shared" si="29"/>
        <v>0.04</v>
      </c>
      <c r="M112" s="32">
        <f t="shared" si="29"/>
        <v>0.04</v>
      </c>
      <c r="N112" s="32">
        <f t="shared" si="29"/>
        <v>0.04</v>
      </c>
    </row>
    <row r="113" spans="1:14" ht="15.75" hidden="1" customHeight="1" outlineLevel="1" x14ac:dyDescent="0.3">
      <c r="A113" s="5" t="s">
        <v>53</v>
      </c>
      <c r="B113" s="6"/>
      <c r="C113" s="6">
        <v>0.3</v>
      </c>
      <c r="D113" s="32">
        <f t="shared" si="29"/>
        <v>0.3</v>
      </c>
      <c r="E113" s="32">
        <f t="shared" si="29"/>
        <v>0.3</v>
      </c>
      <c r="F113" s="32">
        <f t="shared" si="29"/>
        <v>0.3</v>
      </c>
      <c r="G113" s="32">
        <f t="shared" si="29"/>
        <v>0.3</v>
      </c>
      <c r="H113" s="32">
        <f t="shared" si="29"/>
        <v>0.3</v>
      </c>
      <c r="I113" s="32">
        <f t="shared" si="29"/>
        <v>0.3</v>
      </c>
      <c r="J113" s="32">
        <f t="shared" si="29"/>
        <v>0.3</v>
      </c>
      <c r="K113" s="32">
        <f t="shared" si="29"/>
        <v>0.3</v>
      </c>
      <c r="L113" s="32">
        <f t="shared" si="29"/>
        <v>0.3</v>
      </c>
      <c r="M113" s="32">
        <f t="shared" si="29"/>
        <v>0.3</v>
      </c>
      <c r="N113" s="32">
        <f t="shared" si="29"/>
        <v>0.3</v>
      </c>
    </row>
    <row r="114" spans="1:14" ht="15.75" hidden="1" customHeight="1" outlineLevel="1" x14ac:dyDescent="0.3">
      <c r="B114" s="5"/>
      <c r="C114" s="5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</row>
    <row r="115" spans="1:14" ht="15.75" hidden="1" customHeight="1" outlineLevel="1" x14ac:dyDescent="0.3">
      <c r="A115" s="30" t="s">
        <v>45</v>
      </c>
      <c r="B115" s="5"/>
      <c r="C115" s="5"/>
    </row>
    <row r="116" spans="1:14" ht="15.75" hidden="1" customHeight="1" outlineLevel="1" x14ac:dyDescent="0.3">
      <c r="A116" s="5" t="s">
        <v>52</v>
      </c>
      <c r="B116" s="6"/>
      <c r="C116" s="6">
        <v>0.82</v>
      </c>
      <c r="D116" s="32">
        <f t="shared" ref="D116:N119" si="30">+C116</f>
        <v>0.82</v>
      </c>
      <c r="E116" s="32">
        <f t="shared" si="30"/>
        <v>0.82</v>
      </c>
      <c r="F116" s="32">
        <f t="shared" si="30"/>
        <v>0.82</v>
      </c>
      <c r="G116" s="32">
        <f t="shared" si="30"/>
        <v>0.82</v>
      </c>
      <c r="H116" s="32">
        <f t="shared" si="30"/>
        <v>0.82</v>
      </c>
      <c r="I116" s="32">
        <f t="shared" si="30"/>
        <v>0.82</v>
      </c>
      <c r="J116" s="32">
        <f t="shared" si="30"/>
        <v>0.82</v>
      </c>
      <c r="K116" s="32">
        <f t="shared" si="30"/>
        <v>0.82</v>
      </c>
      <c r="L116" s="32">
        <f t="shared" si="30"/>
        <v>0.82</v>
      </c>
      <c r="M116" s="32">
        <f t="shared" si="30"/>
        <v>0.82</v>
      </c>
      <c r="N116" s="32">
        <f t="shared" si="30"/>
        <v>0.82</v>
      </c>
    </row>
    <row r="117" spans="1:14" ht="15.75" hidden="1" customHeight="1" outlineLevel="1" x14ac:dyDescent="0.3">
      <c r="A117" s="5" t="s">
        <v>54</v>
      </c>
      <c r="B117" s="6"/>
      <c r="C117" s="6">
        <v>0.95</v>
      </c>
      <c r="D117" s="32">
        <f t="shared" si="30"/>
        <v>0.95</v>
      </c>
      <c r="E117" s="32">
        <f t="shared" si="30"/>
        <v>0.95</v>
      </c>
      <c r="F117" s="32">
        <f t="shared" si="30"/>
        <v>0.95</v>
      </c>
      <c r="G117" s="32">
        <f t="shared" si="30"/>
        <v>0.95</v>
      </c>
      <c r="H117" s="32">
        <f t="shared" si="30"/>
        <v>0.95</v>
      </c>
      <c r="I117" s="32">
        <f t="shared" si="30"/>
        <v>0.95</v>
      </c>
      <c r="J117" s="32">
        <f t="shared" si="30"/>
        <v>0.95</v>
      </c>
      <c r="K117" s="32">
        <f t="shared" si="30"/>
        <v>0.95</v>
      </c>
      <c r="L117" s="32">
        <f t="shared" si="30"/>
        <v>0.95</v>
      </c>
      <c r="M117" s="32">
        <f t="shared" si="30"/>
        <v>0.95</v>
      </c>
      <c r="N117" s="32">
        <f t="shared" si="30"/>
        <v>0.95</v>
      </c>
    </row>
    <row r="118" spans="1:14" ht="15.75" hidden="1" customHeight="1" outlineLevel="1" x14ac:dyDescent="0.3">
      <c r="A118" s="7" t="s">
        <v>7</v>
      </c>
      <c r="B118" s="8"/>
      <c r="C118" s="8">
        <v>0.1</v>
      </c>
      <c r="D118" s="32">
        <f t="shared" si="30"/>
        <v>0.1</v>
      </c>
      <c r="E118" s="32">
        <f t="shared" si="30"/>
        <v>0.1</v>
      </c>
      <c r="F118" s="32">
        <f t="shared" si="30"/>
        <v>0.1</v>
      </c>
      <c r="G118" s="32">
        <f t="shared" si="30"/>
        <v>0.1</v>
      </c>
      <c r="H118" s="32">
        <f t="shared" si="30"/>
        <v>0.1</v>
      </c>
      <c r="I118" s="32">
        <f t="shared" si="30"/>
        <v>0.1</v>
      </c>
      <c r="J118" s="32">
        <f t="shared" si="30"/>
        <v>0.1</v>
      </c>
      <c r="K118" s="32">
        <f t="shared" si="30"/>
        <v>0.1</v>
      </c>
      <c r="L118" s="32">
        <f t="shared" si="30"/>
        <v>0.1</v>
      </c>
      <c r="M118" s="32">
        <f t="shared" si="30"/>
        <v>0.1</v>
      </c>
      <c r="N118" s="32">
        <f t="shared" si="30"/>
        <v>0.1</v>
      </c>
    </row>
    <row r="119" spans="1:14" ht="15.75" hidden="1" customHeight="1" outlineLevel="1" x14ac:dyDescent="0.3">
      <c r="A119" s="7" t="s">
        <v>8</v>
      </c>
      <c r="B119" s="8"/>
      <c r="C119" s="8">
        <v>0.9</v>
      </c>
      <c r="D119" s="32">
        <f t="shared" si="30"/>
        <v>0.9</v>
      </c>
      <c r="E119" s="32">
        <f t="shared" si="30"/>
        <v>0.9</v>
      </c>
      <c r="F119" s="32">
        <f t="shared" si="30"/>
        <v>0.9</v>
      </c>
      <c r="G119" s="32">
        <f t="shared" si="30"/>
        <v>0.9</v>
      </c>
      <c r="H119" s="32">
        <f t="shared" si="30"/>
        <v>0.9</v>
      </c>
      <c r="I119" s="32">
        <f t="shared" si="30"/>
        <v>0.9</v>
      </c>
      <c r="J119" s="32">
        <f t="shared" si="30"/>
        <v>0.9</v>
      </c>
      <c r="K119" s="32">
        <f t="shared" si="30"/>
        <v>0.9</v>
      </c>
      <c r="L119" s="32">
        <f t="shared" si="30"/>
        <v>0.9</v>
      </c>
      <c r="M119" s="32">
        <f t="shared" si="30"/>
        <v>0.9</v>
      </c>
      <c r="N119" s="32">
        <f t="shared" si="30"/>
        <v>0.9</v>
      </c>
    </row>
    <row r="120" spans="1:14" ht="15.75" hidden="1" customHeight="1" outlineLevel="1" x14ac:dyDescent="0.3">
      <c r="B120" s="5"/>
      <c r="C120" s="5"/>
    </row>
    <row r="121" spans="1:14" ht="15.75" customHeight="1" collapsed="1" x14ac:dyDescent="0.3">
      <c r="A121" s="3" t="s">
        <v>55</v>
      </c>
      <c r="B121" s="27"/>
      <c r="C121" s="2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ht="15.75" hidden="1" customHeight="1" outlineLevel="1" x14ac:dyDescent="0.3">
      <c r="A122" s="30" t="s">
        <v>43</v>
      </c>
      <c r="B122" s="5"/>
      <c r="C122" s="5"/>
    </row>
    <row r="123" spans="1:14" ht="15.75" hidden="1" customHeight="1" outlineLevel="1" x14ac:dyDescent="0.3">
      <c r="A123" s="5" t="s">
        <v>56</v>
      </c>
      <c r="B123" s="6"/>
      <c r="C123" s="6">
        <v>0.12</v>
      </c>
      <c r="D123" s="32">
        <f t="shared" ref="D123:N125" si="31">+C123</f>
        <v>0.12</v>
      </c>
      <c r="E123" s="32">
        <f t="shared" si="31"/>
        <v>0.12</v>
      </c>
      <c r="F123" s="32">
        <f t="shared" si="31"/>
        <v>0.12</v>
      </c>
      <c r="G123" s="32">
        <f t="shared" si="31"/>
        <v>0.12</v>
      </c>
      <c r="H123" s="32">
        <f t="shared" si="31"/>
        <v>0.12</v>
      </c>
      <c r="I123" s="32">
        <f t="shared" si="31"/>
        <v>0.12</v>
      </c>
      <c r="J123" s="32">
        <f t="shared" si="31"/>
        <v>0.12</v>
      </c>
      <c r="K123" s="32">
        <f t="shared" si="31"/>
        <v>0.12</v>
      </c>
      <c r="L123" s="32">
        <f t="shared" si="31"/>
        <v>0.12</v>
      </c>
      <c r="M123" s="32">
        <f t="shared" si="31"/>
        <v>0.12</v>
      </c>
      <c r="N123" s="32">
        <f t="shared" si="31"/>
        <v>0.12</v>
      </c>
    </row>
    <row r="124" spans="1:14" ht="15.75" hidden="1" customHeight="1" outlineLevel="1" x14ac:dyDescent="0.3">
      <c r="A124" s="5" t="s">
        <v>57</v>
      </c>
      <c r="B124" s="6"/>
      <c r="C124" s="6">
        <v>0.6</v>
      </c>
      <c r="D124" s="32">
        <f t="shared" si="31"/>
        <v>0.6</v>
      </c>
      <c r="E124" s="32">
        <f t="shared" si="31"/>
        <v>0.6</v>
      </c>
      <c r="F124" s="32">
        <f t="shared" si="31"/>
        <v>0.6</v>
      </c>
      <c r="G124" s="32">
        <f t="shared" si="31"/>
        <v>0.6</v>
      </c>
      <c r="H124" s="32">
        <f t="shared" si="31"/>
        <v>0.6</v>
      </c>
      <c r="I124" s="32">
        <f t="shared" si="31"/>
        <v>0.6</v>
      </c>
      <c r="J124" s="32">
        <f t="shared" si="31"/>
        <v>0.6</v>
      </c>
      <c r="K124" s="32">
        <f t="shared" si="31"/>
        <v>0.6</v>
      </c>
      <c r="L124" s="32">
        <f t="shared" si="31"/>
        <v>0.6</v>
      </c>
      <c r="M124" s="32">
        <f t="shared" si="31"/>
        <v>0.6</v>
      </c>
      <c r="N124" s="32">
        <f t="shared" si="31"/>
        <v>0.6</v>
      </c>
    </row>
    <row r="125" spans="1:14" ht="15.75" hidden="1" customHeight="1" outlineLevel="1" x14ac:dyDescent="0.3">
      <c r="A125" s="5" t="s">
        <v>58</v>
      </c>
      <c r="B125" s="6"/>
      <c r="C125" s="6">
        <v>0.4</v>
      </c>
      <c r="D125" s="32">
        <f t="shared" si="31"/>
        <v>0.4</v>
      </c>
      <c r="E125" s="32">
        <f t="shared" si="31"/>
        <v>0.4</v>
      </c>
      <c r="F125" s="32">
        <f t="shared" si="31"/>
        <v>0.4</v>
      </c>
      <c r="G125" s="32">
        <f t="shared" si="31"/>
        <v>0.4</v>
      </c>
      <c r="H125" s="32">
        <f t="shared" si="31"/>
        <v>0.4</v>
      </c>
      <c r="I125" s="32">
        <f t="shared" si="31"/>
        <v>0.4</v>
      </c>
      <c r="J125" s="32">
        <f t="shared" si="31"/>
        <v>0.4</v>
      </c>
      <c r="K125" s="32">
        <f t="shared" si="31"/>
        <v>0.4</v>
      </c>
      <c r="L125" s="32">
        <f t="shared" si="31"/>
        <v>0.4</v>
      </c>
      <c r="M125" s="32">
        <f t="shared" si="31"/>
        <v>0.4</v>
      </c>
      <c r="N125" s="32">
        <f t="shared" si="31"/>
        <v>0.4</v>
      </c>
    </row>
    <row r="126" spans="1:14" ht="15.75" hidden="1" customHeight="1" outlineLevel="1" x14ac:dyDescent="0.3">
      <c r="A126" s="5"/>
      <c r="B126" s="5"/>
      <c r="C126" s="5"/>
    </row>
    <row r="127" spans="1:14" ht="15.75" hidden="1" customHeight="1" outlineLevel="1" x14ac:dyDescent="0.3">
      <c r="A127" s="30" t="s">
        <v>44</v>
      </c>
      <c r="B127" s="5"/>
      <c r="C127" s="5"/>
    </row>
    <row r="128" spans="1:14" ht="15.75" hidden="1" customHeight="1" outlineLevel="1" x14ac:dyDescent="0.3">
      <c r="A128" s="5" t="s">
        <v>56</v>
      </c>
      <c r="B128" s="6"/>
      <c r="C128" s="6">
        <v>0.13</v>
      </c>
      <c r="D128" s="32">
        <f t="shared" ref="D128:N130" si="32">+C128</f>
        <v>0.13</v>
      </c>
      <c r="E128" s="32">
        <f t="shared" si="32"/>
        <v>0.13</v>
      </c>
      <c r="F128" s="32">
        <f t="shared" si="32"/>
        <v>0.13</v>
      </c>
      <c r="G128" s="32">
        <f t="shared" si="32"/>
        <v>0.13</v>
      </c>
      <c r="H128" s="32">
        <f t="shared" si="32"/>
        <v>0.13</v>
      </c>
      <c r="I128" s="32">
        <f t="shared" si="32"/>
        <v>0.13</v>
      </c>
      <c r="J128" s="32">
        <f t="shared" si="32"/>
        <v>0.13</v>
      </c>
      <c r="K128" s="32">
        <f t="shared" si="32"/>
        <v>0.13</v>
      </c>
      <c r="L128" s="32">
        <f t="shared" si="32"/>
        <v>0.13</v>
      </c>
      <c r="M128" s="32">
        <f t="shared" si="32"/>
        <v>0.13</v>
      </c>
      <c r="N128" s="32">
        <f t="shared" si="32"/>
        <v>0.13</v>
      </c>
    </row>
    <row r="129" spans="1:18" ht="15.75" hidden="1" customHeight="1" outlineLevel="1" x14ac:dyDescent="0.3">
      <c r="A129" s="5" t="s">
        <v>57</v>
      </c>
      <c r="B129" s="6"/>
      <c r="C129" s="6">
        <v>0.9</v>
      </c>
      <c r="D129" s="32">
        <f t="shared" si="32"/>
        <v>0.9</v>
      </c>
      <c r="E129" s="32">
        <f t="shared" si="32"/>
        <v>0.9</v>
      </c>
      <c r="F129" s="32">
        <f t="shared" si="32"/>
        <v>0.9</v>
      </c>
      <c r="G129" s="32">
        <f t="shared" si="32"/>
        <v>0.9</v>
      </c>
      <c r="H129" s="32">
        <f t="shared" si="32"/>
        <v>0.9</v>
      </c>
      <c r="I129" s="32">
        <f t="shared" si="32"/>
        <v>0.9</v>
      </c>
      <c r="J129" s="32">
        <f t="shared" si="32"/>
        <v>0.9</v>
      </c>
      <c r="K129" s="32">
        <f t="shared" si="32"/>
        <v>0.9</v>
      </c>
      <c r="L129" s="32">
        <f t="shared" si="32"/>
        <v>0.9</v>
      </c>
      <c r="M129" s="32">
        <f t="shared" si="32"/>
        <v>0.9</v>
      </c>
      <c r="N129" s="32">
        <f t="shared" si="32"/>
        <v>0.9</v>
      </c>
    </row>
    <row r="130" spans="1:18" ht="15.75" hidden="1" customHeight="1" outlineLevel="1" x14ac:dyDescent="0.3">
      <c r="A130" s="5" t="s">
        <v>58</v>
      </c>
      <c r="B130" s="6"/>
      <c r="C130" s="6">
        <v>0.1</v>
      </c>
      <c r="D130" s="32">
        <f t="shared" si="32"/>
        <v>0.1</v>
      </c>
      <c r="E130" s="32">
        <f t="shared" si="32"/>
        <v>0.1</v>
      </c>
      <c r="F130" s="32">
        <f t="shared" si="32"/>
        <v>0.1</v>
      </c>
      <c r="G130" s="32">
        <f t="shared" si="32"/>
        <v>0.1</v>
      </c>
      <c r="H130" s="32">
        <f t="shared" si="32"/>
        <v>0.1</v>
      </c>
      <c r="I130" s="32">
        <f t="shared" si="32"/>
        <v>0.1</v>
      </c>
      <c r="J130" s="32">
        <f t="shared" si="32"/>
        <v>0.1</v>
      </c>
      <c r="K130" s="32">
        <f t="shared" si="32"/>
        <v>0.1</v>
      </c>
      <c r="L130" s="32">
        <f t="shared" si="32"/>
        <v>0.1</v>
      </c>
      <c r="M130" s="32">
        <f t="shared" si="32"/>
        <v>0.1</v>
      </c>
      <c r="N130" s="32">
        <f t="shared" si="32"/>
        <v>0.1</v>
      </c>
    </row>
    <row r="131" spans="1:18" ht="15.75" hidden="1" customHeight="1" outlineLevel="1" x14ac:dyDescent="0.3">
      <c r="A131" s="5"/>
      <c r="B131" s="5"/>
      <c r="C131" s="5"/>
    </row>
    <row r="132" spans="1:18" ht="15.75" hidden="1" customHeight="1" outlineLevel="1" x14ac:dyDescent="0.3">
      <c r="A132" s="30" t="s">
        <v>45</v>
      </c>
      <c r="B132" s="5"/>
      <c r="C132" s="5"/>
    </row>
    <row r="133" spans="1:18" ht="15.75" hidden="1" customHeight="1" outlineLevel="1" x14ac:dyDescent="0.3">
      <c r="A133" s="5" t="s">
        <v>56</v>
      </c>
      <c r="B133" s="6"/>
      <c r="C133" s="6">
        <v>0.15</v>
      </c>
      <c r="D133" s="32">
        <f t="shared" ref="D133:N135" si="33">+C133</f>
        <v>0.15</v>
      </c>
      <c r="E133" s="32">
        <f t="shared" si="33"/>
        <v>0.15</v>
      </c>
      <c r="F133" s="32">
        <f t="shared" si="33"/>
        <v>0.15</v>
      </c>
      <c r="G133" s="32">
        <f t="shared" si="33"/>
        <v>0.15</v>
      </c>
      <c r="H133" s="32">
        <f t="shared" si="33"/>
        <v>0.15</v>
      </c>
      <c r="I133" s="32">
        <f t="shared" si="33"/>
        <v>0.15</v>
      </c>
      <c r="J133" s="32">
        <f t="shared" si="33"/>
        <v>0.15</v>
      </c>
      <c r="K133" s="32">
        <f t="shared" si="33"/>
        <v>0.15</v>
      </c>
      <c r="L133" s="32">
        <f t="shared" si="33"/>
        <v>0.15</v>
      </c>
      <c r="M133" s="32">
        <f t="shared" si="33"/>
        <v>0.15</v>
      </c>
      <c r="N133" s="32">
        <f t="shared" si="33"/>
        <v>0.15</v>
      </c>
    </row>
    <row r="134" spans="1:18" ht="15.75" hidden="1" customHeight="1" outlineLevel="1" x14ac:dyDescent="0.3">
      <c r="A134" s="5" t="s">
        <v>57</v>
      </c>
      <c r="B134" s="6"/>
      <c r="C134" s="6">
        <v>0.2</v>
      </c>
      <c r="D134" s="32">
        <f t="shared" si="33"/>
        <v>0.2</v>
      </c>
      <c r="E134" s="32">
        <f t="shared" si="33"/>
        <v>0.2</v>
      </c>
      <c r="F134" s="32">
        <f t="shared" si="33"/>
        <v>0.2</v>
      </c>
      <c r="G134" s="32">
        <f t="shared" si="33"/>
        <v>0.2</v>
      </c>
      <c r="H134" s="32">
        <f t="shared" si="33"/>
        <v>0.2</v>
      </c>
      <c r="I134" s="32">
        <f t="shared" si="33"/>
        <v>0.2</v>
      </c>
      <c r="J134" s="32">
        <f t="shared" si="33"/>
        <v>0.2</v>
      </c>
      <c r="K134" s="32">
        <f t="shared" si="33"/>
        <v>0.2</v>
      </c>
      <c r="L134" s="32">
        <f t="shared" si="33"/>
        <v>0.2</v>
      </c>
      <c r="M134" s="32">
        <f t="shared" si="33"/>
        <v>0.2</v>
      </c>
      <c r="N134" s="32">
        <f t="shared" si="33"/>
        <v>0.2</v>
      </c>
    </row>
    <row r="135" spans="1:18" ht="15.75" hidden="1" customHeight="1" outlineLevel="1" x14ac:dyDescent="0.3">
      <c r="A135" s="5" t="s">
        <v>58</v>
      </c>
      <c r="B135" s="6"/>
      <c r="C135" s="6">
        <v>0.8</v>
      </c>
      <c r="D135" s="32">
        <f t="shared" si="33"/>
        <v>0.8</v>
      </c>
      <c r="E135" s="32">
        <f t="shared" si="33"/>
        <v>0.8</v>
      </c>
      <c r="F135" s="32">
        <f t="shared" si="33"/>
        <v>0.8</v>
      </c>
      <c r="G135" s="32">
        <f t="shared" si="33"/>
        <v>0.8</v>
      </c>
      <c r="H135" s="32">
        <f t="shared" si="33"/>
        <v>0.8</v>
      </c>
      <c r="I135" s="32">
        <f t="shared" si="33"/>
        <v>0.8</v>
      </c>
      <c r="J135" s="32">
        <f t="shared" si="33"/>
        <v>0.8</v>
      </c>
      <c r="K135" s="32">
        <f t="shared" si="33"/>
        <v>0.8</v>
      </c>
      <c r="L135" s="32">
        <f t="shared" si="33"/>
        <v>0.8</v>
      </c>
      <c r="M135" s="32">
        <f t="shared" si="33"/>
        <v>0.8</v>
      </c>
      <c r="N135" s="32">
        <f t="shared" si="33"/>
        <v>0.8</v>
      </c>
    </row>
    <row r="136" spans="1:18" ht="15.75" customHeight="1" collapsed="1" x14ac:dyDescent="0.3">
      <c r="B136" s="5"/>
      <c r="C136" s="5"/>
    </row>
    <row r="137" spans="1:18" ht="15.75" customHeight="1" x14ac:dyDescent="0.3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1:18" ht="15.75" customHeight="1" x14ac:dyDescent="0.3">
      <c r="A138" s="33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1:18" ht="15.75" customHeight="1" x14ac:dyDescent="0.3">
      <c r="A139" s="33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1:18" ht="15.75" customHeight="1" x14ac:dyDescent="0.3">
      <c r="A140" s="33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1:18" ht="93.6" x14ac:dyDescent="0.3">
      <c r="A141" s="35" t="s">
        <v>59</v>
      </c>
      <c r="B141" s="36"/>
      <c r="C141" s="36"/>
      <c r="D141" s="36"/>
      <c r="E141" s="36"/>
      <c r="F141" s="36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</row>
    <row r="142" spans="1:18" ht="15.75" customHeight="1" x14ac:dyDescent="0.3">
      <c r="A142" s="33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1:18" ht="15.75" customHeight="1" x14ac:dyDescent="0.3">
      <c r="A143" s="38" t="s">
        <v>60</v>
      </c>
      <c r="B143" s="34" t="s">
        <v>13</v>
      </c>
      <c r="C143" s="39">
        <f t="shared" ref="C143:N143" si="34">+ROUND(C64*C56,0)</f>
        <v>63194</v>
      </c>
      <c r="D143" s="39">
        <f t="shared" si="34"/>
        <v>72674</v>
      </c>
      <c r="E143" s="39">
        <f t="shared" si="34"/>
        <v>83575</v>
      </c>
      <c r="F143" s="39">
        <f t="shared" si="34"/>
        <v>96111</v>
      </c>
      <c r="G143" s="39">
        <f t="shared" si="34"/>
        <v>110527</v>
      </c>
      <c r="H143" s="39">
        <f t="shared" si="34"/>
        <v>127107</v>
      </c>
      <c r="I143" s="39">
        <f t="shared" si="34"/>
        <v>146173</v>
      </c>
      <c r="J143" s="39">
        <f t="shared" si="34"/>
        <v>168099</v>
      </c>
      <c r="K143" s="39">
        <f t="shared" si="34"/>
        <v>193313</v>
      </c>
      <c r="L143" s="39">
        <f t="shared" si="34"/>
        <v>222310</v>
      </c>
      <c r="M143" s="39">
        <f t="shared" si="34"/>
        <v>255657</v>
      </c>
      <c r="N143" s="39">
        <f t="shared" si="34"/>
        <v>294005</v>
      </c>
    </row>
    <row r="144" spans="1:18" ht="15.75" customHeight="1" x14ac:dyDescent="0.3">
      <c r="A144" s="40" t="s">
        <v>61</v>
      </c>
      <c r="B144" s="34" t="s">
        <v>13</v>
      </c>
      <c r="C144" s="39">
        <f>B146-C151</f>
        <v>18155.968228198537</v>
      </c>
      <c r="D144" s="39">
        <f t="shared" ref="D144:N144" si="35">C146-D151</f>
        <v>53332.609467954637</v>
      </c>
      <c r="E144" s="39">
        <f t="shared" si="35"/>
        <v>82447.755120430578</v>
      </c>
      <c r="F144" s="39">
        <f t="shared" si="35"/>
        <v>108537.23945774516</v>
      </c>
      <c r="G144" s="39">
        <f t="shared" si="35"/>
        <v>133719.34707622026</v>
      </c>
      <c r="H144" s="39">
        <f t="shared" si="35"/>
        <v>159535.81161498546</v>
      </c>
      <c r="I144" s="39">
        <f t="shared" si="35"/>
        <v>187177.04007107177</v>
      </c>
      <c r="J144" s="39">
        <f t="shared" si="35"/>
        <v>217628.81099866604</v>
      </c>
      <c r="K144" s="39">
        <f t="shared" si="35"/>
        <v>251777.90441671998</v>
      </c>
      <c r="L144" s="39">
        <f t="shared" si="35"/>
        <v>290481.14013501978</v>
      </c>
      <c r="M144" s="39">
        <f t="shared" si="35"/>
        <v>334620.1942704895</v>
      </c>
      <c r="N144" s="39">
        <f t="shared" si="35"/>
        <v>385139.7858558204</v>
      </c>
    </row>
    <row r="145" spans="1:14" ht="15.75" customHeight="1" x14ac:dyDescent="0.3">
      <c r="A145" s="38" t="s">
        <v>62</v>
      </c>
      <c r="B145" s="34"/>
      <c r="C145" s="41">
        <v>448.74976968691357</v>
      </c>
      <c r="D145" s="41">
        <v>447.03233229675374</v>
      </c>
      <c r="E145" s="41">
        <v>445.24788224602179</v>
      </c>
      <c r="F145" s="41">
        <v>442.54829975009937</v>
      </c>
      <c r="G145" s="41">
        <v>440.50047679926666</v>
      </c>
      <c r="H145" s="41">
        <v>438.34463617893061</v>
      </c>
      <c r="I145" s="41">
        <v>436.06750672461487</v>
      </c>
      <c r="J145" s="41">
        <v>433.928413530863</v>
      </c>
      <c r="K145" s="41">
        <v>431.75959205863808</v>
      </c>
      <c r="L145" s="41">
        <v>429.58663747344832</v>
      </c>
      <c r="M145" s="41">
        <v>427.44782374289457</v>
      </c>
      <c r="N145" s="41">
        <v>425.30920700534062</v>
      </c>
    </row>
    <row r="146" spans="1:14" ht="15.75" customHeight="1" x14ac:dyDescent="0.3">
      <c r="A146" s="40" t="s">
        <v>63</v>
      </c>
      <c r="B146" s="42">
        <v>24566.302027294198</v>
      </c>
      <c r="C146" s="39">
        <f>+SUM(C143:C145)</f>
        <v>81798.71799788544</v>
      </c>
      <c r="D146" s="39">
        <f t="shared" ref="D146:N146" si="36">+SUM(D143:D145)</f>
        <v>126453.6418002514</v>
      </c>
      <c r="E146" s="39">
        <f t="shared" si="36"/>
        <v>166468.00300267659</v>
      </c>
      <c r="F146" s="39">
        <f t="shared" si="36"/>
        <v>205090.78775749527</v>
      </c>
      <c r="G146" s="39">
        <f t="shared" si="36"/>
        <v>244686.84755301953</v>
      </c>
      <c r="H146" s="39">
        <f t="shared" si="36"/>
        <v>287081.15625116439</v>
      </c>
      <c r="I146" s="39">
        <f t="shared" si="36"/>
        <v>333786.10757779639</v>
      </c>
      <c r="J146" s="39">
        <f t="shared" si="36"/>
        <v>386161.73941219691</v>
      </c>
      <c r="K146" s="39">
        <f t="shared" si="36"/>
        <v>445522.66400877864</v>
      </c>
      <c r="L146" s="39">
        <f t="shared" si="36"/>
        <v>513220.72677249322</v>
      </c>
      <c r="M146" s="39">
        <f t="shared" si="36"/>
        <v>590704.64209423237</v>
      </c>
      <c r="N146" s="39">
        <f t="shared" si="36"/>
        <v>679570.09506282571</v>
      </c>
    </row>
    <row r="147" spans="1:14" ht="15.75" customHeight="1" x14ac:dyDescent="0.3">
      <c r="A147" s="43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1:14" ht="15.75" customHeight="1" x14ac:dyDescent="0.3">
      <c r="A148" s="43" t="s">
        <v>64</v>
      </c>
      <c r="B148" s="42">
        <v>2143.4221356043981</v>
      </c>
      <c r="C148" s="41">
        <f>+C164</f>
        <v>36809.623099048455</v>
      </c>
      <c r="D148" s="41">
        <f t="shared" ref="D148:N148" si="37">+D164</f>
        <v>56904.163810113125</v>
      </c>
      <c r="E148" s="41">
        <f t="shared" si="37"/>
        <v>74910.470101204439</v>
      </c>
      <c r="F148" s="41">
        <f t="shared" si="37"/>
        <v>92290.656053372848</v>
      </c>
      <c r="G148" s="41">
        <f t="shared" si="37"/>
        <v>110109.09819573376</v>
      </c>
      <c r="H148" s="41">
        <f t="shared" si="37"/>
        <v>129186.35712943014</v>
      </c>
      <c r="I148" s="41">
        <f t="shared" si="37"/>
        <v>150203.40074887546</v>
      </c>
      <c r="J148" s="41">
        <f t="shared" si="37"/>
        <v>173772.20042518573</v>
      </c>
      <c r="K148" s="41">
        <f t="shared" si="37"/>
        <v>200484.72914710199</v>
      </c>
      <c r="L148" s="41">
        <f t="shared" si="37"/>
        <v>230948.96444224622</v>
      </c>
      <c r="M148" s="41">
        <f t="shared" si="37"/>
        <v>265816.62444622238</v>
      </c>
      <c r="N148" s="41">
        <f t="shared" si="37"/>
        <v>305806.20860766195</v>
      </c>
    </row>
    <row r="149" spans="1:14" ht="15.75" customHeight="1" x14ac:dyDescent="0.3">
      <c r="A149" s="43" t="s">
        <v>65</v>
      </c>
      <c r="B149" s="42">
        <v>26709.724162898594</v>
      </c>
      <c r="C149" s="39">
        <f>+C148+C146</f>
        <v>118608.3410969339</v>
      </c>
      <c r="D149" s="39">
        <f t="shared" ref="D149:N149" si="38">+D148+D146</f>
        <v>183357.80561036454</v>
      </c>
      <c r="E149" s="39">
        <f t="shared" si="38"/>
        <v>241378.47310388103</v>
      </c>
      <c r="F149" s="39">
        <f t="shared" si="38"/>
        <v>297381.44381086814</v>
      </c>
      <c r="G149" s="39">
        <f t="shared" si="38"/>
        <v>354795.94574875326</v>
      </c>
      <c r="H149" s="39">
        <f t="shared" si="38"/>
        <v>416267.51338059455</v>
      </c>
      <c r="I149" s="39">
        <f t="shared" si="38"/>
        <v>483989.50832667184</v>
      </c>
      <c r="J149" s="39">
        <f t="shared" si="38"/>
        <v>559933.93983738264</v>
      </c>
      <c r="K149" s="39">
        <f t="shared" si="38"/>
        <v>646007.39315588062</v>
      </c>
      <c r="L149" s="39">
        <f t="shared" si="38"/>
        <v>744169.69121473946</v>
      </c>
      <c r="M149" s="39">
        <f t="shared" si="38"/>
        <v>856521.2665404547</v>
      </c>
      <c r="N149" s="39">
        <f t="shared" si="38"/>
        <v>985376.3036704876</v>
      </c>
    </row>
    <row r="150" spans="1:14" ht="15.75" customHeight="1" x14ac:dyDescent="0.3">
      <c r="A150" s="4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1:14" ht="15.75" customHeight="1" x14ac:dyDescent="0.3">
      <c r="A151" s="38" t="s">
        <v>66</v>
      </c>
      <c r="B151" s="34"/>
      <c r="C151" s="41">
        <v>6410.3337990956625</v>
      </c>
      <c r="D151" s="41">
        <v>28466.1085299308</v>
      </c>
      <c r="E151" s="41">
        <v>44005.886679820811</v>
      </c>
      <c r="F151" s="41">
        <v>57930.763544931433</v>
      </c>
      <c r="G151" s="41">
        <v>71371.440681274995</v>
      </c>
      <c r="H151" s="41">
        <v>85151.035938034081</v>
      </c>
      <c r="I151" s="41">
        <v>99904.11618009262</v>
      </c>
      <c r="J151" s="41">
        <v>116157.29657913034</v>
      </c>
      <c r="K151" s="41">
        <v>134383.83499547694</v>
      </c>
      <c r="L151" s="41">
        <v>155041.52387375888</v>
      </c>
      <c r="M151" s="41">
        <v>178600.53250200374</v>
      </c>
      <c r="N151" s="41">
        <v>205564.85623841194</v>
      </c>
    </row>
    <row r="152" spans="1:14" ht="15.75" customHeight="1" x14ac:dyDescent="0.3">
      <c r="A152" s="43" t="s">
        <v>67</v>
      </c>
      <c r="B152" s="34"/>
      <c r="C152" s="44">
        <f>C151/B149</f>
        <v>0.24</v>
      </c>
      <c r="D152" s="44">
        <f t="shared" ref="D152:N152" si="39">D151/C149</f>
        <v>0.2400008993184263</v>
      </c>
      <c r="E152" s="44">
        <f t="shared" si="39"/>
        <v>0.24000007271756596</v>
      </c>
      <c r="F152" s="44">
        <f t="shared" si="39"/>
        <v>0.23999970999899406</v>
      </c>
      <c r="G152" s="44">
        <f t="shared" si="39"/>
        <v>0.23999964411588026</v>
      </c>
      <c r="H152" s="44">
        <f t="shared" si="39"/>
        <v>0.24000002524925498</v>
      </c>
      <c r="I152" s="44">
        <f t="shared" si="39"/>
        <v>0.23999979092471241</v>
      </c>
      <c r="J152" s="44">
        <f t="shared" si="39"/>
        <v>0.23999961689402827</v>
      </c>
      <c r="K152" s="44">
        <f t="shared" si="39"/>
        <v>0.23999944535333045</v>
      </c>
      <c r="L152" s="44">
        <f t="shared" si="39"/>
        <v>0.23999961225884545</v>
      </c>
      <c r="M152" s="44">
        <f t="shared" si="39"/>
        <v>0.23999974012710271</v>
      </c>
      <c r="N152" s="44">
        <f t="shared" si="39"/>
        <v>0.23999971077040716</v>
      </c>
    </row>
    <row r="153" spans="1:14" ht="15.75" customHeight="1" x14ac:dyDescent="0.3">
      <c r="A153" s="43" t="s">
        <v>68</v>
      </c>
      <c r="B153" s="34"/>
      <c r="C153" s="44">
        <f>C144/B146</f>
        <v>0.73905987999441225</v>
      </c>
      <c r="D153" s="44">
        <f t="shared" ref="D153:N153" si="40">D144/C146</f>
        <v>0.65199810917982026</v>
      </c>
      <c r="E153" s="44">
        <f t="shared" si="40"/>
        <v>0.65199984711129666</v>
      </c>
      <c r="F153" s="44">
        <f t="shared" si="40"/>
        <v>0.65200060972678353</v>
      </c>
      <c r="G153" s="44">
        <f t="shared" si="40"/>
        <v>0.65200074824586229</v>
      </c>
      <c r="H153" s="44">
        <f t="shared" si="40"/>
        <v>0.65199994691343899</v>
      </c>
      <c r="I153" s="44">
        <f t="shared" si="40"/>
        <v>0.65200043958061971</v>
      </c>
      <c r="J153" s="44">
        <f t="shared" si="40"/>
        <v>0.65200080547972694</v>
      </c>
      <c r="K153" s="44">
        <f t="shared" si="40"/>
        <v>0.65200116614340997</v>
      </c>
      <c r="L153" s="44">
        <f t="shared" si="40"/>
        <v>0.65200081522518483</v>
      </c>
      <c r="M153" s="44">
        <f t="shared" si="40"/>
        <v>0.65200054638250038</v>
      </c>
      <c r="N153" s="44">
        <f t="shared" si="40"/>
        <v>0.65200060810488913</v>
      </c>
    </row>
    <row r="154" spans="1:14" ht="15.75" customHeight="1" x14ac:dyDescent="0.3">
      <c r="A154" s="43" t="s">
        <v>69</v>
      </c>
      <c r="B154" s="34"/>
      <c r="C154" s="44">
        <f>C202/B149</f>
        <v>0.19893509727294381</v>
      </c>
      <c r="D154" s="44">
        <f t="shared" ref="D154:N154" si="41">D202/C149</f>
        <v>5.171243488606083E-2</v>
      </c>
      <c r="E154" s="44">
        <f t="shared" si="41"/>
        <v>3.8990763598869681E-2</v>
      </c>
      <c r="F154" s="44">
        <f t="shared" si="41"/>
        <v>3.5073085178787232E-2</v>
      </c>
      <c r="G154" s="44">
        <f t="shared" si="41"/>
        <v>3.456316693968594E-2</v>
      </c>
      <c r="H154" s="44">
        <f t="shared" si="41"/>
        <v>3.6522607895374398E-2</v>
      </c>
      <c r="I154" s="44">
        <f t="shared" si="41"/>
        <v>4.1371312053841681E-2</v>
      </c>
      <c r="J154" s="44">
        <f t="shared" si="41"/>
        <v>5.0548400945579178E-2</v>
      </c>
      <c r="K154" s="44">
        <f t="shared" si="41"/>
        <v>6.6832836450384597E-2</v>
      </c>
      <c r="L154" s="44">
        <f t="shared" si="41"/>
        <v>9.5142659659846376E-2</v>
      </c>
      <c r="M154" s="44">
        <f t="shared" si="41"/>
        <v>0.14399341524134329</v>
      </c>
      <c r="N154" s="44">
        <f t="shared" si="41"/>
        <v>0.22803761151987098</v>
      </c>
    </row>
    <row r="155" spans="1:14" ht="15.75" customHeight="1" x14ac:dyDescent="0.3">
      <c r="A155" s="43" t="s">
        <v>70</v>
      </c>
      <c r="B155" s="34"/>
      <c r="C155" s="44">
        <f>+(C144+B148)/B149</f>
        <v>0.76000000000000023</v>
      </c>
      <c r="D155" s="44">
        <f t="shared" ref="D155:N155" si="42">+(D144+C148)/C149</f>
        <v>0.7599991006815735</v>
      </c>
      <c r="E155" s="44">
        <f t="shared" si="42"/>
        <v>0.75999992728243393</v>
      </c>
      <c r="F155" s="44">
        <f t="shared" si="42"/>
        <v>0.760000290001006</v>
      </c>
      <c r="G155" s="44">
        <f t="shared" si="42"/>
        <v>0.76000035588411963</v>
      </c>
      <c r="H155" s="44">
        <f t="shared" si="42"/>
        <v>0.7599999747507451</v>
      </c>
      <c r="I155" s="44">
        <f t="shared" si="42"/>
        <v>0.76000020907528743</v>
      </c>
      <c r="J155" s="44">
        <f t="shared" si="42"/>
        <v>0.76000038310597173</v>
      </c>
      <c r="K155" s="44">
        <f t="shared" si="42"/>
        <v>0.7600005546466696</v>
      </c>
      <c r="L155" s="44">
        <f t="shared" si="42"/>
        <v>0.76000038774115464</v>
      </c>
      <c r="M155" s="44">
        <f t="shared" si="42"/>
        <v>0.76000025987289732</v>
      </c>
      <c r="N155" s="44">
        <f t="shared" si="42"/>
        <v>0.76000028922959284</v>
      </c>
    </row>
    <row r="156" spans="1:14" ht="15.75" customHeight="1" x14ac:dyDescent="0.3">
      <c r="A156" s="33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1:14" ht="15.75" customHeight="1" x14ac:dyDescent="0.3">
      <c r="A157" s="33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1:14" ht="15.75" customHeight="1" x14ac:dyDescent="0.3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1:14" ht="15.75" customHeight="1" x14ac:dyDescent="0.3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1:14" ht="15.75" customHeight="1" x14ac:dyDescent="0.3">
      <c r="A160" s="33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1:19" ht="15.75" customHeight="1" x14ac:dyDescent="0.3">
      <c r="A161" s="33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1:19" ht="42.45" customHeight="1" x14ac:dyDescent="0.3">
      <c r="A162" s="3" t="s">
        <v>71</v>
      </c>
      <c r="B162" s="36"/>
      <c r="C162" s="36"/>
      <c r="D162" s="36"/>
      <c r="E162" s="36"/>
      <c r="F162" s="36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</row>
    <row r="163" spans="1:19" ht="15.75" customHeight="1" x14ac:dyDescent="0.3">
      <c r="A163" s="33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1:19" ht="15.75" customHeight="1" x14ac:dyDescent="0.3">
      <c r="A164" s="45" t="s">
        <v>72</v>
      </c>
      <c r="B164" s="34" t="s">
        <v>73</v>
      </c>
      <c r="C164" s="46">
        <f>+SUM(C165:C167)</f>
        <v>36809.623099048455</v>
      </c>
      <c r="D164" s="46">
        <f t="shared" ref="D164:N164" si="43">+SUM(D165:D167)</f>
        <v>56904.163810113125</v>
      </c>
      <c r="E164" s="46">
        <f t="shared" si="43"/>
        <v>74910.470101204439</v>
      </c>
      <c r="F164" s="46">
        <f t="shared" si="43"/>
        <v>92290.656053372848</v>
      </c>
      <c r="G164" s="46">
        <f t="shared" si="43"/>
        <v>110109.09819573376</v>
      </c>
      <c r="H164" s="46">
        <f t="shared" si="43"/>
        <v>129186.35712943014</v>
      </c>
      <c r="I164" s="46">
        <f t="shared" si="43"/>
        <v>150203.40074887546</v>
      </c>
      <c r="J164" s="46">
        <f t="shared" si="43"/>
        <v>173772.20042518573</v>
      </c>
      <c r="K164" s="46">
        <f t="shared" si="43"/>
        <v>200484.72914710199</v>
      </c>
      <c r="L164" s="46">
        <f t="shared" si="43"/>
        <v>230948.96444224622</v>
      </c>
      <c r="M164" s="46">
        <f t="shared" si="43"/>
        <v>265816.62444622238</v>
      </c>
      <c r="N164" s="46">
        <f t="shared" si="43"/>
        <v>305806.20860766195</v>
      </c>
    </row>
    <row r="165" spans="1:19" ht="15.75" customHeight="1" x14ac:dyDescent="0.3">
      <c r="A165" s="47" t="s">
        <v>74</v>
      </c>
      <c r="B165" s="34" t="s">
        <v>75</v>
      </c>
      <c r="C165" s="41">
        <v>26134.832400324402</v>
      </c>
      <c r="D165" s="41">
        <v>40515.764632800543</v>
      </c>
      <c r="E165" s="41">
        <v>53066.577019693228</v>
      </c>
      <c r="F165" s="41">
        <v>65164.586426165508</v>
      </c>
      <c r="G165" s="41">
        <v>77659.50652105824</v>
      </c>
      <c r="H165" s="41">
        <v>91509.827841688908</v>
      </c>
      <c r="I165" s="41">
        <v>106347.94906743948</v>
      </c>
      <c r="J165" s="41">
        <v>122897.17187973829</v>
      </c>
      <c r="K165" s="41">
        <v>141742.25955361692</v>
      </c>
      <c r="L165" s="41">
        <v>163322.7987740612</v>
      </c>
      <c r="M165" s="41">
        <v>188080.78848072846</v>
      </c>
      <c r="N165" s="41">
        <v>216327.02252862119</v>
      </c>
    </row>
    <row r="166" spans="1:19" ht="15.75" customHeight="1" x14ac:dyDescent="0.3">
      <c r="A166" s="47" t="s">
        <v>76</v>
      </c>
      <c r="B166" s="34" t="s">
        <v>75</v>
      </c>
      <c r="C166" s="41">
        <v>8907.9287899697265</v>
      </c>
      <c r="D166" s="41">
        <v>13679.760979951196</v>
      </c>
      <c r="E166" s="41">
        <v>18014.469849937646</v>
      </c>
      <c r="F166" s="41">
        <v>22387.49818280297</v>
      </c>
      <c r="G166" s="41">
        <v>26546.334614927284</v>
      </c>
      <c r="H166" s="41">
        <v>31173.887494542792</v>
      </c>
      <c r="I166" s="41">
        <v>36224.753628722487</v>
      </c>
      <c r="J166" s="41">
        <v>41935.679418786109</v>
      </c>
      <c r="K166" s="41">
        <v>48416.001989932513</v>
      </c>
      <c r="L166" s="41">
        <v>55723.009274590113</v>
      </c>
      <c r="M166" s="41">
        <v>64145.779489202221</v>
      </c>
      <c r="N166" s="41">
        <v>73796.297664053942</v>
      </c>
    </row>
    <row r="167" spans="1:19" ht="15.75" customHeight="1" x14ac:dyDescent="0.3">
      <c r="A167" s="47" t="s">
        <v>77</v>
      </c>
      <c r="B167" s="34" t="s">
        <v>75</v>
      </c>
      <c r="C167" s="41">
        <v>1766.8619087543275</v>
      </c>
      <c r="D167" s="41">
        <v>2708.6381973613898</v>
      </c>
      <c r="E167" s="41">
        <v>3829.4232315735758</v>
      </c>
      <c r="F167" s="41">
        <v>4738.5714444043706</v>
      </c>
      <c r="G167" s="41">
        <v>5903.2570597482363</v>
      </c>
      <c r="H167" s="41">
        <v>6502.6417931984388</v>
      </c>
      <c r="I167" s="41">
        <v>7630.6980527134956</v>
      </c>
      <c r="J167" s="41">
        <v>8939.3491266612982</v>
      </c>
      <c r="K167" s="41">
        <v>10326.46760355257</v>
      </c>
      <c r="L167" s="41">
        <v>11903.156393594898</v>
      </c>
      <c r="M167" s="41">
        <v>13590.056476291707</v>
      </c>
      <c r="N167" s="41">
        <v>15682.888414986854</v>
      </c>
    </row>
    <row r="168" spans="1:19" ht="15.75" customHeight="1" x14ac:dyDescent="0.3">
      <c r="A168" s="45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1:19" ht="15.75" customHeight="1" x14ac:dyDescent="0.3">
      <c r="A169" s="45" t="s">
        <v>78</v>
      </c>
      <c r="B169" s="34" t="s">
        <v>73</v>
      </c>
      <c r="C169" s="46">
        <f>+SUM(C170:C172)</f>
        <v>9327.0634902117454</v>
      </c>
      <c r="D169" s="46">
        <f t="shared" ref="D169:N169" si="44">+SUM(D170:D172)</f>
        <v>18064.120023487769</v>
      </c>
      <c r="E169" s="46">
        <f t="shared" si="44"/>
        <v>35232.586823626836</v>
      </c>
      <c r="F169" s="46">
        <f t="shared" si="44"/>
        <v>69025.717342406817</v>
      </c>
      <c r="G169" s="46">
        <f t="shared" si="44"/>
        <v>135606.44715557285</v>
      </c>
      <c r="H169" s="46">
        <f t="shared" si="44"/>
        <v>266861.11939978739</v>
      </c>
      <c r="I169" s="46">
        <f t="shared" si="44"/>
        <v>525696.1425999566</v>
      </c>
      <c r="J169" s="46">
        <f t="shared" si="44"/>
        <v>1036216.9501148865</v>
      </c>
      <c r="K169" s="46">
        <f t="shared" si="44"/>
        <v>2043267.6934639539</v>
      </c>
      <c r="L169" s="46">
        <f t="shared" si="44"/>
        <v>4029896.4098488414</v>
      </c>
      <c r="M169" s="46">
        <f t="shared" si="44"/>
        <v>7949100.9532390386</v>
      </c>
      <c r="N169" s="46">
        <f t="shared" si="44"/>
        <v>15681038.246836577</v>
      </c>
    </row>
    <row r="170" spans="1:19" ht="15.75" customHeight="1" x14ac:dyDescent="0.3">
      <c r="A170" s="47" t="s">
        <v>74</v>
      </c>
      <c r="B170" s="34" t="s">
        <v>13</v>
      </c>
      <c r="C170" s="39">
        <f>B222-C185</f>
        <v>6552.4098762494432</v>
      </c>
      <c r="D170" s="39">
        <f t="shared" ref="D170:N172" si="45">+C222-D185</f>
        <v>7561.2659271891853</v>
      </c>
      <c r="E170" s="39">
        <f t="shared" si="45"/>
        <v>8811.3327566371063</v>
      </c>
      <c r="F170" s="39">
        <f t="shared" si="45"/>
        <v>10432.470429518666</v>
      </c>
      <c r="G170" s="39">
        <f t="shared" si="45"/>
        <v>12665.533611579065</v>
      </c>
      <c r="H170" s="39">
        <f t="shared" si="45"/>
        <v>15968.921344257311</v>
      </c>
      <c r="I170" s="39">
        <f t="shared" si="45"/>
        <v>21227.991753496113</v>
      </c>
      <c r="J170" s="39">
        <f t="shared" si="45"/>
        <v>30167.299610923244</v>
      </c>
      <c r="K170" s="39">
        <f t="shared" si="45"/>
        <v>46164.011986696198</v>
      </c>
      <c r="L170" s="39">
        <f t="shared" si="45"/>
        <v>75852.109630413281</v>
      </c>
      <c r="M170" s="39">
        <f t="shared" si="45"/>
        <v>132286.95454451779</v>
      </c>
      <c r="N170" s="39">
        <f t="shared" si="45"/>
        <v>241187.97353691954</v>
      </c>
    </row>
    <row r="171" spans="1:19" ht="15.75" customHeight="1" x14ac:dyDescent="0.3">
      <c r="A171" s="47" t="s">
        <v>76</v>
      </c>
      <c r="B171" s="34" t="s">
        <v>13</v>
      </c>
      <c r="C171" s="39">
        <f>B223-C186</f>
        <v>1988.4654871537723</v>
      </c>
      <c r="D171" s="39">
        <f t="shared" si="45"/>
        <v>9485.9214180808249</v>
      </c>
      <c r="E171" s="39">
        <f t="shared" si="45"/>
        <v>25138.534437475053</v>
      </c>
      <c r="F171" s="39">
        <f t="shared" si="45"/>
        <v>57001.235815124419</v>
      </c>
      <c r="G171" s="39">
        <f t="shared" si="45"/>
        <v>120983.03413832776</v>
      </c>
      <c r="H171" s="39">
        <f t="shared" si="45"/>
        <v>248490.26166186231</v>
      </c>
      <c r="I171" s="39">
        <f t="shared" si="45"/>
        <v>501506.20904310432</v>
      </c>
      <c r="J171" s="39">
        <f t="shared" si="45"/>
        <v>1002342.5661484634</v>
      </c>
      <c r="K171" s="39">
        <f t="shared" si="45"/>
        <v>1992336.0062038491</v>
      </c>
      <c r="L171" s="39">
        <f t="shared" si="45"/>
        <v>3947650.5562083968</v>
      </c>
      <c r="M171" s="39">
        <f t="shared" si="45"/>
        <v>7807743.490850199</v>
      </c>
      <c r="N171" s="39">
        <f t="shared" si="45"/>
        <v>15426104.2258678</v>
      </c>
    </row>
    <row r="172" spans="1:19" ht="15.75" customHeight="1" x14ac:dyDescent="0.3">
      <c r="A172" s="47" t="s">
        <v>77</v>
      </c>
      <c r="B172" s="34" t="s">
        <v>13</v>
      </c>
      <c r="C172" s="39">
        <f>B224-C187</f>
        <v>786.18812680853</v>
      </c>
      <c r="D172" s="39">
        <f t="shared" si="45"/>
        <v>1016.9326782177577</v>
      </c>
      <c r="E172" s="39">
        <f t="shared" si="45"/>
        <v>1282.7196295146782</v>
      </c>
      <c r="F172" s="39">
        <f t="shared" si="45"/>
        <v>1592.0110977637371</v>
      </c>
      <c r="G172" s="39">
        <f t="shared" si="45"/>
        <v>1957.8794056660345</v>
      </c>
      <c r="H172" s="39">
        <f t="shared" si="45"/>
        <v>2401.9363936677428</v>
      </c>
      <c r="I172" s="39">
        <f t="shared" si="45"/>
        <v>2961.9418033561114</v>
      </c>
      <c r="J172" s="39">
        <f t="shared" si="45"/>
        <v>3707.0843554998028</v>
      </c>
      <c r="K172" s="39">
        <f t="shared" si="45"/>
        <v>4767.675273408574</v>
      </c>
      <c r="L172" s="39">
        <f t="shared" si="45"/>
        <v>6393.7440100312951</v>
      </c>
      <c r="M172" s="39">
        <f t="shared" si="45"/>
        <v>9070.5078443215643</v>
      </c>
      <c r="N172" s="39">
        <f t="shared" si="45"/>
        <v>13746.047431856081</v>
      </c>
    </row>
    <row r="173" spans="1:19" ht="15.75" customHeight="1" x14ac:dyDescent="0.3">
      <c r="A173" s="45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1:19" ht="15.75" customHeight="1" x14ac:dyDescent="0.3">
      <c r="A174" s="45" t="s">
        <v>79</v>
      </c>
      <c r="B174" s="34" t="s">
        <v>73</v>
      </c>
      <c r="C174" s="46">
        <f>+SUM(C175:C177)</f>
        <v>54.847194072844992</v>
      </c>
      <c r="D174" s="46">
        <f t="shared" ref="D174:N174" si="46">+SUM(D175:D177)</f>
        <v>54.637285058492125</v>
      </c>
      <c r="E174" s="46">
        <f t="shared" si="46"/>
        <v>54.419185607847112</v>
      </c>
      <c r="F174" s="46">
        <f t="shared" si="46"/>
        <v>54.089236636123267</v>
      </c>
      <c r="G174" s="46">
        <f t="shared" si="46"/>
        <v>53.838947164354821</v>
      </c>
      <c r="H174" s="46">
        <f t="shared" si="46"/>
        <v>53.575455532980413</v>
      </c>
      <c r="I174" s="46">
        <f t="shared" si="46"/>
        <v>53.297139710786276</v>
      </c>
      <c r="J174" s="46">
        <f t="shared" si="46"/>
        <v>53.035694987105487</v>
      </c>
      <c r="K174" s="46">
        <f t="shared" si="46"/>
        <v>52.770616807166881</v>
      </c>
      <c r="L174" s="46">
        <f t="shared" si="46"/>
        <v>52.505033468977032</v>
      </c>
      <c r="M174" s="46">
        <f t="shared" si="46"/>
        <v>52.243622901909347</v>
      </c>
      <c r="N174" s="46">
        <f t="shared" si="46"/>
        <v>51.982236411763857</v>
      </c>
    </row>
    <row r="175" spans="1:19" ht="15.75" customHeight="1" x14ac:dyDescent="0.3">
      <c r="A175" s="47" t="s">
        <v>74</v>
      </c>
      <c r="B175" s="34" t="s">
        <v>75</v>
      </c>
      <c r="C175" s="41">
        <v>43.658366481984615</v>
      </c>
      <c r="D175" s="41">
        <v>43.447569078512942</v>
      </c>
      <c r="E175" s="41">
        <v>43.439570719607879</v>
      </c>
      <c r="F175" s="41">
        <v>43.265331314395361</v>
      </c>
      <c r="G175" s="41">
        <v>42.95624388265626</v>
      </c>
      <c r="H175" s="41">
        <v>42.72314268363683</v>
      </c>
      <c r="I175" s="41">
        <v>42.516538802799523</v>
      </c>
      <c r="J175" s="41">
        <v>42.334775982666173</v>
      </c>
      <c r="K175" s="41">
        <v>42.123095161654739</v>
      </c>
      <c r="L175" s="41">
        <v>41.893689011576534</v>
      </c>
      <c r="M175" s="41">
        <v>41.685453978768237</v>
      </c>
      <c r="N175" s="41">
        <v>41.481741219924857</v>
      </c>
      <c r="O175" s="41"/>
    </row>
    <row r="176" spans="1:19" ht="15.75" customHeight="1" x14ac:dyDescent="0.3">
      <c r="A176" s="47" t="s">
        <v>76</v>
      </c>
      <c r="B176" s="34" t="s">
        <v>75</v>
      </c>
      <c r="C176" s="41">
        <v>10.750050038277621</v>
      </c>
      <c r="D176" s="41">
        <v>10.785400070546348</v>
      </c>
      <c r="E176" s="41">
        <v>10.605210891257245</v>
      </c>
      <c r="F176" s="41">
        <v>10.453069515350638</v>
      </c>
      <c r="G176" s="41">
        <v>10.472062863886595</v>
      </c>
      <c r="H176" s="41">
        <v>10.458391811973584</v>
      </c>
      <c r="I176" s="41">
        <v>10.395626713936279</v>
      </c>
      <c r="J176" s="41">
        <v>10.319708951153892</v>
      </c>
      <c r="K176" s="41">
        <v>10.264968345535362</v>
      </c>
      <c r="L176" s="41">
        <v>10.226585771007171</v>
      </c>
      <c r="M176" s="41">
        <v>10.178451762312092</v>
      </c>
      <c r="N176" s="41">
        <v>10.123555704500863</v>
      </c>
      <c r="O176" s="41"/>
    </row>
    <row r="177" spans="1:15" ht="15.75" customHeight="1" x14ac:dyDescent="0.3">
      <c r="A177" s="47" t="s">
        <v>77</v>
      </c>
      <c r="B177" s="34" t="s">
        <v>75</v>
      </c>
      <c r="C177" s="41">
        <v>0.43877755258275425</v>
      </c>
      <c r="D177" s="41">
        <v>0.40431590943283968</v>
      </c>
      <c r="E177" s="41">
        <v>0.37440399698198795</v>
      </c>
      <c r="F177" s="41">
        <v>0.37083580637726565</v>
      </c>
      <c r="G177" s="41">
        <v>0.41064041781196414</v>
      </c>
      <c r="H177" s="41">
        <v>0.39392103737000239</v>
      </c>
      <c r="I177" s="41">
        <v>0.38497419405047489</v>
      </c>
      <c r="J177" s="41">
        <v>0.38121005328542223</v>
      </c>
      <c r="K177" s="41">
        <v>0.38255329997678333</v>
      </c>
      <c r="L177" s="41">
        <v>0.38475868639332461</v>
      </c>
      <c r="M177" s="41">
        <v>0.37971716082901691</v>
      </c>
      <c r="N177" s="41">
        <v>0.37693948733814386</v>
      </c>
      <c r="O177" s="41"/>
    </row>
    <row r="178" spans="1:15" ht="15.75" customHeight="1" x14ac:dyDescent="0.3">
      <c r="A178" s="45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1:15" ht="15.75" customHeight="1" x14ac:dyDescent="0.3">
      <c r="A179" s="45" t="s">
        <v>80</v>
      </c>
      <c r="B179" s="34"/>
      <c r="C179" s="46">
        <f>+SUM(C180:C182)</f>
        <v>46191.533783333041</v>
      </c>
      <c r="D179" s="46">
        <f t="shared" ref="D179:N179" si="47">+SUM(D180:D182)</f>
        <v>75022.921118659389</v>
      </c>
      <c r="E179" s="46">
        <f t="shared" si="47"/>
        <v>110197.47611043912</v>
      </c>
      <c r="F179" s="46">
        <f t="shared" si="47"/>
        <v>161370.46263241579</v>
      </c>
      <c r="G179" s="46">
        <f t="shared" si="47"/>
        <v>245769.38429847098</v>
      </c>
      <c r="H179" s="46">
        <f t="shared" si="47"/>
        <v>396101.05198475055</v>
      </c>
      <c r="I179" s="46">
        <f t="shared" si="47"/>
        <v>675952.84048854292</v>
      </c>
      <c r="J179" s="46">
        <f t="shared" si="47"/>
        <v>1210042.1862350593</v>
      </c>
      <c r="K179" s="46">
        <f t="shared" si="47"/>
        <v>2243805.1932278629</v>
      </c>
      <c r="L179" s="46">
        <f t="shared" si="47"/>
        <v>4260897.8793245573</v>
      </c>
      <c r="M179" s="46">
        <f t="shared" si="47"/>
        <v>8214969.821308163</v>
      </c>
      <c r="N179" s="46">
        <f t="shared" si="47"/>
        <v>15986896.437680649</v>
      </c>
    </row>
    <row r="180" spans="1:15" ht="15.75" customHeight="1" x14ac:dyDescent="0.3">
      <c r="A180" s="47" t="s">
        <v>74</v>
      </c>
      <c r="B180" s="34" t="s">
        <v>13</v>
      </c>
      <c r="C180" s="39">
        <f>+SUM(C165,C170,C175)</f>
        <v>32730.900643055829</v>
      </c>
      <c r="D180" s="39">
        <f t="shared" ref="D180:N180" si="48">+SUM(D165,D170,D175)</f>
        <v>48120.478129068237</v>
      </c>
      <c r="E180" s="39">
        <f t="shared" si="48"/>
        <v>61921.349347049945</v>
      </c>
      <c r="F180" s="39">
        <f t="shared" si="48"/>
        <v>75640.322186998572</v>
      </c>
      <c r="G180" s="39">
        <f t="shared" si="48"/>
        <v>90367.996376519965</v>
      </c>
      <c r="H180" s="39">
        <f t="shared" si="48"/>
        <v>107521.47232862985</v>
      </c>
      <c r="I180" s="39">
        <f t="shared" si="48"/>
        <v>127618.45735973839</v>
      </c>
      <c r="J180" s="39">
        <f t="shared" si="48"/>
        <v>153106.80626664418</v>
      </c>
      <c r="K180" s="39">
        <f t="shared" si="48"/>
        <v>187948.39463547477</v>
      </c>
      <c r="L180" s="39">
        <f t="shared" si="48"/>
        <v>239216.80209348607</v>
      </c>
      <c r="M180" s="39">
        <f t="shared" si="48"/>
        <v>320409.42847922503</v>
      </c>
      <c r="N180" s="39">
        <f t="shared" si="48"/>
        <v>457556.47780676064</v>
      </c>
    </row>
    <row r="181" spans="1:15" ht="15.75" customHeight="1" x14ac:dyDescent="0.3">
      <c r="A181" s="47" t="s">
        <v>76</v>
      </c>
      <c r="B181" s="34" t="s">
        <v>13</v>
      </c>
      <c r="C181" s="39">
        <f t="shared" ref="C181:N182" si="49">+SUM(C166,C171,C176)</f>
        <v>10907.144327161775</v>
      </c>
      <c r="D181" s="39">
        <f t="shared" si="49"/>
        <v>23176.467798102563</v>
      </c>
      <c r="E181" s="39">
        <f t="shared" si="49"/>
        <v>43163.609498303951</v>
      </c>
      <c r="F181" s="39">
        <f t="shared" si="49"/>
        <v>79399.187067442748</v>
      </c>
      <c r="G181" s="39">
        <f t="shared" si="49"/>
        <v>147539.84081611893</v>
      </c>
      <c r="H181" s="39">
        <f t="shared" si="49"/>
        <v>279674.60754821711</v>
      </c>
      <c r="I181" s="39">
        <f t="shared" si="49"/>
        <v>537741.35829854081</v>
      </c>
      <c r="J181" s="39">
        <f t="shared" si="49"/>
        <v>1044288.5652762007</v>
      </c>
      <c r="K181" s="39">
        <f t="shared" si="49"/>
        <v>2040762.2731621272</v>
      </c>
      <c r="L181" s="39">
        <f t="shared" si="49"/>
        <v>4003383.792068758</v>
      </c>
      <c r="M181" s="39">
        <f t="shared" si="49"/>
        <v>7871899.448791164</v>
      </c>
      <c r="N181" s="39">
        <f t="shared" si="49"/>
        <v>15499910.647087559</v>
      </c>
    </row>
    <row r="182" spans="1:15" ht="15.75" customHeight="1" x14ac:dyDescent="0.3">
      <c r="A182" s="47" t="s">
        <v>77</v>
      </c>
      <c r="B182" s="34" t="s">
        <v>13</v>
      </c>
      <c r="C182" s="39">
        <f t="shared" si="49"/>
        <v>2553.4888131154403</v>
      </c>
      <c r="D182" s="39">
        <f t="shared" si="49"/>
        <v>3725.9751914885801</v>
      </c>
      <c r="E182" s="39">
        <f t="shared" si="49"/>
        <v>5112.5172650852364</v>
      </c>
      <c r="F182" s="39">
        <f t="shared" si="49"/>
        <v>6330.9533779744843</v>
      </c>
      <c r="G182" s="39">
        <f t="shared" si="49"/>
        <v>7861.5471058320827</v>
      </c>
      <c r="H182" s="39">
        <f t="shared" si="49"/>
        <v>8904.9721079035517</v>
      </c>
      <c r="I182" s="39">
        <f t="shared" si="49"/>
        <v>10593.024830263657</v>
      </c>
      <c r="J182" s="39">
        <f t="shared" si="49"/>
        <v>12646.814692214386</v>
      </c>
      <c r="K182" s="39">
        <f t="shared" si="49"/>
        <v>15094.525430261121</v>
      </c>
      <c r="L182" s="39">
        <f t="shared" si="49"/>
        <v>18297.285162312586</v>
      </c>
      <c r="M182" s="39">
        <f t="shared" si="49"/>
        <v>22660.944037774101</v>
      </c>
      <c r="N182" s="39">
        <f t="shared" si="49"/>
        <v>29429.312786330273</v>
      </c>
    </row>
    <row r="183" spans="1:15" ht="15.75" customHeight="1" x14ac:dyDescent="0.3">
      <c r="A183" s="45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1:15" ht="15.75" customHeight="1" x14ac:dyDescent="0.3">
      <c r="A184" s="45" t="s">
        <v>81</v>
      </c>
      <c r="B184" s="34" t="s">
        <v>73</v>
      </c>
      <c r="C184" s="46">
        <f>+SUM(C185:C187)</f>
        <v>463.77160724297494</v>
      </c>
      <c r="D184" s="46">
        <f t="shared" ref="D184:N184" si="50">+SUM(D185:D187)</f>
        <v>644.8541510085696</v>
      </c>
      <c r="E184" s="46">
        <f t="shared" si="50"/>
        <v>950.29050840719151</v>
      </c>
      <c r="F184" s="46">
        <f t="shared" si="50"/>
        <v>1493.875490454707</v>
      </c>
      <c r="G184" s="46">
        <f t="shared" si="50"/>
        <v>2499.0767658769087</v>
      </c>
      <c r="H184" s="46">
        <f t="shared" si="50"/>
        <v>4405.6138585226799</v>
      </c>
      <c r="I184" s="46">
        <f t="shared" si="50"/>
        <v>8079.6716551511354</v>
      </c>
      <c r="J184" s="46">
        <f t="shared" si="50"/>
        <v>15228.632224737432</v>
      </c>
      <c r="K184" s="46">
        <f t="shared" si="50"/>
        <v>29219.242460806177</v>
      </c>
      <c r="L184" s="46">
        <f t="shared" si="50"/>
        <v>56691.747695873688</v>
      </c>
      <c r="M184" s="46">
        <f t="shared" si="50"/>
        <v>110744.37149211366</v>
      </c>
      <c r="N184" s="46">
        <f t="shared" si="50"/>
        <v>217215.90326440448</v>
      </c>
    </row>
    <row r="185" spans="1:15" ht="15.75" customHeight="1" x14ac:dyDescent="0.3">
      <c r="A185" s="47" t="s">
        <v>74</v>
      </c>
      <c r="B185" s="34" t="s">
        <v>13</v>
      </c>
      <c r="C185" s="39">
        <f t="shared" ref="C185:N185" si="51">B222*C123*C125</f>
        <v>330.37360720585434</v>
      </c>
      <c r="D185" s="39">
        <f t="shared" si="51"/>
        <v>381.24029884987493</v>
      </c>
      <c r="E185" s="39">
        <f t="shared" si="51"/>
        <v>444.26887848590451</v>
      </c>
      <c r="F185" s="39">
        <f t="shared" si="51"/>
        <v>526.00691241270579</v>
      </c>
      <c r="G185" s="39">
        <f t="shared" si="51"/>
        <v>638.5983333569277</v>
      </c>
      <c r="H185" s="39">
        <f t="shared" si="51"/>
        <v>805.15569802978041</v>
      </c>
      <c r="I185" s="39">
        <f t="shared" si="51"/>
        <v>1070.3189119409806</v>
      </c>
      <c r="J185" s="39">
        <f t="shared" si="51"/>
        <v>1521.0403165171383</v>
      </c>
      <c r="K185" s="39">
        <f t="shared" si="51"/>
        <v>2327.5972430266988</v>
      </c>
      <c r="L185" s="39">
        <f t="shared" si="51"/>
        <v>3824.4761158191573</v>
      </c>
      <c r="M185" s="39">
        <f t="shared" si="51"/>
        <v>6669.9304812361916</v>
      </c>
      <c r="N185" s="39">
        <f t="shared" si="51"/>
        <v>12160.738161525356</v>
      </c>
    </row>
    <row r="186" spans="1:15" ht="15.75" customHeight="1" x14ac:dyDescent="0.3">
      <c r="A186" s="47" t="s">
        <v>76</v>
      </c>
      <c r="B186" s="34" t="s">
        <v>13</v>
      </c>
      <c r="C186" s="39">
        <f t="shared" ref="C186:N186" si="52">+B223*C128*C130</f>
        <v>26.190528199593757</v>
      </c>
      <c r="D186" s="39">
        <f t="shared" si="52"/>
        <v>124.94121421990954</v>
      </c>
      <c r="E186" s="39">
        <f t="shared" si="52"/>
        <v>331.10531680564918</v>
      </c>
      <c r="F186" s="39">
        <f t="shared" si="52"/>
        <v>750.77615561967332</v>
      </c>
      <c r="G186" s="39">
        <f t="shared" si="52"/>
        <v>1593.4948772018854</v>
      </c>
      <c r="H186" s="39">
        <f t="shared" si="52"/>
        <v>3272.921379538207</v>
      </c>
      <c r="I186" s="39">
        <f t="shared" si="52"/>
        <v>6605.4515882070482</v>
      </c>
      <c r="J186" s="39">
        <f t="shared" si="52"/>
        <v>13202.080405197594</v>
      </c>
      <c r="K186" s="39">
        <f t="shared" si="52"/>
        <v>26241.507680496492</v>
      </c>
      <c r="L186" s="39">
        <f t="shared" si="52"/>
        <v>51995.397396868451</v>
      </c>
      <c r="M186" s="39">
        <f t="shared" si="52"/>
        <v>102837.55357756089</v>
      </c>
      <c r="N186" s="39">
        <f t="shared" si="52"/>
        <v>203180.70408944419</v>
      </c>
    </row>
    <row r="187" spans="1:15" ht="15.75" customHeight="1" x14ac:dyDescent="0.3">
      <c r="A187" s="47" t="s">
        <v>77</v>
      </c>
      <c r="B187" s="34" t="s">
        <v>13</v>
      </c>
      <c r="C187" s="39">
        <f t="shared" ref="C187:N187" si="53">+B224*C133*C135</f>
        <v>107.20747183752681</v>
      </c>
      <c r="D187" s="39">
        <f t="shared" si="53"/>
        <v>138.67263793878513</v>
      </c>
      <c r="E187" s="39">
        <f t="shared" si="53"/>
        <v>174.91631311563793</v>
      </c>
      <c r="F187" s="39">
        <f t="shared" si="53"/>
        <v>217.09242242232781</v>
      </c>
      <c r="G187" s="39">
        <f t="shared" si="53"/>
        <v>266.98355531809563</v>
      </c>
      <c r="H187" s="39">
        <f t="shared" si="53"/>
        <v>327.53678095469223</v>
      </c>
      <c r="I187" s="39">
        <f t="shared" si="53"/>
        <v>403.90115500310611</v>
      </c>
      <c r="J187" s="39">
        <f t="shared" si="53"/>
        <v>505.51150302270048</v>
      </c>
      <c r="K187" s="39">
        <f t="shared" si="53"/>
        <v>650.13753728298741</v>
      </c>
      <c r="L187" s="39">
        <f t="shared" si="53"/>
        <v>871.87418318608582</v>
      </c>
      <c r="M187" s="39">
        <f t="shared" si="53"/>
        <v>1236.887433316577</v>
      </c>
      <c r="N187" s="39">
        <f t="shared" si="53"/>
        <v>1874.4610134349202</v>
      </c>
    </row>
    <row r="188" spans="1:15" ht="15.75" customHeight="1" x14ac:dyDescent="0.3">
      <c r="A188" s="45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1:15" ht="15.75" customHeight="1" x14ac:dyDescent="0.3">
      <c r="A189" s="45" t="s">
        <v>67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1:15" ht="15.75" customHeight="1" x14ac:dyDescent="0.3">
      <c r="A190" s="47" t="s">
        <v>74</v>
      </c>
      <c r="B190" s="34"/>
      <c r="C190" s="44">
        <f>C185/C180</f>
        <v>1.009363020005825E-2</v>
      </c>
      <c r="D190" s="44">
        <f t="shared" ref="D190:N192" si="54">D185/D180</f>
        <v>7.9226207567455222E-3</v>
      </c>
      <c r="E190" s="44">
        <f t="shared" si="54"/>
        <v>7.1747286383556557E-3</v>
      </c>
      <c r="F190" s="44">
        <f t="shared" si="54"/>
        <v>6.9540543615389102E-3</v>
      </c>
      <c r="G190" s="44">
        <f t="shared" si="54"/>
        <v>7.0666426053776349E-3</v>
      </c>
      <c r="H190" s="44">
        <f t="shared" si="54"/>
        <v>7.4883247094021683E-3</v>
      </c>
      <c r="I190" s="44">
        <f t="shared" si="54"/>
        <v>8.3868660857097099E-3</v>
      </c>
      <c r="J190" s="44">
        <f t="shared" si="54"/>
        <v>9.9345048963281248E-3</v>
      </c>
      <c r="K190" s="44">
        <f t="shared" si="54"/>
        <v>1.2384235829952499E-2</v>
      </c>
      <c r="L190" s="44">
        <f t="shared" si="54"/>
        <v>1.5987489517247828E-2</v>
      </c>
      <c r="M190" s="44">
        <f t="shared" si="54"/>
        <v>2.0816898281970069E-2</v>
      </c>
      <c r="N190" s="44">
        <f t="shared" si="54"/>
        <v>2.6577567472798817E-2</v>
      </c>
    </row>
    <row r="191" spans="1:15" ht="15.75" customHeight="1" x14ac:dyDescent="0.3">
      <c r="A191" s="47" t="s">
        <v>76</v>
      </c>
      <c r="B191" s="34"/>
      <c r="C191" s="44">
        <f>C186/C181</f>
        <v>2.4012268852418293E-3</v>
      </c>
      <c r="D191" s="44">
        <f t="shared" si="54"/>
        <v>5.3908652219273193E-3</v>
      </c>
      <c r="E191" s="44">
        <f t="shared" si="54"/>
        <v>7.6709367139154447E-3</v>
      </c>
      <c r="F191" s="44">
        <f t="shared" si="54"/>
        <v>9.4557159002390517E-3</v>
      </c>
      <c r="G191" s="44">
        <f t="shared" si="54"/>
        <v>1.0800437823352958E-2</v>
      </c>
      <c r="H191" s="44">
        <f t="shared" si="54"/>
        <v>1.1702604709917904E-2</v>
      </c>
      <c r="I191" s="44">
        <f t="shared" si="54"/>
        <v>1.2283696402127699E-2</v>
      </c>
      <c r="J191" s="44">
        <f t="shared" si="54"/>
        <v>1.2642176544091352E-2</v>
      </c>
      <c r="K191" s="44">
        <f t="shared" si="54"/>
        <v>1.2858679340360262E-2</v>
      </c>
      <c r="L191" s="44">
        <f t="shared" si="54"/>
        <v>1.2987862292862935E-2</v>
      </c>
      <c r="M191" s="44">
        <f t="shared" si="54"/>
        <v>1.3063880483553812E-2</v>
      </c>
      <c r="N191" s="44">
        <f t="shared" si="54"/>
        <v>1.3108508088569009E-2</v>
      </c>
    </row>
    <row r="192" spans="1:15" ht="15.75" customHeight="1" x14ac:dyDescent="0.3">
      <c r="A192" s="47" t="s">
        <v>77</v>
      </c>
      <c r="B192" s="34"/>
      <c r="C192" s="44">
        <f>C187/C182</f>
        <v>4.1984703941869234E-2</v>
      </c>
      <c r="D192" s="44">
        <f t="shared" si="54"/>
        <v>3.7217810321325151E-2</v>
      </c>
      <c r="E192" s="44">
        <f t="shared" si="54"/>
        <v>3.4213344238500427E-2</v>
      </c>
      <c r="F192" s="44">
        <f t="shared" si="54"/>
        <v>3.429063672741562E-2</v>
      </c>
      <c r="G192" s="44">
        <f t="shared" si="54"/>
        <v>3.3960688872554622E-2</v>
      </c>
      <c r="H192" s="44">
        <f t="shared" si="54"/>
        <v>3.6781337098629317E-2</v>
      </c>
      <c r="I192" s="44">
        <f t="shared" si="54"/>
        <v>3.8128972741495321E-2</v>
      </c>
      <c r="J192" s="44">
        <f t="shared" si="54"/>
        <v>3.9971448568302557E-2</v>
      </c>
      <c r="K192" s="44">
        <f t="shared" si="54"/>
        <v>4.3071081650543859E-2</v>
      </c>
      <c r="L192" s="44">
        <f t="shared" si="54"/>
        <v>4.765046702020629E-2</v>
      </c>
      <c r="M192" s="44">
        <f t="shared" si="54"/>
        <v>5.4582343579984045E-2</v>
      </c>
      <c r="N192" s="44">
        <f t="shared" si="54"/>
        <v>6.3693672599300227E-2</v>
      </c>
    </row>
    <row r="193" spans="1:14" ht="15.75" customHeight="1" x14ac:dyDescent="0.3">
      <c r="A193" s="48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1:14" ht="15.75" customHeight="1" x14ac:dyDescent="0.3">
      <c r="A194" s="48" t="s">
        <v>82</v>
      </c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1:14" ht="15.75" customHeight="1" x14ac:dyDescent="0.3">
      <c r="A195" s="47" t="s">
        <v>74</v>
      </c>
      <c r="B195" s="34"/>
      <c r="C195" s="44">
        <f t="shared" ref="C195:N197" si="55">C170/B222</f>
        <v>0.95199999999999996</v>
      </c>
      <c r="D195" s="44">
        <f t="shared" si="55"/>
        <v>0.95199999999999996</v>
      </c>
      <c r="E195" s="44">
        <f t="shared" si="55"/>
        <v>0.95200000000000007</v>
      </c>
      <c r="F195" s="44">
        <f t="shared" si="55"/>
        <v>0.95199999999999996</v>
      </c>
      <c r="G195" s="44">
        <f t="shared" si="55"/>
        <v>0.95200000000000007</v>
      </c>
      <c r="H195" s="44">
        <f t="shared" si="55"/>
        <v>0.95199999999999996</v>
      </c>
      <c r="I195" s="44">
        <f t="shared" si="55"/>
        <v>0.95200000000000007</v>
      </c>
      <c r="J195" s="44">
        <f t="shared" si="55"/>
        <v>0.95200000000000007</v>
      </c>
      <c r="K195" s="44">
        <f t="shared" si="55"/>
        <v>0.95199999999999996</v>
      </c>
      <c r="L195" s="44">
        <f t="shared" si="55"/>
        <v>0.95200000000000007</v>
      </c>
      <c r="M195" s="44">
        <f t="shared" si="55"/>
        <v>0.95199999999999996</v>
      </c>
      <c r="N195" s="44">
        <f t="shared" si="55"/>
        <v>0.95199999999999996</v>
      </c>
    </row>
    <row r="196" spans="1:14" ht="15.75" customHeight="1" x14ac:dyDescent="0.3">
      <c r="A196" s="47" t="s">
        <v>76</v>
      </c>
      <c r="B196" s="34"/>
      <c r="C196" s="44">
        <f t="shared" si="55"/>
        <v>0.98699999999999999</v>
      </c>
      <c r="D196" s="44">
        <f t="shared" si="55"/>
        <v>0.9870000000000001</v>
      </c>
      <c r="E196" s="44">
        <f t="shared" si="55"/>
        <v>0.98699999999999999</v>
      </c>
      <c r="F196" s="44">
        <f t="shared" si="55"/>
        <v>0.98699999999999999</v>
      </c>
      <c r="G196" s="44">
        <f t="shared" si="55"/>
        <v>0.98699999999999999</v>
      </c>
      <c r="H196" s="44">
        <f t="shared" si="55"/>
        <v>0.9870000000000001</v>
      </c>
      <c r="I196" s="44">
        <f t="shared" si="55"/>
        <v>0.98699999999999999</v>
      </c>
      <c r="J196" s="44">
        <f t="shared" si="55"/>
        <v>0.98699999999999999</v>
      </c>
      <c r="K196" s="44">
        <f t="shared" si="55"/>
        <v>0.98699999999999999</v>
      </c>
      <c r="L196" s="44">
        <f t="shared" si="55"/>
        <v>0.98699999999999999</v>
      </c>
      <c r="M196" s="44">
        <f t="shared" si="55"/>
        <v>0.98699999999999999</v>
      </c>
      <c r="N196" s="44">
        <f t="shared" si="55"/>
        <v>0.98699999999999999</v>
      </c>
    </row>
    <row r="197" spans="1:14" ht="15.75" customHeight="1" x14ac:dyDescent="0.3">
      <c r="A197" s="47" t="s">
        <v>77</v>
      </c>
      <c r="B197" s="34"/>
      <c r="C197" s="44">
        <f t="shared" si="55"/>
        <v>0.88</v>
      </c>
      <c r="D197" s="44">
        <f t="shared" si="55"/>
        <v>0.88</v>
      </c>
      <c r="E197" s="44">
        <f t="shared" si="55"/>
        <v>0.88</v>
      </c>
      <c r="F197" s="44">
        <f t="shared" si="55"/>
        <v>0.87999999999999989</v>
      </c>
      <c r="G197" s="44">
        <f t="shared" si="55"/>
        <v>0.88</v>
      </c>
      <c r="H197" s="44">
        <f t="shared" si="55"/>
        <v>0.87999999999999989</v>
      </c>
      <c r="I197" s="44">
        <f t="shared" si="55"/>
        <v>0.88</v>
      </c>
      <c r="J197" s="44">
        <f t="shared" si="55"/>
        <v>0.87999999999999989</v>
      </c>
      <c r="K197" s="44">
        <f t="shared" si="55"/>
        <v>0.88</v>
      </c>
      <c r="L197" s="44">
        <f t="shared" si="55"/>
        <v>0.87999999999999989</v>
      </c>
      <c r="M197" s="44">
        <f t="shared" si="55"/>
        <v>0.88</v>
      </c>
      <c r="N197" s="44">
        <f t="shared" si="55"/>
        <v>0.88</v>
      </c>
    </row>
    <row r="198" spans="1:14" ht="15.75" customHeight="1" x14ac:dyDescent="0.3">
      <c r="A198" s="45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1:14" ht="15.75" customHeight="1" x14ac:dyDescent="0.3">
      <c r="A199" s="49" t="s">
        <v>83</v>
      </c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1:14" ht="15.75" customHeight="1" x14ac:dyDescent="0.3">
      <c r="A200" s="50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1:14" ht="15.75" customHeight="1" x14ac:dyDescent="0.3">
      <c r="A201" s="51" t="s">
        <v>84</v>
      </c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1:14" ht="15.75" customHeight="1" x14ac:dyDescent="0.3">
      <c r="A202" s="45" t="s">
        <v>85</v>
      </c>
      <c r="B202" s="34"/>
      <c r="C202" s="46">
        <f>+SUM(C203:C205)</f>
        <v>5313.5015744797292</v>
      </c>
      <c r="D202" s="46">
        <f t="shared" ref="D202" si="56">+SUM(D203:D205)</f>
        <v>6133.5261159188876</v>
      </c>
      <c r="E202" s="46">
        <f t="shared" ref="E202:N202" si="57">+SUM(E203:E205)</f>
        <v>7149.2608525612241</v>
      </c>
      <c r="F202" s="46">
        <f t="shared" si="57"/>
        <v>8465.8877474980218</v>
      </c>
      <c r="G202" s="46">
        <f t="shared" si="57"/>
        <v>10278.444487199869</v>
      </c>
      <c r="H202" s="46">
        <f t="shared" si="57"/>
        <v>12958.073209450244</v>
      </c>
      <c r="I202" s="46">
        <f t="shared" si="57"/>
        <v>17221.533193945295</v>
      </c>
      <c r="J202" s="46">
        <f t="shared" si="57"/>
        <v>24464.895720350341</v>
      </c>
      <c r="K202" s="46">
        <f t="shared" si="57"/>
        <v>37421.973424171279</v>
      </c>
      <c r="L202" s="46">
        <f t="shared" si="57"/>
        <v>61462.861544774525</v>
      </c>
      <c r="M202" s="46">
        <f t="shared" si="57"/>
        <v>107155.5353571062</v>
      </c>
      <c r="N202" s="46">
        <f t="shared" si="57"/>
        <v>195319.06383786007</v>
      </c>
    </row>
    <row r="203" spans="1:14" ht="15.75" customHeight="1" x14ac:dyDescent="0.3">
      <c r="A203" s="52" t="s">
        <v>86</v>
      </c>
      <c r="B203" s="34"/>
      <c r="C203" s="39">
        <f>+C107*C99</f>
        <v>5034.7561181475503</v>
      </c>
      <c r="D203" s="39">
        <f t="shared" ref="D203:N203" si="58">+D107*D99</f>
        <v>5809.9433043475728</v>
      </c>
      <c r="E203" s="39">
        <f t="shared" si="58"/>
        <v>6770.4725960924816</v>
      </c>
      <c r="F203" s="39">
        <f t="shared" si="58"/>
        <v>8016.1261756227987</v>
      </c>
      <c r="G203" s="39">
        <f t="shared" si="58"/>
        <v>9731.9725177206783</v>
      </c>
      <c r="H203" s="39">
        <f t="shared" si="58"/>
        <v>12270.237356433006</v>
      </c>
      <c r="I203" s="39">
        <f t="shared" si="58"/>
        <v>16311.214251767235</v>
      </c>
      <c r="J203" s="39">
        <f t="shared" si="58"/>
        <v>23180.020656922639</v>
      </c>
      <c r="K203" s="39">
        <f t="shared" si="58"/>
        <v>35471.6121515423</v>
      </c>
      <c r="L203" s="39">
        <f t="shared" si="58"/>
        <v>58283.422473369028</v>
      </c>
      <c r="M203" s="39">
        <f t="shared" si="58"/>
        <v>101646.96139633904</v>
      </c>
      <c r="N203" s="39">
        <f t="shared" si="58"/>
        <v>185324.58260741245</v>
      </c>
    </row>
    <row r="204" spans="1:14" ht="15.75" customHeight="1" x14ac:dyDescent="0.3">
      <c r="A204" s="53" t="s">
        <v>87</v>
      </c>
      <c r="B204" s="34"/>
      <c r="C204" s="39">
        <f>+C107*C100</f>
        <v>264.987164113029</v>
      </c>
      <c r="D204" s="39">
        <f t="shared" ref="D204:N204" si="59">+D107*D100</f>
        <v>305.78648970250384</v>
      </c>
      <c r="E204" s="39">
        <f t="shared" si="59"/>
        <v>356.3406629522359</v>
      </c>
      <c r="F204" s="39">
        <f t="shared" si="59"/>
        <v>421.90137766435782</v>
      </c>
      <c r="G204" s="39">
        <f t="shared" si="59"/>
        <v>512.2090798800358</v>
      </c>
      <c r="H204" s="39">
        <f t="shared" si="59"/>
        <v>645.8019661280531</v>
      </c>
      <c r="I204" s="39">
        <f t="shared" si="59"/>
        <v>858.48496061932826</v>
      </c>
      <c r="J204" s="39">
        <f t="shared" si="59"/>
        <v>1220.0010872064547</v>
      </c>
      <c r="K204" s="39">
        <f t="shared" si="59"/>
        <v>1866.9269553443316</v>
      </c>
      <c r="L204" s="39">
        <f t="shared" si="59"/>
        <v>3067.5485512299492</v>
      </c>
      <c r="M204" s="39">
        <f t="shared" si="59"/>
        <v>5349.8400734915294</v>
      </c>
      <c r="N204" s="39">
        <f t="shared" si="59"/>
        <v>9753.9254003901297</v>
      </c>
    </row>
    <row r="205" spans="1:14" ht="15.75" customHeight="1" x14ac:dyDescent="0.3">
      <c r="A205" s="53" t="s">
        <v>88</v>
      </c>
      <c r="B205" s="34"/>
      <c r="C205" s="39">
        <f>+C109*C103</f>
        <v>13.758292219149276</v>
      </c>
      <c r="D205" s="39">
        <f t="shared" ref="D205:N205" si="60">+D109*D103</f>
        <v>17.796321868810761</v>
      </c>
      <c r="E205" s="39">
        <f t="shared" si="60"/>
        <v>22.447593516506867</v>
      </c>
      <c r="F205" s="39">
        <f t="shared" si="60"/>
        <v>27.860194210865401</v>
      </c>
      <c r="G205" s="39">
        <f t="shared" si="60"/>
        <v>34.262889599155606</v>
      </c>
      <c r="H205" s="39">
        <f t="shared" si="60"/>
        <v>42.033886889185503</v>
      </c>
      <c r="I205" s="39">
        <f t="shared" si="60"/>
        <v>51.833981558731949</v>
      </c>
      <c r="J205" s="39">
        <f t="shared" si="60"/>
        <v>64.873976221246565</v>
      </c>
      <c r="K205" s="39">
        <f t="shared" si="60"/>
        <v>83.434317284650049</v>
      </c>
      <c r="L205" s="39">
        <f t="shared" si="60"/>
        <v>111.89052017554768</v>
      </c>
      <c r="M205" s="39">
        <f t="shared" si="60"/>
        <v>158.73388727562738</v>
      </c>
      <c r="N205" s="39">
        <f t="shared" si="60"/>
        <v>240.55583005748144</v>
      </c>
    </row>
    <row r="206" spans="1:14" ht="15.75" customHeight="1" x14ac:dyDescent="0.3">
      <c r="A206" s="5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1:14" ht="15.75" customHeight="1" x14ac:dyDescent="0.3">
      <c r="A207" s="51" t="s">
        <v>89</v>
      </c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1:14" ht="15.75" customHeight="1" x14ac:dyDescent="0.3">
      <c r="A208" s="45" t="s">
        <v>90</v>
      </c>
      <c r="B208" s="34"/>
      <c r="C208" s="46">
        <f>+SUM(C209:C211)</f>
        <v>720.13104352951848</v>
      </c>
      <c r="D208" s="46">
        <f t="shared" ref="D208:N208" si="61">+SUM(D209:D211)</f>
        <v>1015.5468928735556</v>
      </c>
      <c r="E208" s="46">
        <f t="shared" si="61"/>
        <v>1441.1340763603844</v>
      </c>
      <c r="F208" s="46">
        <f t="shared" si="61"/>
        <v>2102.3157858738737</v>
      </c>
      <c r="G208" s="46">
        <f t="shared" si="61"/>
        <v>3204.0865947929929</v>
      </c>
      <c r="H208" s="46">
        <f t="shared" si="61"/>
        <v>5147.4177995276832</v>
      </c>
      <c r="I208" s="46">
        <f t="shared" si="61"/>
        <v>8719.331592137567</v>
      </c>
      <c r="J208" s="46">
        <f t="shared" si="61"/>
        <v>15468.147932432963</v>
      </c>
      <c r="K208" s="46">
        <f t="shared" si="61"/>
        <v>28443.406346140873</v>
      </c>
      <c r="L208" s="46">
        <f t="shared" si="61"/>
        <v>53655.668015779513</v>
      </c>
      <c r="M208" s="46">
        <f t="shared" si="61"/>
        <v>102956.43345441323</v>
      </c>
      <c r="N208" s="46">
        <f t="shared" si="61"/>
        <v>199719.79523836859</v>
      </c>
    </row>
    <row r="209" spans="1:14" ht="15.75" customHeight="1" x14ac:dyDescent="0.3">
      <c r="A209" s="55" t="s">
        <v>91</v>
      </c>
      <c r="B209" s="34"/>
      <c r="C209" s="39">
        <f t="shared" ref="C209:N209" si="62">+B223*C112*C113</f>
        <v>24.17587218424039</v>
      </c>
      <c r="D209" s="39">
        <f t="shared" si="62"/>
        <v>115.3303515876088</v>
      </c>
      <c r="E209" s="39">
        <f t="shared" si="62"/>
        <v>305.63567705136842</v>
      </c>
      <c r="F209" s="39">
        <f t="shared" si="62"/>
        <v>693.02414364892911</v>
      </c>
      <c r="G209" s="39">
        <f t="shared" si="62"/>
        <v>1470.9183481863558</v>
      </c>
      <c r="H209" s="39">
        <f t="shared" si="62"/>
        <v>3021.1581964968059</v>
      </c>
      <c r="I209" s="39">
        <f t="shared" si="62"/>
        <v>6097.3399275757365</v>
      </c>
      <c r="J209" s="39">
        <f t="shared" si="62"/>
        <v>12186.535758643931</v>
      </c>
      <c r="K209" s="39">
        <f t="shared" si="62"/>
        <v>24222.930166612146</v>
      </c>
      <c r="L209" s="39">
        <f t="shared" si="62"/>
        <v>47995.75144326318</v>
      </c>
      <c r="M209" s="39">
        <f t="shared" si="62"/>
        <v>94926.972533133114</v>
      </c>
      <c r="N209" s="39">
        <f t="shared" si="62"/>
        <v>187551.41915948692</v>
      </c>
    </row>
    <row r="210" spans="1:14" ht="15.75" customHeight="1" x14ac:dyDescent="0.3">
      <c r="A210" s="52" t="s">
        <v>92</v>
      </c>
      <c r="B210" s="34"/>
      <c r="C210" s="39">
        <f t="shared" ref="C210:N210" si="63">+B224*C116*C117*C119</f>
        <v>626.35965421075036</v>
      </c>
      <c r="D210" s="39">
        <f t="shared" si="63"/>
        <v>810.19488715735213</v>
      </c>
      <c r="E210" s="39">
        <f t="shared" si="63"/>
        <v>1021.9485593781145</v>
      </c>
      <c r="F210" s="39">
        <f t="shared" si="63"/>
        <v>1268.3624780024502</v>
      </c>
      <c r="G210" s="39">
        <f t="shared" si="63"/>
        <v>1559.8514219459732</v>
      </c>
      <c r="H210" s="39">
        <f t="shared" si="63"/>
        <v>1913.6336427277893</v>
      </c>
      <c r="I210" s="39">
        <f t="shared" si="63"/>
        <v>2359.7924981056472</v>
      </c>
      <c r="J210" s="39">
        <f t="shared" si="63"/>
        <v>2953.4509564101272</v>
      </c>
      <c r="K210" s="39">
        <f t="shared" si="63"/>
        <v>3798.4285615758536</v>
      </c>
      <c r="L210" s="39">
        <f t="shared" si="63"/>
        <v>5093.9249152647053</v>
      </c>
      <c r="M210" s="39">
        <f t="shared" si="63"/>
        <v>7226.5148291521009</v>
      </c>
      <c r="N210" s="39">
        <f t="shared" si="63"/>
        <v>10951.538470993521</v>
      </c>
    </row>
    <row r="211" spans="1:14" ht="15.75" customHeight="1" x14ac:dyDescent="0.3">
      <c r="A211" s="55" t="s">
        <v>93</v>
      </c>
      <c r="B211" s="34"/>
      <c r="C211" s="39">
        <f t="shared" ref="C211:N211" si="64">+B224*C116*C117*C118</f>
        <v>69.59551713452781</v>
      </c>
      <c r="D211" s="39">
        <f t="shared" si="64"/>
        <v>90.021654128594676</v>
      </c>
      <c r="E211" s="39">
        <f t="shared" si="64"/>
        <v>113.54983993090161</v>
      </c>
      <c r="F211" s="39">
        <f t="shared" si="64"/>
        <v>140.92916422249445</v>
      </c>
      <c r="G211" s="39">
        <f t="shared" si="64"/>
        <v>173.31682466066371</v>
      </c>
      <c r="H211" s="39">
        <f t="shared" si="64"/>
        <v>212.62596030308771</v>
      </c>
      <c r="I211" s="39">
        <f t="shared" si="64"/>
        <v>262.19916645618304</v>
      </c>
      <c r="J211" s="39">
        <f t="shared" si="64"/>
        <v>328.16121737890307</v>
      </c>
      <c r="K211" s="39">
        <f t="shared" si="64"/>
        <v>422.0476179528726</v>
      </c>
      <c r="L211" s="39">
        <f t="shared" si="64"/>
        <v>565.99165725163391</v>
      </c>
      <c r="M211" s="39">
        <f t="shared" si="64"/>
        <v>802.94609212801117</v>
      </c>
      <c r="N211" s="39">
        <f t="shared" si="64"/>
        <v>1216.837607888169</v>
      </c>
    </row>
    <row r="212" spans="1:14" ht="15.75" customHeight="1" x14ac:dyDescent="0.3">
      <c r="A212" s="45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1:14" ht="15.75" customHeight="1" x14ac:dyDescent="0.3">
      <c r="A213" s="51" t="s">
        <v>94</v>
      </c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1:14" ht="15.75" customHeight="1" x14ac:dyDescent="0.3">
      <c r="A214" s="45" t="s">
        <v>95</v>
      </c>
      <c r="B214" s="34"/>
      <c r="C214" s="46">
        <f>+SUM(C215:C217)</f>
        <v>3293.4308722024984</v>
      </c>
      <c r="D214" s="46">
        <f t="shared" ref="D214" si="65">+SUM(D215:D217)</f>
        <v>10915.047014695325</v>
      </c>
      <c r="E214" s="46">
        <f t="shared" ref="E214:N214" si="66">+SUM(E215:E217)</f>
        <v>26642.191894705229</v>
      </c>
      <c r="F214" s="46">
        <f t="shared" si="66"/>
        <v>58457.513809034921</v>
      </c>
      <c r="G214" s="46">
        <f t="shared" si="66"/>
        <v>122123.91607358</v>
      </c>
      <c r="H214" s="46">
        <f t="shared" si="66"/>
        <v>248755.62839080943</v>
      </c>
      <c r="I214" s="46">
        <f t="shared" si="66"/>
        <v>499755.27781387366</v>
      </c>
      <c r="J214" s="46">
        <f t="shared" si="66"/>
        <v>996283.90646210324</v>
      </c>
      <c r="K214" s="46">
        <f t="shared" si="66"/>
        <v>1977402.3136936417</v>
      </c>
      <c r="L214" s="46">
        <f t="shared" si="66"/>
        <v>3914777.8802882875</v>
      </c>
      <c r="M214" s="46">
        <f t="shared" si="66"/>
        <v>7738988.9844275191</v>
      </c>
      <c r="N214" s="46">
        <f t="shared" si="66"/>
        <v>15285999.387760349</v>
      </c>
    </row>
    <row r="215" spans="1:14" ht="15.75" customHeight="1" x14ac:dyDescent="0.3">
      <c r="A215" s="56" t="s">
        <v>74</v>
      </c>
      <c r="B215" s="34"/>
      <c r="C215" s="39">
        <f t="shared" ref="C215:N215" si="67">C170-C203-C204</f>
        <v>1252.666593988864</v>
      </c>
      <c r="D215" s="39">
        <f t="shared" si="67"/>
        <v>1445.5361331391086</v>
      </c>
      <c r="E215" s="39">
        <f t="shared" si="67"/>
        <v>1684.5194975923887</v>
      </c>
      <c r="F215" s="39">
        <f t="shared" si="67"/>
        <v>1994.4428762315092</v>
      </c>
      <c r="G215" s="39">
        <f t="shared" si="67"/>
        <v>2421.3520139783509</v>
      </c>
      <c r="H215" s="39">
        <f t="shared" si="67"/>
        <v>3052.8820216962513</v>
      </c>
      <c r="I215" s="39">
        <f t="shared" si="67"/>
        <v>4058.2925411095503</v>
      </c>
      <c r="J215" s="39">
        <f t="shared" si="67"/>
        <v>5767.2778667941502</v>
      </c>
      <c r="K215" s="39">
        <f t="shared" si="67"/>
        <v>8825.4728798095657</v>
      </c>
      <c r="L215" s="39">
        <f t="shared" si="67"/>
        <v>14501.138605814303</v>
      </c>
      <c r="M215" s="39">
        <f t="shared" si="67"/>
        <v>25290.153074687219</v>
      </c>
      <c r="N215" s="39">
        <f t="shared" si="67"/>
        <v>46109.465529116962</v>
      </c>
    </row>
    <row r="216" spans="1:14" ht="15.75" customHeight="1" x14ac:dyDescent="0.3">
      <c r="A216" s="57" t="s">
        <v>76</v>
      </c>
      <c r="B216" s="34"/>
      <c r="C216" s="39">
        <f t="shared" ref="C216:N216" si="68">C171-C205-C209</f>
        <v>1950.5313227503825</v>
      </c>
      <c r="D216" s="39">
        <f t="shared" si="68"/>
        <v>9352.7947446244052</v>
      </c>
      <c r="E216" s="39">
        <f t="shared" si="68"/>
        <v>24810.45116690718</v>
      </c>
      <c r="F216" s="39">
        <f t="shared" si="68"/>
        <v>56280.351477264623</v>
      </c>
      <c r="G216" s="39">
        <f t="shared" si="68"/>
        <v>119477.85290054225</v>
      </c>
      <c r="H216" s="39">
        <f t="shared" si="68"/>
        <v>245427.06957847631</v>
      </c>
      <c r="I216" s="39">
        <f t="shared" si="68"/>
        <v>495357.03513396985</v>
      </c>
      <c r="J216" s="39">
        <f t="shared" si="68"/>
        <v>990091.15641359834</v>
      </c>
      <c r="K216" s="39">
        <f t="shared" si="68"/>
        <v>1968029.6417199522</v>
      </c>
      <c r="L216" s="39">
        <f t="shared" si="68"/>
        <v>3899542.9142449582</v>
      </c>
      <c r="M216" s="39">
        <f t="shared" si="68"/>
        <v>7712657.7844297905</v>
      </c>
      <c r="N216" s="39">
        <f t="shared" si="68"/>
        <v>15238312.250878256</v>
      </c>
    </row>
    <row r="217" spans="1:14" ht="15.75" customHeight="1" x14ac:dyDescent="0.3">
      <c r="A217" s="58" t="s">
        <v>77</v>
      </c>
      <c r="B217" s="34"/>
      <c r="C217" s="39">
        <f t="shared" ref="C217:N217" si="69">C172-C211-C210</f>
        <v>90.232955463251869</v>
      </c>
      <c r="D217" s="39">
        <f t="shared" si="69"/>
        <v>116.71613693181087</v>
      </c>
      <c r="E217" s="39">
        <f t="shared" si="69"/>
        <v>147.22123020566198</v>
      </c>
      <c r="F217" s="39">
        <f t="shared" si="69"/>
        <v>182.71945553879254</v>
      </c>
      <c r="G217" s="39">
        <f t="shared" si="69"/>
        <v>224.71115905939746</v>
      </c>
      <c r="H217" s="39">
        <f t="shared" si="69"/>
        <v>275.67679063686592</v>
      </c>
      <c r="I217" s="39">
        <f t="shared" si="69"/>
        <v>339.95013879428143</v>
      </c>
      <c r="J217" s="39">
        <f t="shared" si="69"/>
        <v>425.47218171077247</v>
      </c>
      <c r="K217" s="39">
        <f t="shared" si="69"/>
        <v>547.19909387984808</v>
      </c>
      <c r="L217" s="39">
        <f t="shared" si="69"/>
        <v>733.82743751495582</v>
      </c>
      <c r="M217" s="39">
        <f t="shared" si="69"/>
        <v>1041.0469230414519</v>
      </c>
      <c r="N217" s="39">
        <f t="shared" si="69"/>
        <v>1577.671352974392</v>
      </c>
    </row>
    <row r="218" spans="1:14" ht="15.75" customHeight="1" x14ac:dyDescent="0.3">
      <c r="A218" s="45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1:14" ht="15.75" customHeight="1" x14ac:dyDescent="0.3">
      <c r="A219" s="45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1:14" ht="95.4" x14ac:dyDescent="0.3">
      <c r="A220" s="49" t="s">
        <v>96</v>
      </c>
      <c r="B220" s="2">
        <v>43435</v>
      </c>
      <c r="C220" s="2">
        <v>43466</v>
      </c>
      <c r="D220" s="2">
        <v>43497</v>
      </c>
      <c r="E220" s="2">
        <v>43525</v>
      </c>
      <c r="F220" s="2">
        <v>43556</v>
      </c>
      <c r="G220" s="2">
        <v>43586</v>
      </c>
      <c r="H220" s="2">
        <v>43617</v>
      </c>
      <c r="I220" s="2">
        <v>43647</v>
      </c>
      <c r="J220" s="2">
        <v>43678</v>
      </c>
      <c r="K220" s="2">
        <v>43709</v>
      </c>
      <c r="L220" s="2">
        <v>43739</v>
      </c>
      <c r="M220" s="2">
        <v>43770</v>
      </c>
      <c r="N220" s="2">
        <v>43800</v>
      </c>
    </row>
    <row r="221" spans="1:14" ht="15.75" customHeight="1" x14ac:dyDescent="0.3">
      <c r="A221" s="45" t="s">
        <v>80</v>
      </c>
      <c r="B221" s="59">
        <f>+SUM(B222:B224)</f>
        <v>9790.8350974547211</v>
      </c>
      <c r="C221" s="46">
        <f>+SUM(C222:C224)</f>
        <v>18708.974174496339</v>
      </c>
      <c r="D221" s="46">
        <f t="shared" ref="D221:N221" si="70">+SUM(D222:D224)</f>
        <v>36182.877332034033</v>
      </c>
      <c r="E221" s="46">
        <f t="shared" si="70"/>
        <v>70519.592832861526</v>
      </c>
      <c r="F221" s="46">
        <f t="shared" si="70"/>
        <v>138105.52392144979</v>
      </c>
      <c r="G221" s="46">
        <f t="shared" si="70"/>
        <v>271266.73325831007</v>
      </c>
      <c r="H221" s="46">
        <f t="shared" si="70"/>
        <v>533775.81425510766</v>
      </c>
      <c r="I221" s="46">
        <f t="shared" si="70"/>
        <v>1051445.5823396239</v>
      </c>
      <c r="J221" s="46">
        <f t="shared" si="70"/>
        <v>2072486.9359247601</v>
      </c>
      <c r="K221" s="46">
        <f t="shared" si="70"/>
        <v>4086588.1575447153</v>
      </c>
      <c r="L221" s="46">
        <f t="shared" si="70"/>
        <v>8059845.3247311516</v>
      </c>
      <c r="M221" s="46">
        <f t="shared" si="70"/>
        <v>15898254.15010098</v>
      </c>
      <c r="N221" s="46">
        <f t="shared" si="70"/>
        <v>31362128.475909565</v>
      </c>
    </row>
    <row r="222" spans="1:14" ht="15.75" customHeight="1" x14ac:dyDescent="0.3">
      <c r="A222" s="56" t="s">
        <v>74</v>
      </c>
      <c r="B222" s="60">
        <v>6882.7834834552978</v>
      </c>
      <c r="C222" s="39">
        <f t="shared" ref="C222:N222" si="71">C170+C175+C209+C211+C215</f>
        <v>7942.5062260390605</v>
      </c>
      <c r="D222" s="39">
        <f t="shared" si="71"/>
        <v>9255.6016351230101</v>
      </c>
      <c r="E222" s="39">
        <f t="shared" si="71"/>
        <v>10958.477341931371</v>
      </c>
      <c r="F222" s="39">
        <f t="shared" si="71"/>
        <v>13304.131944935993</v>
      </c>
      <c r="G222" s="39">
        <f t="shared" si="71"/>
        <v>16774.077042287092</v>
      </c>
      <c r="H222" s="39">
        <f t="shared" si="71"/>
        <v>22298.310665437093</v>
      </c>
      <c r="I222" s="39">
        <f t="shared" si="71"/>
        <v>31688.339927440382</v>
      </c>
      <c r="J222" s="39">
        <f t="shared" si="71"/>
        <v>48491.609229722897</v>
      </c>
      <c r="K222" s="39">
        <f t="shared" si="71"/>
        <v>79676.585746232435</v>
      </c>
      <c r="L222" s="39">
        <f t="shared" si="71"/>
        <v>138956.88502575399</v>
      </c>
      <c r="M222" s="39">
        <f t="shared" si="71"/>
        <v>253348.71169844491</v>
      </c>
      <c r="N222" s="39">
        <f t="shared" si="71"/>
        <v>476107.17757463153</v>
      </c>
    </row>
    <row r="223" spans="1:14" ht="15.75" customHeight="1" x14ac:dyDescent="0.3">
      <c r="A223" s="57" t="s">
        <v>76</v>
      </c>
      <c r="B223" s="60">
        <v>2014.656015353366</v>
      </c>
      <c r="C223" s="39">
        <f t="shared" ref="C223:N223" si="72">C171+C176+C203+C210+C216</f>
        <v>9610.8626323007338</v>
      </c>
      <c r="D223" s="39">
        <f t="shared" si="72"/>
        <v>25469.639754280703</v>
      </c>
      <c r="E223" s="39">
        <f t="shared" si="72"/>
        <v>57752.01197074409</v>
      </c>
      <c r="F223" s="39">
        <f t="shared" si="72"/>
        <v>122576.52901552964</v>
      </c>
      <c r="G223" s="39">
        <f t="shared" si="72"/>
        <v>251763.18304140051</v>
      </c>
      <c r="H223" s="39">
        <f t="shared" si="72"/>
        <v>508111.66063131136</v>
      </c>
      <c r="I223" s="39">
        <f t="shared" si="72"/>
        <v>1015544.646553661</v>
      </c>
      <c r="J223" s="39">
        <f t="shared" si="72"/>
        <v>2018577.5138843455</v>
      </c>
      <c r="K223" s="39">
        <f t="shared" si="72"/>
        <v>3999645.9536052654</v>
      </c>
      <c r="L223" s="39">
        <f t="shared" si="72"/>
        <v>7910581.0444277599</v>
      </c>
      <c r="M223" s="39">
        <f t="shared" si="72"/>
        <v>15629284.929957245</v>
      </c>
      <c r="N223" s="39">
        <f t="shared" si="72"/>
        <v>30860702.721380167</v>
      </c>
    </row>
    <row r="224" spans="1:14" ht="15.75" customHeight="1" x14ac:dyDescent="0.3">
      <c r="A224" s="58" t="s">
        <v>77</v>
      </c>
      <c r="B224" s="60">
        <v>893.39559864605678</v>
      </c>
      <c r="C224" s="39">
        <f t="shared" ref="C224:N224" si="73">C172+C177+C204+C205+C217</f>
        <v>1155.6053161565428</v>
      </c>
      <c r="D224" s="39">
        <f t="shared" si="73"/>
        <v>1457.6359426303161</v>
      </c>
      <c r="E224" s="39">
        <f t="shared" si="73"/>
        <v>1809.103520186065</v>
      </c>
      <c r="F224" s="39">
        <f t="shared" si="73"/>
        <v>2224.86296098413</v>
      </c>
      <c r="G224" s="39">
        <f t="shared" si="73"/>
        <v>2729.4731746224352</v>
      </c>
      <c r="H224" s="39">
        <f t="shared" si="73"/>
        <v>3365.8429583592174</v>
      </c>
      <c r="I224" s="39">
        <f t="shared" si="73"/>
        <v>4212.5958585225035</v>
      </c>
      <c r="J224" s="39">
        <f t="shared" si="73"/>
        <v>5417.812810691561</v>
      </c>
      <c r="K224" s="39">
        <f t="shared" si="73"/>
        <v>7265.6181932173813</v>
      </c>
      <c r="L224" s="39">
        <f t="shared" si="73"/>
        <v>10307.395277638141</v>
      </c>
      <c r="M224" s="39">
        <f t="shared" si="73"/>
        <v>15620.508445291001</v>
      </c>
      <c r="N224" s="39">
        <f t="shared" si="73"/>
        <v>25318.57695476542</v>
      </c>
    </row>
    <row r="225" spans="1:14" ht="15.75" customHeight="1" x14ac:dyDescent="0.3"/>
    <row r="226" spans="1:14" ht="15.75" customHeight="1" x14ac:dyDescent="0.3">
      <c r="A226" s="45" t="s">
        <v>97</v>
      </c>
      <c r="C226" s="61">
        <f>+'Modified Pricing - Inputs '!C146*'[1]Modified Pricing - Inputs'!C58*'[1]Modified Pricing - Inputs'!C59</f>
        <v>20449.67949947136</v>
      </c>
      <c r="D226" s="61">
        <f>+'Modified Pricing - Inputs '!D146*'[1]Modified Pricing - Inputs'!D58*'[1]Modified Pricing - Inputs'!D59</f>
        <v>31613.410450062849</v>
      </c>
      <c r="E226" s="61">
        <f>+'Modified Pricing - Inputs '!E146*'[1]Modified Pricing - Inputs'!E58*'[1]Modified Pricing - Inputs'!E59</f>
        <v>41617.000750669147</v>
      </c>
      <c r="F226" s="61">
        <f>+'Modified Pricing - Inputs '!F146*'[1]Modified Pricing - Inputs'!F58*'[1]Modified Pricing - Inputs'!F59</f>
        <v>51272.696939373818</v>
      </c>
      <c r="G226" s="61">
        <f>+'Modified Pricing - Inputs '!G146*'[1]Modified Pricing - Inputs'!G58*'[1]Modified Pricing - Inputs'!G59</f>
        <v>61171.711888254882</v>
      </c>
      <c r="H226" s="61">
        <f>+'Modified Pricing - Inputs '!H146*'[1]Modified Pricing - Inputs'!H58*'[1]Modified Pricing - Inputs'!H59</f>
        <v>71770.289062791097</v>
      </c>
      <c r="I226" s="61">
        <f>+'Modified Pricing - Inputs '!I146*'[1]Modified Pricing - Inputs'!I58*'[1]Modified Pricing - Inputs'!I59</f>
        <v>83446.526894449096</v>
      </c>
      <c r="J226" s="61">
        <f>+'Modified Pricing - Inputs '!J146*'[1]Modified Pricing - Inputs'!J58*'[1]Modified Pricing - Inputs'!J59</f>
        <v>96540.434853049228</v>
      </c>
      <c r="K226" s="61">
        <f>+'Modified Pricing - Inputs '!K146*'[1]Modified Pricing - Inputs'!K58*'[1]Modified Pricing - Inputs'!K59</f>
        <v>111380.66600219466</v>
      </c>
      <c r="L226" s="61">
        <f>+'Modified Pricing - Inputs '!L146*'[1]Modified Pricing - Inputs'!L58*'[1]Modified Pricing - Inputs'!L59</f>
        <v>128305.1816931233</v>
      </c>
      <c r="M226" s="61">
        <f>+'Modified Pricing - Inputs '!M146*'[1]Modified Pricing - Inputs'!M58*'[1]Modified Pricing - Inputs'!M59</f>
        <v>147676.16052355809</v>
      </c>
      <c r="N226" s="61">
        <f>+'Modified Pricing - Inputs '!N146*'[1]Modified Pricing - Inputs'!N58*'[1]Modified Pricing - Inputs'!N59</f>
        <v>169892.52376570643</v>
      </c>
    </row>
    <row r="227" spans="1:14" ht="15.75" customHeight="1" x14ac:dyDescent="0.3">
      <c r="A227" s="45" t="s">
        <v>74</v>
      </c>
      <c r="C227" s="34">
        <f>C180*'[1]Modified Pricing - Inputs'!C66*'[1]Modified Pricing - Inputs'!C67</f>
        <v>8182.7251607639573</v>
      </c>
      <c r="D227" s="34">
        <f>D180*'[1]Modified Pricing - Inputs'!D66*'[1]Modified Pricing - Inputs'!D67</f>
        <v>12030.119532267059</v>
      </c>
      <c r="E227" s="34">
        <f>E180*'[1]Modified Pricing - Inputs'!E66*'[1]Modified Pricing - Inputs'!E67</f>
        <v>15480.337336762486</v>
      </c>
      <c r="F227" s="34">
        <f>F180*'[1]Modified Pricing - Inputs'!F66*'[1]Modified Pricing - Inputs'!F67</f>
        <v>18910.080546749643</v>
      </c>
      <c r="G227" s="34">
        <f>G180*'[1]Modified Pricing - Inputs'!G66*'[1]Modified Pricing - Inputs'!G67</f>
        <v>22591.999094129991</v>
      </c>
      <c r="H227" s="34">
        <f>H180*'[1]Modified Pricing - Inputs'!H66*'[1]Modified Pricing - Inputs'!H67</f>
        <v>26880.368082157464</v>
      </c>
      <c r="I227" s="34">
        <f>I180*'[1]Modified Pricing - Inputs'!I66*'[1]Modified Pricing - Inputs'!I67</f>
        <v>31904.614339934597</v>
      </c>
      <c r="J227" s="34">
        <f>J180*'[1]Modified Pricing - Inputs'!J66*'[1]Modified Pricing - Inputs'!J67</f>
        <v>38276.701566661046</v>
      </c>
      <c r="K227" s="34">
        <f>K180*'[1]Modified Pricing - Inputs'!K66*'[1]Modified Pricing - Inputs'!K67</f>
        <v>46987.098658868694</v>
      </c>
      <c r="L227" s="34">
        <f>L180*'[1]Modified Pricing - Inputs'!L66*'[1]Modified Pricing - Inputs'!L67</f>
        <v>59804.200523371517</v>
      </c>
      <c r="M227" s="34">
        <f>M180*'[1]Modified Pricing - Inputs'!M66*'[1]Modified Pricing - Inputs'!M67</f>
        <v>80102.357119806256</v>
      </c>
      <c r="N227" s="34">
        <f>N180*'[1]Modified Pricing - Inputs'!N66*'[1]Modified Pricing - Inputs'!N67</f>
        <v>114389.11945169016</v>
      </c>
    </row>
    <row r="228" spans="1:14" ht="15.75" customHeight="1" x14ac:dyDescent="0.3">
      <c r="A228" s="45" t="s">
        <v>76</v>
      </c>
      <c r="C228" s="34">
        <f>C181*'[1]Modified Pricing - Inputs'!C74*'[1]Modified Pricing - Inputs'!C75</f>
        <v>3817.5005145066211</v>
      </c>
      <c r="D228" s="34">
        <f>D181*'[1]Modified Pricing - Inputs'!D74*'[1]Modified Pricing - Inputs'!D75</f>
        <v>8111.7637293358966</v>
      </c>
      <c r="E228" s="34">
        <f>E181*'[1]Modified Pricing - Inputs'!E74*'[1]Modified Pricing - Inputs'!E75</f>
        <v>15107.263324406382</v>
      </c>
      <c r="F228" s="34">
        <f>F181*'[1]Modified Pricing - Inputs'!F74*'[1]Modified Pricing - Inputs'!F75</f>
        <v>27789.71547360496</v>
      </c>
      <c r="G228" s="34">
        <f>G181*'[1]Modified Pricing - Inputs'!G74*'[1]Modified Pricing - Inputs'!G75</f>
        <v>51638.944285641621</v>
      </c>
      <c r="H228" s="34">
        <f>H181*'[1]Modified Pricing - Inputs'!H74*'[1]Modified Pricing - Inputs'!H75</f>
        <v>97886.112641875981</v>
      </c>
      <c r="I228" s="34">
        <f>I181*'[1]Modified Pricing - Inputs'!I74*'[1]Modified Pricing - Inputs'!I75</f>
        <v>188209.47540448926</v>
      </c>
      <c r="J228" s="34">
        <f>J181*'[1]Modified Pricing - Inputs'!J74*'[1]Modified Pricing - Inputs'!J75</f>
        <v>365500.99784667022</v>
      </c>
      <c r="K228" s="34">
        <f>K181*'[1]Modified Pricing - Inputs'!K74*'[1]Modified Pricing - Inputs'!K75</f>
        <v>714266.79560674448</v>
      </c>
      <c r="L228" s="34">
        <f>L181*'[1]Modified Pricing - Inputs'!L74*'[1]Modified Pricing - Inputs'!L75</f>
        <v>1401184.3272240653</v>
      </c>
      <c r="M228" s="34">
        <f>M181*'[1]Modified Pricing - Inputs'!M74*'[1]Modified Pricing - Inputs'!M75</f>
        <v>2755164.8070769073</v>
      </c>
      <c r="N228" s="34">
        <f>N181*'[1]Modified Pricing - Inputs'!N74*'[1]Modified Pricing - Inputs'!N75</f>
        <v>5424968.7264806451</v>
      </c>
    </row>
    <row r="229" spans="1:14" ht="15.75" customHeight="1" x14ac:dyDescent="0.3">
      <c r="A229" s="45" t="s">
        <v>77</v>
      </c>
      <c r="C229" s="34">
        <f>C182*'[1]Modified Pricing - Inputs'!C82*'[1]Modified Pricing - Inputs'!C83</f>
        <v>1404.4188472134922</v>
      </c>
      <c r="D229" s="34">
        <f>D182*'[1]Modified Pricing - Inputs'!D82*'[1]Modified Pricing - Inputs'!D83</f>
        <v>2049.2863553187194</v>
      </c>
      <c r="E229" s="34">
        <f>E182*'[1]Modified Pricing - Inputs'!E82*'[1]Modified Pricing - Inputs'!E83</f>
        <v>2811.8844957968804</v>
      </c>
      <c r="F229" s="34">
        <f>F182*'[1]Modified Pricing - Inputs'!F82*'[1]Modified Pricing - Inputs'!F83</f>
        <v>3482.0243578859668</v>
      </c>
      <c r="G229" s="34">
        <f>G182*'[1]Modified Pricing - Inputs'!G82*'[1]Modified Pricing - Inputs'!G83</f>
        <v>4323.8509082076462</v>
      </c>
      <c r="H229" s="34">
        <f>H182*'[1]Modified Pricing - Inputs'!H82*'[1]Modified Pricing - Inputs'!H83</f>
        <v>4897.7346593469538</v>
      </c>
      <c r="I229" s="34">
        <f>I182*'[1]Modified Pricing - Inputs'!I82*'[1]Modified Pricing - Inputs'!I83</f>
        <v>5826.1636566450125</v>
      </c>
      <c r="J229" s="34">
        <f>J182*'[1]Modified Pricing - Inputs'!J82*'[1]Modified Pricing - Inputs'!J83</f>
        <v>6955.7480807179127</v>
      </c>
      <c r="K229" s="34">
        <f>K182*'[1]Modified Pricing - Inputs'!K82*'[1]Modified Pricing - Inputs'!K83</f>
        <v>8301.988986643617</v>
      </c>
      <c r="L229" s="34">
        <f>L182*'[1]Modified Pricing - Inputs'!L82*'[1]Modified Pricing - Inputs'!L83</f>
        <v>10063.506839271924</v>
      </c>
      <c r="M229" s="34">
        <f>M182*'[1]Modified Pricing - Inputs'!M82*'[1]Modified Pricing - Inputs'!M83</f>
        <v>12463.519220775757</v>
      </c>
      <c r="N229" s="34">
        <f>N182*'[1]Modified Pricing - Inputs'!N82*'[1]Modified Pricing - Inputs'!N83</f>
        <v>16186.122032481651</v>
      </c>
    </row>
    <row r="230" spans="1:14" ht="15.75" customHeight="1" x14ac:dyDescent="0.3"/>
    <row r="231" spans="1:14" ht="15.75" customHeight="1" x14ac:dyDescent="0.3">
      <c r="A231" s="45" t="s">
        <v>97</v>
      </c>
      <c r="C231" s="62">
        <v>75</v>
      </c>
      <c r="D231" s="62">
        <v>75</v>
      </c>
      <c r="E231" s="62">
        <v>75</v>
      </c>
      <c r="F231" s="62">
        <v>75</v>
      </c>
      <c r="G231" s="62">
        <v>75</v>
      </c>
      <c r="H231" s="62">
        <v>75</v>
      </c>
      <c r="I231" s="62">
        <v>75</v>
      </c>
      <c r="J231" s="62">
        <v>75</v>
      </c>
      <c r="K231" s="62">
        <v>75</v>
      </c>
      <c r="L231" s="62">
        <v>75</v>
      </c>
      <c r="M231" s="62">
        <v>75</v>
      </c>
      <c r="N231" s="62">
        <v>75</v>
      </c>
    </row>
    <row r="232" spans="1:14" ht="15.75" customHeight="1" x14ac:dyDescent="0.3">
      <c r="A232" s="45" t="s">
        <v>74</v>
      </c>
      <c r="B232" s="62">
        <v>200</v>
      </c>
      <c r="C232" s="62">
        <v>100</v>
      </c>
      <c r="D232" s="62">
        <v>100</v>
      </c>
      <c r="E232" s="62">
        <v>100</v>
      </c>
      <c r="F232" s="62">
        <v>100</v>
      </c>
      <c r="G232" s="62">
        <v>100</v>
      </c>
      <c r="H232" s="62">
        <v>100</v>
      </c>
      <c r="I232" s="62">
        <v>100</v>
      </c>
      <c r="J232" s="62">
        <v>100</v>
      </c>
      <c r="K232" s="62">
        <v>100</v>
      </c>
      <c r="L232" s="62">
        <v>100</v>
      </c>
      <c r="M232" s="62">
        <v>100</v>
      </c>
      <c r="N232" s="62">
        <v>100</v>
      </c>
    </row>
    <row r="233" spans="1:14" ht="15.75" customHeight="1" x14ac:dyDescent="0.3">
      <c r="A233" s="45" t="s">
        <v>76</v>
      </c>
      <c r="B233" s="62">
        <v>500</v>
      </c>
      <c r="C233" s="62">
        <v>750</v>
      </c>
      <c r="D233" s="62">
        <v>750</v>
      </c>
      <c r="E233" s="62">
        <v>750</v>
      </c>
      <c r="F233" s="62">
        <v>750</v>
      </c>
      <c r="G233" s="62">
        <v>750</v>
      </c>
      <c r="H233" s="62">
        <v>750</v>
      </c>
      <c r="I233" s="62">
        <v>750</v>
      </c>
      <c r="J233" s="62">
        <v>750</v>
      </c>
      <c r="K233" s="62">
        <v>750</v>
      </c>
      <c r="L233" s="62">
        <v>750</v>
      </c>
      <c r="M233" s="62">
        <v>750</v>
      </c>
      <c r="N233" s="62">
        <v>750</v>
      </c>
    </row>
    <row r="234" spans="1:14" ht="15.75" customHeight="1" x14ac:dyDescent="0.3">
      <c r="A234" s="45" t="s">
        <v>77</v>
      </c>
      <c r="B234" s="62">
        <v>1000.0000000000001</v>
      </c>
      <c r="C234" s="62">
        <v>1900</v>
      </c>
      <c r="D234" s="62">
        <v>1900</v>
      </c>
      <c r="E234" s="62">
        <v>1900</v>
      </c>
      <c r="F234" s="62">
        <v>1900</v>
      </c>
      <c r="G234" s="62">
        <v>1900</v>
      </c>
      <c r="H234" s="62">
        <v>1900</v>
      </c>
      <c r="I234" s="62">
        <v>1900</v>
      </c>
      <c r="J234" s="62">
        <v>1900</v>
      </c>
      <c r="K234" s="62">
        <v>1900</v>
      </c>
      <c r="L234" s="62">
        <v>1900</v>
      </c>
      <c r="M234" s="62">
        <v>1900</v>
      </c>
      <c r="N234" s="62">
        <v>1900</v>
      </c>
    </row>
    <row r="235" spans="1:14" ht="15.75" customHeight="1" x14ac:dyDescent="0.3">
      <c r="A235" s="63" t="s">
        <v>98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1:14" ht="15.75" customHeight="1" x14ac:dyDescent="0.3">
      <c r="A236" s="40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1:14" ht="15.75" customHeight="1" x14ac:dyDescent="0.3">
      <c r="A237" s="64" t="s">
        <v>99</v>
      </c>
      <c r="B237" s="34"/>
      <c r="C237" s="65">
        <f>+SUM(C238:C241)</f>
        <v>14185193.421603311</v>
      </c>
      <c r="D237" s="65">
        <f t="shared" ref="D237:N237" si="74">+SUM(D238:D241)</f>
        <v>21828815.556984805</v>
      </c>
      <c r="E237" s="65">
        <f t="shared" si="74"/>
        <v>29214689.28571254</v>
      </c>
      <c r="F237" s="65">
        <f t="shared" si="74"/>
        <v>36155820.294540122</v>
      </c>
      <c r="G237" s="65">
        <f t="shared" si="74"/>
        <v>43479768.418442048</v>
      </c>
      <c r="H237" s="65">
        <f t="shared" si="74"/>
        <v>50269189.491862357</v>
      </c>
      <c r="I237" s="65">
        <f t="shared" si="74"/>
        <v>58560175.94552514</v>
      </c>
      <c r="J237" s="65">
        <f t="shared" si="74"/>
        <v>67966772.706698567</v>
      </c>
      <c r="K237" s="65">
        <f t="shared" si="74"/>
        <v>78460065.844725564</v>
      </c>
      <c r="L237" s="65">
        <f t="shared" si="74"/>
        <v>90363422.608163267</v>
      </c>
      <c r="M237" s="65">
        <f t="shared" si="74"/>
        <v>103814232.80919562</v>
      </c>
      <c r="N237" s="65">
        <f t="shared" si="74"/>
        <v>119519352.77180558</v>
      </c>
    </row>
    <row r="238" spans="1:14" ht="15.75" customHeight="1" x14ac:dyDescent="0.3">
      <c r="A238" s="66" t="s">
        <v>97</v>
      </c>
      <c r="B238" s="34"/>
      <c r="C238" s="34">
        <f>C226*C231</f>
        <v>1533725.9624603521</v>
      </c>
      <c r="D238" s="34">
        <f t="shared" ref="D238:N238" si="75">D226*D231</f>
        <v>2371005.7837547138</v>
      </c>
      <c r="E238" s="34">
        <f t="shared" si="75"/>
        <v>3121275.0563001861</v>
      </c>
      <c r="F238" s="34">
        <f t="shared" si="75"/>
        <v>3845452.2704530363</v>
      </c>
      <c r="G238" s="34">
        <f t="shared" si="75"/>
        <v>4587878.3916191161</v>
      </c>
      <c r="H238" s="34">
        <f t="shared" si="75"/>
        <v>5382771.6797093321</v>
      </c>
      <c r="I238" s="34">
        <f t="shared" si="75"/>
        <v>6258489.5170836821</v>
      </c>
      <c r="J238" s="34">
        <f t="shared" si="75"/>
        <v>7240532.6139786923</v>
      </c>
      <c r="K238" s="34">
        <f t="shared" si="75"/>
        <v>8353549.9501645993</v>
      </c>
      <c r="L238" s="34">
        <f t="shared" si="75"/>
        <v>9622888.6269842479</v>
      </c>
      <c r="M238" s="34">
        <f t="shared" si="75"/>
        <v>11075712.039266856</v>
      </c>
      <c r="N238" s="34">
        <f t="shared" si="75"/>
        <v>12741939.282427981</v>
      </c>
    </row>
    <row r="239" spans="1:14" ht="15.75" customHeight="1" x14ac:dyDescent="0.3">
      <c r="A239" s="66" t="s">
        <v>74</v>
      </c>
      <c r="B239" s="34"/>
      <c r="C239" s="34">
        <f>+C$232*C165</f>
        <v>2613483.2400324401</v>
      </c>
      <c r="D239" s="34">
        <f t="shared" ref="D239:N241" si="76">+D232*D165</f>
        <v>4051576.4632800543</v>
      </c>
      <c r="E239" s="34">
        <f t="shared" si="76"/>
        <v>5306657.7019693227</v>
      </c>
      <c r="F239" s="34">
        <f t="shared" si="76"/>
        <v>6516458.6426165504</v>
      </c>
      <c r="G239" s="34">
        <f t="shared" si="76"/>
        <v>7765950.6521058241</v>
      </c>
      <c r="H239" s="34">
        <f t="shared" si="76"/>
        <v>9150982.7841688916</v>
      </c>
      <c r="I239" s="34">
        <f t="shared" si="76"/>
        <v>10634794.906743947</v>
      </c>
      <c r="J239" s="34">
        <f t="shared" si="76"/>
        <v>12289717.187973829</v>
      </c>
      <c r="K239" s="34">
        <f t="shared" si="76"/>
        <v>14174225.955361692</v>
      </c>
      <c r="L239" s="34">
        <f t="shared" si="76"/>
        <v>16332279.87740612</v>
      </c>
      <c r="M239" s="34">
        <f t="shared" si="76"/>
        <v>18808078.848072845</v>
      </c>
      <c r="N239" s="34">
        <f t="shared" si="76"/>
        <v>21632702.252862118</v>
      </c>
    </row>
    <row r="240" spans="1:14" ht="15.75" customHeight="1" x14ac:dyDescent="0.3">
      <c r="A240" s="66" t="s">
        <v>76</v>
      </c>
      <c r="B240" s="34"/>
      <c r="C240" s="34">
        <f>+C$233*C166</f>
        <v>6680946.5924772946</v>
      </c>
      <c r="D240" s="34">
        <f t="shared" si="76"/>
        <v>10259820.734963397</v>
      </c>
      <c r="E240" s="34">
        <f t="shared" si="76"/>
        <v>13510852.387453236</v>
      </c>
      <c r="F240" s="34">
        <f t="shared" si="76"/>
        <v>16790623.637102228</v>
      </c>
      <c r="G240" s="34">
        <f t="shared" si="76"/>
        <v>19909750.961195461</v>
      </c>
      <c r="H240" s="34">
        <f t="shared" si="76"/>
        <v>23380415.620907094</v>
      </c>
      <c r="I240" s="34">
        <f t="shared" si="76"/>
        <v>27168565.221541867</v>
      </c>
      <c r="J240" s="34">
        <f t="shared" si="76"/>
        <v>31451759.564089581</v>
      </c>
      <c r="K240" s="34">
        <f t="shared" si="76"/>
        <v>36312001.492449388</v>
      </c>
      <c r="L240" s="34">
        <f t="shared" si="76"/>
        <v>41792256.955942586</v>
      </c>
      <c r="M240" s="34">
        <f t="shared" si="76"/>
        <v>48109334.616901666</v>
      </c>
      <c r="N240" s="34">
        <f t="shared" si="76"/>
        <v>55347223.24804046</v>
      </c>
    </row>
    <row r="241" spans="1:14" ht="15.75" customHeight="1" x14ac:dyDescent="0.3">
      <c r="A241" s="66" t="s">
        <v>77</v>
      </c>
      <c r="B241" s="34"/>
      <c r="C241" s="34">
        <f>+C$234*C167</f>
        <v>3357037.6266332222</v>
      </c>
      <c r="D241" s="34">
        <f t="shared" si="76"/>
        <v>5146412.5749866404</v>
      </c>
      <c r="E241" s="34">
        <f t="shared" si="76"/>
        <v>7275904.1399897942</v>
      </c>
      <c r="F241" s="34">
        <f t="shared" si="76"/>
        <v>9003285.7443683036</v>
      </c>
      <c r="G241" s="34">
        <f t="shared" si="76"/>
        <v>11216188.413521649</v>
      </c>
      <c r="H241" s="34">
        <f t="shared" si="76"/>
        <v>12355019.407077033</v>
      </c>
      <c r="I241" s="34">
        <f t="shared" si="76"/>
        <v>14498326.300155642</v>
      </c>
      <c r="J241" s="34">
        <f t="shared" si="76"/>
        <v>16984763.340656467</v>
      </c>
      <c r="K241" s="34">
        <f t="shared" si="76"/>
        <v>19620288.446749885</v>
      </c>
      <c r="L241" s="34">
        <f t="shared" si="76"/>
        <v>22615997.147830307</v>
      </c>
      <c r="M241" s="34">
        <f t="shared" si="76"/>
        <v>25821107.304954246</v>
      </c>
      <c r="N241" s="34">
        <f t="shared" si="76"/>
        <v>29797487.988475021</v>
      </c>
    </row>
    <row r="242" spans="1:14" ht="15.75" customHeight="1" x14ac:dyDescent="0.3">
      <c r="A242" s="40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1:14" ht="15.75" customHeight="1" x14ac:dyDescent="0.3">
      <c r="A243" s="64" t="s">
        <v>100</v>
      </c>
      <c r="B243" s="34"/>
      <c r="C243" s="65">
        <f>+SUM(C244:C247)</f>
        <v>336295.01172778913</v>
      </c>
      <c r="D243" s="65">
        <f t="shared" ref="D243:N243" si="77">+SUM(D244:D247)</f>
        <v>588295.43832093605</v>
      </c>
      <c r="E243" s="65">
        <f t="shared" si="77"/>
        <v>925259.03438399639</v>
      </c>
      <c r="F243" s="65">
        <f t="shared" si="77"/>
        <v>1459518.8963493181</v>
      </c>
      <c r="G243" s="65">
        <f t="shared" si="77"/>
        <v>2390472.6835139818</v>
      </c>
      <c r="H243" s="65">
        <f t="shared" si="77"/>
        <v>4116822.0833767666</v>
      </c>
      <c r="I243" s="65">
        <f t="shared" si="77"/>
        <v>7404506.2086816812</v>
      </c>
      <c r="J243" s="65">
        <f t="shared" si="77"/>
        <v>13766514.51609439</v>
      </c>
      <c r="K243" s="65">
        <f t="shared" si="77"/>
        <v>26180697.184794035</v>
      </c>
      <c r="L243" s="65">
        <f t="shared" si="77"/>
        <v>50517349.133335382</v>
      </c>
      <c r="M243" s="65">
        <f t="shared" si="77"/>
        <v>98357018.348504037</v>
      </c>
      <c r="N243" s="65">
        <f t="shared" si="77"/>
        <v>192539413.69801694</v>
      </c>
    </row>
    <row r="244" spans="1:14" ht="15.75" customHeight="1" x14ac:dyDescent="0.3">
      <c r="A244" s="66" t="s">
        <v>97</v>
      </c>
      <c r="B244" s="34"/>
      <c r="C244" s="34">
        <f>C226*'[1]Modified Pricing - Inputs'!C60*'[1]Modified Pricing - Inputs'!C61*'[1]Modified Pricing - Inputs'!C62*'[1]Modified Pricing - Inputs'!C63*60</f>
        <v>83434.69235784316</v>
      </c>
      <c r="D244" s="34">
        <f>D226*'[1]Modified Pricing - Inputs'!D60*'[1]Modified Pricing - Inputs'!D61*'[1]Modified Pricing - Inputs'!D62*'[1]Modified Pricing - Inputs'!D63*60</f>
        <v>128982.71463625642</v>
      </c>
      <c r="E244" s="34">
        <f>E226*'[1]Modified Pricing - Inputs'!E60*'[1]Modified Pricing - Inputs'!E61*'[1]Modified Pricing - Inputs'!E62*'[1]Modified Pricing - Inputs'!E63*60</f>
        <v>169797.36306273015</v>
      </c>
      <c r="F244" s="34">
        <f>F226*'[1]Modified Pricing - Inputs'!F60*'[1]Modified Pricing - Inputs'!F61*'[1]Modified Pricing - Inputs'!F62*'[1]Modified Pricing - Inputs'!F63*60</f>
        <v>209192.6035126452</v>
      </c>
      <c r="G244" s="34">
        <f>G226*'[1]Modified Pricing - Inputs'!G60*'[1]Modified Pricing - Inputs'!G61*'[1]Modified Pricing - Inputs'!G62*'[1]Modified Pricing - Inputs'!G63*60</f>
        <v>249580.58450407998</v>
      </c>
      <c r="H244" s="34">
        <f>H226*'[1]Modified Pricing - Inputs'!H60*'[1]Modified Pricing - Inputs'!H61*'[1]Modified Pricing - Inputs'!H62*'[1]Modified Pricing - Inputs'!H63*60</f>
        <v>292822.77937618771</v>
      </c>
      <c r="I244" s="34">
        <f>I226*'[1]Modified Pricing - Inputs'!I60*'[1]Modified Pricing - Inputs'!I61*'[1]Modified Pricing - Inputs'!I62*'[1]Modified Pricing - Inputs'!I63*60</f>
        <v>340461.82972935238</v>
      </c>
      <c r="J244" s="34">
        <f>J226*'[1]Modified Pricing - Inputs'!J60*'[1]Modified Pricing - Inputs'!J61*'[1]Modified Pricing - Inputs'!J62*'[1]Modified Pricing - Inputs'!J63*60</f>
        <v>393884.97420044092</v>
      </c>
      <c r="K244" s="34">
        <f>K226*'[1]Modified Pricing - Inputs'!K60*'[1]Modified Pricing - Inputs'!K61*'[1]Modified Pricing - Inputs'!K62*'[1]Modified Pricing - Inputs'!K63*60</f>
        <v>454433.11728895432</v>
      </c>
      <c r="L244" s="34">
        <f>L226*'[1]Modified Pricing - Inputs'!L60*'[1]Modified Pricing - Inputs'!L61*'[1]Modified Pricing - Inputs'!L62*'[1]Modified Pricing - Inputs'!L63*60</f>
        <v>523485.14130794321</v>
      </c>
      <c r="M244" s="34">
        <f>M226*'[1]Modified Pricing - Inputs'!M60*'[1]Modified Pricing - Inputs'!M61*'[1]Modified Pricing - Inputs'!M62*'[1]Modified Pricing - Inputs'!M63*60</f>
        <v>602518.73493611719</v>
      </c>
      <c r="N244" s="34">
        <f>N226*'[1]Modified Pricing - Inputs'!N60*'[1]Modified Pricing - Inputs'!N61*'[1]Modified Pricing - Inputs'!N62*'[1]Modified Pricing - Inputs'!N63*60</f>
        <v>693161.49696408235</v>
      </c>
    </row>
    <row r="245" spans="1:14" ht="15.75" customHeight="1" x14ac:dyDescent="0.3">
      <c r="A245" s="66" t="s">
        <v>74</v>
      </c>
      <c r="B245" s="34"/>
      <c r="C245" s="34">
        <f>C227*'[1]Modified Pricing - Inputs'!C68*'[1]Modified Pricing - Inputs'!C69*'[1]Modified Pricing - Inputs'!C70*'[1]Modified Pricing - Inputs'!C71*45</f>
        <v>113206.36605413721</v>
      </c>
      <c r="D245" s="34">
        <f>D227*'[1]Modified Pricing - Inputs'!D68*'[1]Modified Pricing - Inputs'!D69*'[1]Modified Pricing - Inputs'!D70*'[1]Modified Pricing - Inputs'!D71*45</f>
        <v>166434.2977050083</v>
      </c>
      <c r="E245" s="34">
        <f>E227*'[1]Modified Pricing - Inputs'!E68*'[1]Modified Pricing - Inputs'!E69*'[1]Modified Pricing - Inputs'!E70*'[1]Modified Pricing - Inputs'!E71*45</f>
        <v>214167.37098664162</v>
      </c>
      <c r="F245" s="34">
        <f>F227*'[1]Modified Pricing - Inputs'!F68*'[1]Modified Pricing - Inputs'!F69*'[1]Modified Pricing - Inputs'!F70*'[1]Modified Pricing - Inputs'!F71*45</f>
        <v>261617.18234817195</v>
      </c>
      <c r="G245" s="34">
        <f>G227*'[1]Modified Pricing - Inputs'!G68*'[1]Modified Pricing - Inputs'!G69*'[1]Modified Pricing - Inputs'!G70*'[1]Modified Pricing - Inputs'!G71*45</f>
        <v>312555.7890674696</v>
      </c>
      <c r="H245" s="34">
        <f>H227*'[1]Modified Pricing - Inputs'!H68*'[1]Modified Pricing - Inputs'!H69*'[1]Modified Pricing - Inputs'!H70*'[1]Modified Pricing - Inputs'!H71*45</f>
        <v>371884.51634303213</v>
      </c>
      <c r="I245" s="34">
        <f>I227*'[1]Modified Pricing - Inputs'!I68*'[1]Modified Pricing - Inputs'!I69*'[1]Modified Pricing - Inputs'!I70*'[1]Modified Pricing - Inputs'!I71*45</f>
        <v>441393.95847012714</v>
      </c>
      <c r="J245" s="34">
        <f>J227*'[1]Modified Pricing - Inputs'!J68*'[1]Modified Pricing - Inputs'!J69*'[1]Modified Pricing - Inputs'!J70*'[1]Modified Pricing - Inputs'!J71*45</f>
        <v>529550.51083444222</v>
      </c>
      <c r="K245" s="34">
        <f>K227*'[1]Modified Pricing - Inputs'!K68*'[1]Modified Pricing - Inputs'!K69*'[1]Modified Pricing - Inputs'!K70*'[1]Modified Pricing - Inputs'!K71*45</f>
        <v>650057.11252571666</v>
      </c>
      <c r="L245" s="34">
        <f>L227*'[1]Modified Pricing - Inputs'!L68*'[1]Modified Pricing - Inputs'!L69*'[1]Modified Pricing - Inputs'!L70*'[1]Modified Pricing - Inputs'!L71*45</f>
        <v>827379.15340074035</v>
      </c>
      <c r="M245" s="34">
        <f>M227*'[1]Modified Pricing - Inputs'!M68*'[1]Modified Pricing - Inputs'!M69*'[1]Modified Pricing - Inputs'!M70*'[1]Modified Pricing - Inputs'!M71*45</f>
        <v>1108200.0902810956</v>
      </c>
      <c r="N245" s="34">
        <f>N227*'[1]Modified Pricing - Inputs'!N68*'[1]Modified Pricing - Inputs'!N69*'[1]Modified Pricing - Inputs'!N70*'[1]Modified Pricing - Inputs'!N71*45</f>
        <v>1582550.589790243</v>
      </c>
    </row>
    <row r="246" spans="1:14" ht="15.75" customHeight="1" x14ac:dyDescent="0.3">
      <c r="A246" s="66" t="s">
        <v>76</v>
      </c>
      <c r="B246" s="34"/>
      <c r="C246" s="34">
        <f>C228*'[1]Modified Pricing - Inputs'!C76*'[1]Modified Pricing - Inputs'!C77*'[1]Modified Pricing - Inputs'!C78*'[1]Modified Pricing - Inputs'!C79*30</f>
        <v>133839.65928834488</v>
      </c>
      <c r="D246" s="34">
        <f>D228*'[1]Modified Pricing - Inputs'!D76*'[1]Modified Pricing - Inputs'!D77*'[1]Modified Pricing - Inputs'!D78*'[1]Modified Pricing - Inputs'!D79*30</f>
        <v>284394.38046865183</v>
      </c>
      <c r="E246" s="34">
        <f>E228*'[1]Modified Pricing - Inputs'!E76*'[1]Modified Pricing - Inputs'!E77*'[1]Modified Pricing - Inputs'!E78*'[1]Modified Pricing - Inputs'!E79*30</f>
        <v>529653.09852202551</v>
      </c>
      <c r="F246" s="34">
        <f>F228*'[1]Modified Pricing - Inputs'!F76*'[1]Modified Pricing - Inputs'!F77*'[1]Modified Pricing - Inputs'!F78*'[1]Modified Pricing - Inputs'!F79*30</f>
        <v>974293.52964685299</v>
      </c>
      <c r="G246" s="34">
        <f>G228*'[1]Modified Pricing - Inputs'!G76*'[1]Modified Pricing - Inputs'!G77*'[1]Modified Pricing - Inputs'!G78*'[1]Modified Pricing - Inputs'!G79*30</f>
        <v>1810435.5671824524</v>
      </c>
      <c r="H246" s="34">
        <f>H228*'[1]Modified Pricing - Inputs'!H76*'[1]Modified Pricing - Inputs'!H77*'[1]Modified Pricing - Inputs'!H78*'[1]Modified Pricing - Inputs'!H79*30</f>
        <v>3431838.1661678506</v>
      </c>
      <c r="I246" s="34">
        <f>I228*'[1]Modified Pricing - Inputs'!I76*'[1]Modified Pricing - Inputs'!I77*'[1]Modified Pricing - Inputs'!I78*'[1]Modified Pricing - Inputs'!I79*30</f>
        <v>6598530.1029436914</v>
      </c>
      <c r="J246" s="34">
        <f>J228*'[1]Modified Pricing - Inputs'!J76*'[1]Modified Pricing - Inputs'!J77*'[1]Modified Pricing - Inputs'!J78*'[1]Modified Pricing - Inputs'!J79*30</f>
        <v>12814282.234005336</v>
      </c>
      <c r="K246" s="34">
        <f>K228*'[1]Modified Pricing - Inputs'!K76*'[1]Modified Pricing - Inputs'!K77*'[1]Modified Pricing - Inputs'!K78*'[1]Modified Pricing - Inputs'!K79*30</f>
        <v>25041836.720574658</v>
      </c>
      <c r="L246" s="34">
        <f>L228*'[1]Modified Pricing - Inputs'!L76*'[1]Modified Pricing - Inputs'!L77*'[1]Modified Pricing - Inputs'!L78*'[1]Modified Pricing - Inputs'!L79*30</f>
        <v>49124821.920312114</v>
      </c>
      <c r="M246" s="34">
        <f>M228*'[1]Modified Pricing - Inputs'!M76*'[1]Modified Pricing - Inputs'!M77*'[1]Modified Pricing - Inputs'!M78*'[1]Modified Pricing - Inputs'!M79*30</f>
        <v>96594700.553712815</v>
      </c>
      <c r="N246" s="34">
        <f>N228*'[1]Modified Pricing - Inputs'!N76*'[1]Modified Pricing - Inputs'!N77*'[1]Modified Pricing - Inputs'!N78*'[1]Modified Pricing - Inputs'!N79*30</f>
        <v>190196691.06604815</v>
      </c>
    </row>
    <row r="247" spans="1:14" ht="15.75" customHeight="1" x14ac:dyDescent="0.3">
      <c r="A247" s="66" t="s">
        <v>77</v>
      </c>
      <c r="B247" s="34"/>
      <c r="C247" s="34">
        <f>C229*'[1]Modified Pricing - Inputs'!C84*'[1]Modified Pricing - Inputs'!C85*'[1]Modified Pricing - Inputs'!C86*'[1]Modified Pricing - Inputs'!C87*30</f>
        <v>5814.2940274638577</v>
      </c>
      <c r="D247" s="34">
        <f>D229*'[1]Modified Pricing - Inputs'!D84*'[1]Modified Pricing - Inputs'!D85*'[1]Modified Pricing - Inputs'!D86*'[1]Modified Pricing - Inputs'!D87*30</f>
        <v>8484.045511019498</v>
      </c>
      <c r="E247" s="34">
        <f>E229*'[1]Modified Pricing - Inputs'!E84*'[1]Modified Pricing - Inputs'!E85*'[1]Modified Pricing - Inputs'!E86*'[1]Modified Pricing - Inputs'!E87*30</f>
        <v>11641.201812599085</v>
      </c>
      <c r="F247" s="34">
        <f>F229*'[1]Modified Pricing - Inputs'!F84*'[1]Modified Pricing - Inputs'!F85*'[1]Modified Pricing - Inputs'!F86*'[1]Modified Pricing - Inputs'!F87*30</f>
        <v>14415.580841647901</v>
      </c>
      <c r="G247" s="34">
        <f>G229*'[1]Modified Pricing - Inputs'!G84*'[1]Modified Pricing - Inputs'!G85*'[1]Modified Pricing - Inputs'!G86*'[1]Modified Pricing - Inputs'!G87*30</f>
        <v>17900.742759979654</v>
      </c>
      <c r="H247" s="34">
        <f>H229*'[1]Modified Pricing - Inputs'!H84*'[1]Modified Pricing - Inputs'!H85*'[1]Modified Pricing - Inputs'!H86*'[1]Modified Pricing - Inputs'!H87*30</f>
        <v>20276.621489696387</v>
      </c>
      <c r="I247" s="34">
        <f>I229*'[1]Modified Pricing - Inputs'!I84*'[1]Modified Pricing - Inputs'!I85*'[1]Modified Pricing - Inputs'!I86*'[1]Modified Pricing - Inputs'!I87*30</f>
        <v>24120.317538510353</v>
      </c>
      <c r="J247" s="34">
        <f>J229*'[1]Modified Pricing - Inputs'!J84*'[1]Modified Pricing - Inputs'!J85*'[1]Modified Pricing - Inputs'!J86*'[1]Modified Pricing - Inputs'!J87*30</f>
        <v>28796.797054172159</v>
      </c>
      <c r="K247" s="34">
        <f>K229*'[1]Modified Pricing - Inputs'!K84*'[1]Modified Pricing - Inputs'!K85*'[1]Modified Pricing - Inputs'!K86*'[1]Modified Pricing - Inputs'!K87*30</f>
        <v>34370.234404704577</v>
      </c>
      <c r="L247" s="34">
        <f>L229*'[1]Modified Pricing - Inputs'!L84*'[1]Modified Pricing - Inputs'!L85*'[1]Modified Pricing - Inputs'!L86*'[1]Modified Pricing - Inputs'!L87*30</f>
        <v>41662.918314585768</v>
      </c>
      <c r="M247" s="34">
        <f>M229*'[1]Modified Pricing - Inputs'!M84*'[1]Modified Pricing - Inputs'!M85*'[1]Modified Pricing - Inputs'!M86*'[1]Modified Pricing - Inputs'!M87*30</f>
        <v>51598.969574011644</v>
      </c>
      <c r="N247" s="34">
        <f>N229*'[1]Modified Pricing - Inputs'!N84*'[1]Modified Pricing - Inputs'!N85*'[1]Modified Pricing - Inputs'!N86*'[1]Modified Pricing - Inputs'!N87*30</f>
        <v>67010.545214474027</v>
      </c>
    </row>
    <row r="248" spans="1:14" ht="15.75" customHeight="1" x14ac:dyDescent="0.3">
      <c r="A248" s="66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1:14" ht="15.75" customHeight="1" x14ac:dyDescent="0.3">
      <c r="A249" s="64" t="s">
        <v>101</v>
      </c>
      <c r="B249" s="34"/>
      <c r="C249" s="65">
        <f>+SUM(C250:C252)</f>
        <v>3640347.5439264802</v>
      </c>
      <c r="D249" s="65">
        <f>+SUM(D250:D252)</f>
        <v>9802739.7448932771</v>
      </c>
      <c r="E249" s="65">
        <f>+SUM(E250:E252)</f>
        <v>22172201.399847891</v>
      </c>
      <c r="F249" s="65">
        <f>+SUM(F250:F252)</f>
        <v>46818994.990046285</v>
      </c>
      <c r="G249" s="65">
        <f t="shared" ref="G249:N249" si="78">+SUM(G250:G252)</f>
        <v>95723799.83566919</v>
      </c>
      <c r="H249" s="65">
        <f t="shared" si="78"/>
        <v>192528267.52879119</v>
      </c>
      <c r="I249" s="65">
        <f t="shared" si="78"/>
        <v>383880145.38405448</v>
      </c>
      <c r="J249" s="65">
        <f t="shared" si="78"/>
        <v>761817114.84788954</v>
      </c>
      <c r="K249" s="65">
        <f t="shared" si="78"/>
        <v>1507926988.8710327</v>
      </c>
      <c r="L249" s="65">
        <f t="shared" si="78"/>
        <v>2980471241.7383986</v>
      </c>
      <c r="M249" s="65">
        <f t="shared" si="78"/>
        <v>5886270278.4963121</v>
      </c>
      <c r="N249" s="65">
        <f t="shared" si="78"/>
        <v>11619814456.875069</v>
      </c>
    </row>
    <row r="250" spans="1:14" ht="15.75" customHeight="1" x14ac:dyDescent="0.3">
      <c r="A250" s="66" t="s">
        <v>74</v>
      </c>
      <c r="B250" s="34"/>
      <c r="C250" s="34">
        <f t="shared" ref="C250:N250" si="79">+C$232*C170</f>
        <v>655240.9876249443</v>
      </c>
      <c r="D250" s="34">
        <f t="shared" si="79"/>
        <v>756126.59271891857</v>
      </c>
      <c r="E250" s="34">
        <f t="shared" si="79"/>
        <v>881133.27566371066</v>
      </c>
      <c r="F250" s="34">
        <f t="shared" si="79"/>
        <v>1043247.0429518665</v>
      </c>
      <c r="G250" s="34">
        <f t="shared" si="79"/>
        <v>1266553.3611579065</v>
      </c>
      <c r="H250" s="34">
        <f t="shared" si="79"/>
        <v>1596892.1344257311</v>
      </c>
      <c r="I250" s="34">
        <f t="shared" si="79"/>
        <v>2122799.1753496113</v>
      </c>
      <c r="J250" s="34">
        <f t="shared" si="79"/>
        <v>3016729.9610923245</v>
      </c>
      <c r="K250" s="34">
        <f t="shared" si="79"/>
        <v>4616401.1986696199</v>
      </c>
      <c r="L250" s="34">
        <f t="shared" si="79"/>
        <v>7585210.9630413279</v>
      </c>
      <c r="M250" s="34">
        <f t="shared" si="79"/>
        <v>13228695.454451779</v>
      </c>
      <c r="N250" s="34">
        <f t="shared" si="79"/>
        <v>24118797.353691954</v>
      </c>
    </row>
    <row r="251" spans="1:14" ht="15.75" customHeight="1" x14ac:dyDescent="0.3">
      <c r="A251" s="66" t="s">
        <v>76</v>
      </c>
      <c r="B251" s="34"/>
      <c r="C251" s="34">
        <f t="shared" ref="C251:N251" si="80">+C$233*C171</f>
        <v>1491349.1153653292</v>
      </c>
      <c r="D251" s="34">
        <f t="shared" si="80"/>
        <v>7114441.063560619</v>
      </c>
      <c r="E251" s="34">
        <f t="shared" si="80"/>
        <v>18853900.828106292</v>
      </c>
      <c r="F251" s="34">
        <f t="shared" si="80"/>
        <v>42750926.861343317</v>
      </c>
      <c r="G251" s="34">
        <f t="shared" si="80"/>
        <v>90737275.603745818</v>
      </c>
      <c r="H251" s="34">
        <f t="shared" si="80"/>
        <v>186367696.24639675</v>
      </c>
      <c r="I251" s="34">
        <f t="shared" si="80"/>
        <v>376129656.78232825</v>
      </c>
      <c r="J251" s="34">
        <f t="shared" si="80"/>
        <v>751756924.61134756</v>
      </c>
      <c r="K251" s="34">
        <f t="shared" si="80"/>
        <v>1494252004.6528869</v>
      </c>
      <c r="L251" s="34">
        <f t="shared" si="80"/>
        <v>2960737917.1562977</v>
      </c>
      <c r="M251" s="34">
        <f t="shared" si="80"/>
        <v>5855807618.1376495</v>
      </c>
      <c r="N251" s="34">
        <f t="shared" si="80"/>
        <v>11569578169.40085</v>
      </c>
    </row>
    <row r="252" spans="1:14" ht="15.75" customHeight="1" x14ac:dyDescent="0.3">
      <c r="A252" s="66" t="s">
        <v>77</v>
      </c>
      <c r="B252" s="34"/>
      <c r="C252" s="34">
        <f t="shared" ref="C252:N252" si="81">+C$234*C172</f>
        <v>1493757.4409362071</v>
      </c>
      <c r="D252" s="34">
        <f t="shared" si="81"/>
        <v>1932172.0886137397</v>
      </c>
      <c r="E252" s="34">
        <f t="shared" si="81"/>
        <v>2437167.2960778885</v>
      </c>
      <c r="F252" s="34">
        <f t="shared" si="81"/>
        <v>3024821.0857511004</v>
      </c>
      <c r="G252" s="34">
        <f t="shared" si="81"/>
        <v>3719970.8707654653</v>
      </c>
      <c r="H252" s="34">
        <f t="shared" si="81"/>
        <v>4563679.1479687113</v>
      </c>
      <c r="I252" s="34">
        <f t="shared" si="81"/>
        <v>5627689.4263766119</v>
      </c>
      <c r="J252" s="34">
        <f t="shared" si="81"/>
        <v>7043460.2754496252</v>
      </c>
      <c r="K252" s="34">
        <f t="shared" si="81"/>
        <v>9058583.0194762908</v>
      </c>
      <c r="L252" s="34">
        <f t="shared" si="81"/>
        <v>12148113.61905946</v>
      </c>
      <c r="M252" s="34">
        <f t="shared" si="81"/>
        <v>17233964.904210974</v>
      </c>
      <c r="N252" s="34">
        <f t="shared" si="81"/>
        <v>26117490.120526552</v>
      </c>
    </row>
    <row r="253" spans="1:14" ht="15.75" customHeight="1" x14ac:dyDescent="0.3">
      <c r="A253" s="40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1:14" ht="15.75" customHeight="1" x14ac:dyDescent="0.3">
      <c r="A254" s="64" t="s">
        <v>102</v>
      </c>
      <c r="B254" s="34"/>
      <c r="C254" s="65">
        <f>+SUM(C255:C257)</f>
        <v>13262.05152681391</v>
      </c>
      <c r="D254" s="65">
        <f t="shared" ref="D254:N254" si="82">+SUM(D255:D257)</f>
        <v>13202.007188683452</v>
      </c>
      <c r="E254" s="65">
        <f t="shared" si="82"/>
        <v>13009.232834669499</v>
      </c>
      <c r="F254" s="65">
        <f t="shared" si="82"/>
        <v>12870.923300069318</v>
      </c>
      <c r="G254" s="65">
        <f t="shared" si="82"/>
        <v>12929.888330023305</v>
      </c>
      <c r="H254" s="65">
        <f t="shared" si="82"/>
        <v>12864.558098346877</v>
      </c>
      <c r="I254" s="65">
        <f t="shared" si="82"/>
        <v>12779.824884428064</v>
      </c>
      <c r="J254" s="65">
        <f t="shared" si="82"/>
        <v>12697.558412874338</v>
      </c>
      <c r="K254" s="65">
        <f t="shared" si="82"/>
        <v>12637.887045272884</v>
      </c>
      <c r="L254" s="65">
        <f t="shared" si="82"/>
        <v>12590.34973356035</v>
      </c>
      <c r="M254" s="65">
        <f t="shared" si="82"/>
        <v>12523.846825186025</v>
      </c>
      <c r="N254" s="65">
        <f t="shared" si="82"/>
        <v>12457.025926310607</v>
      </c>
    </row>
    <row r="255" spans="1:14" ht="15.75" customHeight="1" x14ac:dyDescent="0.3">
      <c r="A255" s="66" t="s">
        <v>74</v>
      </c>
      <c r="B255" s="34"/>
      <c r="C255" s="34">
        <f t="shared" ref="C255:N255" si="83">+C$232*C175</f>
        <v>4365.8366481984613</v>
      </c>
      <c r="D255" s="34">
        <f t="shared" si="83"/>
        <v>4344.7569078512943</v>
      </c>
      <c r="E255" s="34">
        <f t="shared" si="83"/>
        <v>4343.9570719607882</v>
      </c>
      <c r="F255" s="34">
        <f t="shared" si="83"/>
        <v>4326.5331314395362</v>
      </c>
      <c r="G255" s="34">
        <f t="shared" si="83"/>
        <v>4295.6243882656263</v>
      </c>
      <c r="H255" s="34">
        <f t="shared" si="83"/>
        <v>4272.3142683636834</v>
      </c>
      <c r="I255" s="34">
        <f t="shared" si="83"/>
        <v>4251.6538802799523</v>
      </c>
      <c r="J255" s="34">
        <f t="shared" si="83"/>
        <v>4233.477598266617</v>
      </c>
      <c r="K255" s="34">
        <f t="shared" si="83"/>
        <v>4212.3095161654737</v>
      </c>
      <c r="L255" s="34">
        <f t="shared" si="83"/>
        <v>4189.3689011576535</v>
      </c>
      <c r="M255" s="34">
        <f t="shared" si="83"/>
        <v>4168.5453978768237</v>
      </c>
      <c r="N255" s="34">
        <f t="shared" si="83"/>
        <v>4148.1741219924861</v>
      </c>
    </row>
    <row r="256" spans="1:14" ht="15.75" customHeight="1" x14ac:dyDescent="0.3">
      <c r="A256" s="66" t="s">
        <v>76</v>
      </c>
      <c r="B256" s="34"/>
      <c r="C256" s="34">
        <f t="shared" ref="C256:N256" si="84">+C$233*C176</f>
        <v>8062.5375287082161</v>
      </c>
      <c r="D256" s="34">
        <f t="shared" si="84"/>
        <v>8089.0500529097617</v>
      </c>
      <c r="E256" s="34">
        <f t="shared" si="84"/>
        <v>7953.9081684429339</v>
      </c>
      <c r="F256" s="34">
        <f t="shared" si="84"/>
        <v>7839.802136512978</v>
      </c>
      <c r="G256" s="34">
        <f t="shared" si="84"/>
        <v>7854.0471479149464</v>
      </c>
      <c r="H256" s="34">
        <f t="shared" si="84"/>
        <v>7843.7938589801879</v>
      </c>
      <c r="I256" s="34">
        <f t="shared" si="84"/>
        <v>7796.7200354522092</v>
      </c>
      <c r="J256" s="34">
        <f t="shared" si="84"/>
        <v>7739.7817133654189</v>
      </c>
      <c r="K256" s="34">
        <f t="shared" si="84"/>
        <v>7698.7262591515209</v>
      </c>
      <c r="L256" s="34">
        <f t="shared" si="84"/>
        <v>7669.9393282553783</v>
      </c>
      <c r="M256" s="34">
        <f t="shared" si="84"/>
        <v>7633.8388217340689</v>
      </c>
      <c r="N256" s="34">
        <f t="shared" si="84"/>
        <v>7592.6667783756466</v>
      </c>
    </row>
    <row r="257" spans="1:14" ht="15.75" customHeight="1" x14ac:dyDescent="0.3">
      <c r="A257" s="66" t="s">
        <v>77</v>
      </c>
      <c r="B257" s="34"/>
      <c r="C257" s="34">
        <f t="shared" ref="C257:N257" si="85">+C$234*C177</f>
        <v>833.67734990723307</v>
      </c>
      <c r="D257" s="34">
        <f t="shared" si="85"/>
        <v>768.20022792239536</v>
      </c>
      <c r="E257" s="34">
        <f t="shared" si="85"/>
        <v>711.36759426577714</v>
      </c>
      <c r="F257" s="34">
        <f t="shared" si="85"/>
        <v>704.5880321168047</v>
      </c>
      <c r="G257" s="34">
        <f t="shared" si="85"/>
        <v>780.21679384273182</v>
      </c>
      <c r="H257" s="34">
        <f t="shared" si="85"/>
        <v>748.44997100300452</v>
      </c>
      <c r="I257" s="34">
        <f t="shared" si="85"/>
        <v>731.45096869590225</v>
      </c>
      <c r="J257" s="34">
        <f t="shared" si="85"/>
        <v>724.2991012423023</v>
      </c>
      <c r="K257" s="34">
        <f t="shared" si="85"/>
        <v>726.85126995588837</v>
      </c>
      <c r="L257" s="34">
        <f t="shared" si="85"/>
        <v>731.0415041473168</v>
      </c>
      <c r="M257" s="34">
        <f t="shared" si="85"/>
        <v>721.4626055751321</v>
      </c>
      <c r="N257" s="34">
        <f t="shared" si="85"/>
        <v>716.18502594247332</v>
      </c>
    </row>
    <row r="258" spans="1:14" ht="15.75" customHeight="1" x14ac:dyDescent="0.3">
      <c r="A258" s="40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1:14" ht="15.75" customHeight="1" x14ac:dyDescent="0.3">
      <c r="A259" s="64" t="s">
        <v>103</v>
      </c>
      <c r="B259" s="34"/>
      <c r="C259" s="65">
        <f>+SUM(C260:C262)</f>
        <v>3765390.4082513815</v>
      </c>
      <c r="D259" s="65">
        <f t="shared" ref="D259:J259" si="86">+SUM(D260:D262)</f>
        <v>4347344.5994395614</v>
      </c>
      <c r="E259" s="65">
        <f t="shared" si="86"/>
        <v>5068035.1133181201</v>
      </c>
      <c r="F259" s="65">
        <f t="shared" si="86"/>
        <v>6001943.7172931582</v>
      </c>
      <c r="G259" s="65">
        <f t="shared" si="86"/>
        <v>7287160.803341534</v>
      </c>
      <c r="H259" s="65">
        <f t="shared" si="86"/>
        <v>9186436.7906345129</v>
      </c>
      <c r="I259" s="65">
        <f t="shared" si="86"/>
        <v>12207171.271556035</v>
      </c>
      <c r="J259" s="65">
        <f t="shared" si="86"/>
        <v>17337620.456625767</v>
      </c>
      <c r="K259" s="65">
        <f>+SUM(K260:K262)</f>
        <v>26512965.88299964</v>
      </c>
      <c r="L259" s="65">
        <f>+SUM(L260:L262)</f>
        <v>43534486.098105654</v>
      </c>
      <c r="M259" s="65">
        <f>+SUM(M260:M262)</f>
        <v>75882781.010272101</v>
      </c>
      <c r="N259" s="65">
        <f>+SUM(N260:N262)</f>
        <v>138294683.62008643</v>
      </c>
    </row>
    <row r="260" spans="1:14" ht="15.75" customHeight="1" x14ac:dyDescent="0.3">
      <c r="A260" s="67" t="s">
        <v>86</v>
      </c>
      <c r="B260" s="34"/>
      <c r="C260" s="34">
        <f t="shared" ref="C260:N260" si="87">+(C233-C232)*C203</f>
        <v>3272591.4767959076</v>
      </c>
      <c r="D260" s="34">
        <f t="shared" si="87"/>
        <v>3776463.1478259224</v>
      </c>
      <c r="E260" s="34">
        <f t="shared" si="87"/>
        <v>4400807.1874601133</v>
      </c>
      <c r="F260" s="34">
        <f t="shared" si="87"/>
        <v>5210482.0141548188</v>
      </c>
      <c r="G260" s="34">
        <f t="shared" si="87"/>
        <v>6325782.1365184411</v>
      </c>
      <c r="H260" s="34">
        <f t="shared" si="87"/>
        <v>7975654.2816814538</v>
      </c>
      <c r="I260" s="34">
        <f t="shared" si="87"/>
        <v>10602289.263648702</v>
      </c>
      <c r="J260" s="34">
        <f t="shared" si="87"/>
        <v>15067013.426999716</v>
      </c>
      <c r="K260" s="34">
        <f t="shared" si="87"/>
        <v>23056547.898502495</v>
      </c>
      <c r="L260" s="34">
        <f t="shared" si="87"/>
        <v>37884224.607689865</v>
      </c>
      <c r="M260" s="34">
        <f t="shared" si="87"/>
        <v>66070524.907620378</v>
      </c>
      <c r="N260" s="34">
        <f t="shared" si="87"/>
        <v>120460978.69481809</v>
      </c>
    </row>
    <row r="261" spans="1:14" ht="15.75" customHeight="1" x14ac:dyDescent="0.3">
      <c r="A261" s="67" t="s">
        <v>87</v>
      </c>
      <c r="B261" s="34"/>
      <c r="C261" s="34">
        <f t="shared" ref="C261:N261" si="88">+(C234-C232)*C204</f>
        <v>476976.89540345222</v>
      </c>
      <c r="D261" s="34">
        <f t="shared" si="88"/>
        <v>550415.6814645069</v>
      </c>
      <c r="E261" s="34">
        <f t="shared" si="88"/>
        <v>641413.1933140246</v>
      </c>
      <c r="F261" s="34">
        <f t="shared" si="88"/>
        <v>759422.47979584406</v>
      </c>
      <c r="G261" s="34">
        <f t="shared" si="88"/>
        <v>921976.3437840644</v>
      </c>
      <c r="H261" s="34">
        <f t="shared" si="88"/>
        <v>1162443.5390304956</v>
      </c>
      <c r="I261" s="34">
        <f t="shared" si="88"/>
        <v>1545272.9291147909</v>
      </c>
      <c r="J261" s="34">
        <f t="shared" si="88"/>
        <v>2196001.9569716183</v>
      </c>
      <c r="K261" s="34">
        <f t="shared" si="88"/>
        <v>3360468.5196197969</v>
      </c>
      <c r="L261" s="34">
        <f t="shared" si="88"/>
        <v>5521587.392213909</v>
      </c>
      <c r="M261" s="34">
        <f t="shared" si="88"/>
        <v>9629712.132284753</v>
      </c>
      <c r="N261" s="34">
        <f t="shared" si="88"/>
        <v>17557065.720702235</v>
      </c>
    </row>
    <row r="262" spans="1:14" ht="15.75" customHeight="1" x14ac:dyDescent="0.3">
      <c r="A262" s="67" t="s">
        <v>88</v>
      </c>
      <c r="B262" s="34"/>
      <c r="C262" s="34">
        <f t="shared" ref="C262:N262" si="89">+(C234-C233)*C205</f>
        <v>15822.036052021667</v>
      </c>
      <c r="D262" s="34">
        <f t="shared" si="89"/>
        <v>20465.770149132375</v>
      </c>
      <c r="E262" s="34">
        <f t="shared" si="89"/>
        <v>25814.732543982896</v>
      </c>
      <c r="F262" s="34">
        <f t="shared" si="89"/>
        <v>32039.22334249521</v>
      </c>
      <c r="G262" s="34">
        <f t="shared" si="89"/>
        <v>39402.323039028946</v>
      </c>
      <c r="H262" s="34">
        <f t="shared" si="89"/>
        <v>48338.96992256333</v>
      </c>
      <c r="I262" s="34">
        <f t="shared" si="89"/>
        <v>59609.078792541739</v>
      </c>
      <c r="J262" s="34">
        <f t="shared" si="89"/>
        <v>74605.072654433548</v>
      </c>
      <c r="K262" s="34">
        <f t="shared" si="89"/>
        <v>95949.464877347564</v>
      </c>
      <c r="L262" s="34">
        <f t="shared" si="89"/>
        <v>128674.09820187982</v>
      </c>
      <c r="M262" s="34">
        <f t="shared" si="89"/>
        <v>182543.97036697148</v>
      </c>
      <c r="N262" s="34">
        <f t="shared" si="89"/>
        <v>276639.20456610364</v>
      </c>
    </row>
    <row r="263" spans="1:14" ht="15.75" customHeight="1" x14ac:dyDescent="0.3">
      <c r="A263" s="40"/>
    </row>
    <row r="264" spans="1:14" ht="15.75" customHeight="1" x14ac:dyDescent="0.3">
      <c r="A264" s="64" t="s">
        <v>104</v>
      </c>
      <c r="C264" s="65">
        <f>+SUM(C265:C267)</f>
        <v>-861299.85010426911</v>
      </c>
      <c r="D264" s="65">
        <f t="shared" ref="D264:N264" si="90">+SUM(D265:D267)</f>
        <v>-1168727.8261943711</v>
      </c>
      <c r="E264" s="65">
        <f t="shared" si="90"/>
        <v>-1578293.7452438439</v>
      </c>
      <c r="F264" s="65">
        <f t="shared" si="90"/>
        <v>-2162755.0386751117</v>
      </c>
      <c r="G264" s="65">
        <f t="shared" si="90"/>
        <v>-3061896.3459481951</v>
      </c>
      <c r="H264" s="65">
        <f t="shared" si="90"/>
        <v>-4547158.2454054393</v>
      </c>
      <c r="I264" s="65">
        <f t="shared" si="90"/>
        <v>-7148990.8253668519</v>
      </c>
      <c r="J264" s="65">
        <f t="shared" si="90"/>
        <v>-11908407.034272227</v>
      </c>
      <c r="K264" s="65">
        <f t="shared" si="90"/>
        <v>-20872783.166425299</v>
      </c>
      <c r="L264" s="65">
        <f t="shared" si="90"/>
        <v>-38074037.073728412</v>
      </c>
      <c r="M264" s="65">
        <f t="shared" si="90"/>
        <v>-71458327.165891856</v>
      </c>
      <c r="N264" s="65">
        <f t="shared" si="90"/>
        <v>-136692999.38950774</v>
      </c>
    </row>
    <row r="265" spans="1:14" ht="15.75" customHeight="1" x14ac:dyDescent="0.3">
      <c r="A265" s="67" t="s">
        <v>91</v>
      </c>
      <c r="C265" s="68">
        <f t="shared" ref="C265:N266" si="91">(C232-C233)*C209</f>
        <v>-15714.316919756253</v>
      </c>
      <c r="D265" s="68">
        <f t="shared" si="91"/>
        <v>-74964.728531945715</v>
      </c>
      <c r="E265" s="68">
        <f t="shared" si="91"/>
        <v>-198663.19008338946</v>
      </c>
      <c r="F265" s="68">
        <f t="shared" si="91"/>
        <v>-450465.69337180391</v>
      </c>
      <c r="G265" s="68">
        <f t="shared" si="91"/>
        <v>-956096.92632113129</v>
      </c>
      <c r="H265" s="68">
        <f t="shared" si="91"/>
        <v>-1963752.8277229238</v>
      </c>
      <c r="I265" s="68">
        <f t="shared" si="91"/>
        <v>-3963270.9529242287</v>
      </c>
      <c r="J265" s="68">
        <f t="shared" si="91"/>
        <v>-7921248.2431185553</v>
      </c>
      <c r="K265" s="68">
        <f t="shared" si="91"/>
        <v>-15744904.608297896</v>
      </c>
      <c r="L265" s="68">
        <f t="shared" si="91"/>
        <v>-31197238.438121065</v>
      </c>
      <c r="M265" s="68">
        <f t="shared" si="91"/>
        <v>-61702532.146536522</v>
      </c>
      <c r="N265" s="68">
        <f t="shared" si="91"/>
        <v>-121908422.45366649</v>
      </c>
    </row>
    <row r="266" spans="1:14" ht="15.75" customHeight="1" x14ac:dyDescent="0.3">
      <c r="A266" s="67" t="s">
        <v>92</v>
      </c>
      <c r="C266" s="68">
        <f t="shared" si="91"/>
        <v>-720313.60234236286</v>
      </c>
      <c r="D266" s="68">
        <f t="shared" si="91"/>
        <v>-931724.12023095496</v>
      </c>
      <c r="E266" s="68">
        <f t="shared" si="91"/>
        <v>-1175240.8432848316</v>
      </c>
      <c r="F266" s="68">
        <f t="shared" si="91"/>
        <v>-1458616.8497028176</v>
      </c>
      <c r="G266" s="68">
        <f t="shared" si="91"/>
        <v>-1793829.1352378693</v>
      </c>
      <c r="H266" s="68">
        <f t="shared" si="91"/>
        <v>-2200678.6891369577</v>
      </c>
      <c r="I266" s="68">
        <f t="shared" si="91"/>
        <v>-2713761.372821494</v>
      </c>
      <c r="J266" s="68">
        <f t="shared" si="91"/>
        <v>-3396468.5998716461</v>
      </c>
      <c r="K266" s="68">
        <f t="shared" si="91"/>
        <v>-4368192.8458122313</v>
      </c>
      <c r="L266" s="68">
        <f t="shared" si="91"/>
        <v>-5858013.6525544114</v>
      </c>
      <c r="M266" s="68">
        <f t="shared" si="91"/>
        <v>-8310492.0535249161</v>
      </c>
      <c r="N266" s="68">
        <f t="shared" si="91"/>
        <v>-12594269.241642548</v>
      </c>
    </row>
    <row r="267" spans="1:14" ht="15.75" customHeight="1" x14ac:dyDescent="0.3">
      <c r="A267" s="67" t="s">
        <v>93</v>
      </c>
      <c r="C267" s="68">
        <f t="shared" ref="C267:N267" si="92">(C232-C234)*C211</f>
        <v>-125271.93084215006</v>
      </c>
      <c r="D267" s="68">
        <f t="shared" si="92"/>
        <v>-162038.97743147041</v>
      </c>
      <c r="E267" s="68">
        <f t="shared" si="92"/>
        <v>-204389.71187562289</v>
      </c>
      <c r="F267" s="68">
        <f t="shared" si="92"/>
        <v>-253672.49560049002</v>
      </c>
      <c r="G267" s="68">
        <f t="shared" si="92"/>
        <v>-311970.28438919468</v>
      </c>
      <c r="H267" s="68">
        <f t="shared" si="92"/>
        <v>-382726.72854555788</v>
      </c>
      <c r="I267" s="68">
        <f t="shared" si="92"/>
        <v>-471958.49962112948</v>
      </c>
      <c r="J267" s="68">
        <f t="shared" si="92"/>
        <v>-590690.19128202554</v>
      </c>
      <c r="K267" s="68">
        <f t="shared" si="92"/>
        <v>-759685.71231517068</v>
      </c>
      <c r="L267" s="68">
        <f t="shared" si="92"/>
        <v>-1018784.983052941</v>
      </c>
      <c r="M267" s="68">
        <f t="shared" si="92"/>
        <v>-1445302.9658304201</v>
      </c>
      <c r="N267" s="68">
        <f t="shared" si="92"/>
        <v>-2190307.6941987043</v>
      </c>
    </row>
    <row r="268" spans="1:14" ht="15.75" customHeight="1" x14ac:dyDescent="0.3">
      <c r="A268" s="40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</row>
    <row r="269" spans="1:14" ht="15.75" customHeight="1" x14ac:dyDescent="0.3">
      <c r="A269" s="64" t="s">
        <v>105</v>
      </c>
      <c r="B269" s="70">
        <f>+SUM(B270:B272)</f>
        <v>3277280.3030137992</v>
      </c>
      <c r="C269" s="65">
        <f>+SUM(C270:C272)+C243</f>
        <v>10534342.709254676</v>
      </c>
      <c r="D269" s="65">
        <f t="shared" ref="D269:N269" si="93">+SUM(D270:D272)+D243</f>
        <v>23385593.708541363</v>
      </c>
      <c r="E269" s="65">
        <f t="shared" si="93"/>
        <v>48772412.43498873</v>
      </c>
      <c r="F269" s="65">
        <f t="shared" si="93"/>
        <v>98949568.478359967</v>
      </c>
      <c r="G269" s="65">
        <f t="shared" si="93"/>
        <v>198076266.70057568</v>
      </c>
      <c r="H269" s="65">
        <f t="shared" si="93"/>
        <v>393825500.24428648</v>
      </c>
      <c r="I269" s="65">
        <f t="shared" si="93"/>
        <v>780235757.24786437</v>
      </c>
      <c r="J269" s="65">
        <f t="shared" si="93"/>
        <v>1542842655.1926398</v>
      </c>
      <c r="K269" s="65">
        <f t="shared" si="93"/>
        <v>3047687495.530479</v>
      </c>
      <c r="L269" s="65">
        <f t="shared" si="93"/>
        <v>6016932871.9842434</v>
      </c>
      <c r="M269" s="65">
        <f t="shared" si="93"/>
        <v>11875334553.032333</v>
      </c>
      <c r="N269" s="65">
        <f t="shared" si="93"/>
        <v>23433782468.704659</v>
      </c>
    </row>
    <row r="270" spans="1:14" ht="15.75" customHeight="1" x14ac:dyDescent="0.3">
      <c r="A270" s="66" t="s">
        <v>74</v>
      </c>
      <c r="B270" s="71">
        <v>1376556.6966910595</v>
      </c>
      <c r="C270" s="72">
        <f>+C232*C222</f>
        <v>794250.62260390609</v>
      </c>
      <c r="D270" s="72">
        <f t="shared" ref="D270:N272" si="94">+D232*D222</f>
        <v>925560.16351230105</v>
      </c>
      <c r="E270" s="72">
        <f t="shared" si="94"/>
        <v>1095847.7341931371</v>
      </c>
      <c r="F270" s="72">
        <f t="shared" si="94"/>
        <v>1330413.1944935992</v>
      </c>
      <c r="G270" s="72">
        <f t="shared" si="94"/>
        <v>1677407.7042287092</v>
      </c>
      <c r="H270" s="72">
        <f t="shared" si="94"/>
        <v>2229831.0665437095</v>
      </c>
      <c r="I270" s="72">
        <f t="shared" si="94"/>
        <v>3168833.9927440383</v>
      </c>
      <c r="J270" s="72">
        <f t="shared" si="94"/>
        <v>4849160.9229722898</v>
      </c>
      <c r="K270" s="72">
        <f t="shared" si="94"/>
        <v>7967658.5746232439</v>
      </c>
      <c r="L270" s="72">
        <f t="shared" si="94"/>
        <v>13895688.502575399</v>
      </c>
      <c r="M270" s="72">
        <f t="shared" si="94"/>
        <v>25334871.16984449</v>
      </c>
      <c r="N270" s="72">
        <f t="shared" si="94"/>
        <v>47610717.75746315</v>
      </c>
    </row>
    <row r="271" spans="1:14" ht="15.75" customHeight="1" x14ac:dyDescent="0.3">
      <c r="A271" s="66" t="s">
        <v>76</v>
      </c>
      <c r="B271" s="71">
        <v>1007328.007676683</v>
      </c>
      <c r="C271" s="72">
        <f>+C233*C223</f>
        <v>7208146.97422555</v>
      </c>
      <c r="D271" s="72">
        <f t="shared" si="94"/>
        <v>19102229.815710526</v>
      </c>
      <c r="E271" s="72">
        <f t="shared" si="94"/>
        <v>43314008.97805807</v>
      </c>
      <c r="F271" s="72">
        <f t="shared" si="94"/>
        <v>91932396.761647224</v>
      </c>
      <c r="G271" s="72">
        <f t="shared" si="94"/>
        <v>188822387.28105038</v>
      </c>
      <c r="H271" s="72">
        <f t="shared" si="94"/>
        <v>381083745.4734835</v>
      </c>
      <c r="I271" s="72">
        <f t="shared" si="94"/>
        <v>761658484.91524577</v>
      </c>
      <c r="J271" s="72">
        <f t="shared" si="94"/>
        <v>1513933135.4132593</v>
      </c>
      <c r="K271" s="72">
        <f t="shared" si="94"/>
        <v>2999734465.203949</v>
      </c>
      <c r="L271" s="72">
        <f t="shared" si="94"/>
        <v>5932935783.3208199</v>
      </c>
      <c r="M271" s="72">
        <f t="shared" si="94"/>
        <v>11721963697.467934</v>
      </c>
      <c r="N271" s="72">
        <f t="shared" si="94"/>
        <v>23145527041.035126</v>
      </c>
    </row>
    <row r="272" spans="1:14" ht="15.75" customHeight="1" x14ac:dyDescent="0.3">
      <c r="A272" s="66" t="s">
        <v>77</v>
      </c>
      <c r="B272" s="71">
        <v>893395.59864605684</v>
      </c>
      <c r="C272" s="72">
        <f>+C234*C224</f>
        <v>2195650.1006974312</v>
      </c>
      <c r="D272" s="72">
        <f t="shared" si="94"/>
        <v>2769508.2909976006</v>
      </c>
      <c r="E272" s="72">
        <f t="shared" si="94"/>
        <v>3437296.6883535236</v>
      </c>
      <c r="F272" s="72">
        <f t="shared" si="94"/>
        <v>4227239.6258698469</v>
      </c>
      <c r="G272" s="72">
        <f t="shared" si="94"/>
        <v>5185999.0317826271</v>
      </c>
      <c r="H272" s="72">
        <f t="shared" si="94"/>
        <v>6395101.620882513</v>
      </c>
      <c r="I272" s="72">
        <f t="shared" si="94"/>
        <v>8003932.1311927568</v>
      </c>
      <c r="J272" s="72">
        <f t="shared" si="94"/>
        <v>10293844.340313965</v>
      </c>
      <c r="K272" s="72">
        <f t="shared" si="94"/>
        <v>13804674.567113025</v>
      </c>
      <c r="L272" s="72">
        <f t="shared" si="94"/>
        <v>19584051.027512468</v>
      </c>
      <c r="M272" s="72">
        <f t="shared" si="94"/>
        <v>29678966.046052903</v>
      </c>
      <c r="N272" s="72">
        <f t="shared" si="94"/>
        <v>48105296.214054301</v>
      </c>
    </row>
    <row r="273" spans="1:14" ht="15.75" customHeight="1" x14ac:dyDescent="0.3">
      <c r="A273" s="43"/>
    </row>
    <row r="274" spans="1:14" ht="15.75" customHeight="1" x14ac:dyDescent="0.3">
      <c r="A274" s="73" t="s">
        <v>106</v>
      </c>
      <c r="C274" s="65">
        <f>+SUM(C275:C277)</f>
        <v>-256374.45336158169</v>
      </c>
      <c r="D274" s="65">
        <f t="shared" ref="D274:N274" si="95">+SUM(D275:D277)</f>
        <v>-395307.95263361139</v>
      </c>
      <c r="E274" s="65">
        <f t="shared" si="95"/>
        <v>-625096.87037253939</v>
      </c>
      <c r="F274" s="65">
        <f t="shared" si="95"/>
        <v>-1028158.4105584484</v>
      </c>
      <c r="G274" s="65">
        <f t="shared" si="95"/>
        <v>-1766249.7463414883</v>
      </c>
      <c r="H274" s="65">
        <f t="shared" si="95"/>
        <v>-3157526.4882705486</v>
      </c>
      <c r="I274" s="65">
        <f t="shared" si="95"/>
        <v>-5828532.7768552862</v>
      </c>
      <c r="J274" s="65">
        <f t="shared" si="95"/>
        <v>-11014136.191293038</v>
      </c>
      <c r="K274" s="65">
        <f t="shared" si="95"/>
        <v>-21149151.805512715</v>
      </c>
      <c r="L274" s="65">
        <f t="shared" si="95"/>
        <v>-41035556.607286811</v>
      </c>
      <c r="M274" s="65">
        <f t="shared" si="95"/>
        <v>-80145244.354595765</v>
      </c>
      <c r="N274" s="65">
        <f t="shared" si="95"/>
        <v>-157163077.80876204</v>
      </c>
    </row>
    <row r="275" spans="1:14" ht="15.75" customHeight="1" x14ac:dyDescent="0.3">
      <c r="A275" s="66" t="s">
        <v>74</v>
      </c>
      <c r="C275" s="72">
        <f t="shared" ref="C275:N277" si="96">-C185*C232</f>
        <v>-33037.360720585435</v>
      </c>
      <c r="D275" s="72">
        <f t="shared" si="96"/>
        <v>-38124.029884987496</v>
      </c>
      <c r="E275" s="72">
        <f t="shared" si="96"/>
        <v>-44426.88784859045</v>
      </c>
      <c r="F275" s="72">
        <f t="shared" si="96"/>
        <v>-52600.691241270579</v>
      </c>
      <c r="G275" s="72">
        <f t="shared" si="96"/>
        <v>-63859.833335692769</v>
      </c>
      <c r="H275" s="72">
        <f t="shared" si="96"/>
        <v>-80515.569802978047</v>
      </c>
      <c r="I275" s="72">
        <f t="shared" si="96"/>
        <v>-107031.89119409806</v>
      </c>
      <c r="J275" s="72">
        <f t="shared" si="96"/>
        <v>-152104.03165171383</v>
      </c>
      <c r="K275" s="72">
        <f t="shared" si="96"/>
        <v>-232759.72430266987</v>
      </c>
      <c r="L275" s="72">
        <f t="shared" si="96"/>
        <v>-382447.6115819157</v>
      </c>
      <c r="M275" s="72">
        <f t="shared" si="96"/>
        <v>-666993.04812361917</v>
      </c>
      <c r="N275" s="72">
        <f t="shared" si="96"/>
        <v>-1216073.8161525356</v>
      </c>
    </row>
    <row r="276" spans="1:14" ht="15.75" customHeight="1" x14ac:dyDescent="0.3">
      <c r="A276" s="66" t="s">
        <v>76</v>
      </c>
      <c r="C276" s="72">
        <f t="shared" si="96"/>
        <v>-19642.896149695316</v>
      </c>
      <c r="D276" s="72">
        <f t="shared" si="96"/>
        <v>-93705.910664932162</v>
      </c>
      <c r="E276" s="72">
        <f t="shared" si="96"/>
        <v>-248328.9876042369</v>
      </c>
      <c r="F276" s="72">
        <f t="shared" si="96"/>
        <v>-563082.11671475496</v>
      </c>
      <c r="G276" s="72">
        <f t="shared" si="96"/>
        <v>-1195121.157901414</v>
      </c>
      <c r="H276" s="72">
        <f t="shared" si="96"/>
        <v>-2454691.0346536553</v>
      </c>
      <c r="I276" s="72">
        <f t="shared" si="96"/>
        <v>-4954088.6911552865</v>
      </c>
      <c r="J276" s="72">
        <f t="shared" si="96"/>
        <v>-9901560.3038981948</v>
      </c>
      <c r="K276" s="72">
        <f t="shared" si="96"/>
        <v>-19681130.76037237</v>
      </c>
      <c r="L276" s="72">
        <f t="shared" si="96"/>
        <v>-38996548.047651336</v>
      </c>
      <c r="M276" s="72">
        <f t="shared" si="96"/>
        <v>-77128165.183170661</v>
      </c>
      <c r="N276" s="72">
        <f t="shared" si="96"/>
        <v>-152385528.06708315</v>
      </c>
    </row>
    <row r="277" spans="1:14" ht="15.75" customHeight="1" x14ac:dyDescent="0.3">
      <c r="A277" s="66" t="s">
        <v>77</v>
      </c>
      <c r="C277" s="72">
        <f t="shared" si="96"/>
        <v>-203694.19649130094</v>
      </c>
      <c r="D277" s="72">
        <f t="shared" si="96"/>
        <v>-263478.01208369172</v>
      </c>
      <c r="E277" s="72">
        <f t="shared" si="96"/>
        <v>-332340.99491971207</v>
      </c>
      <c r="F277" s="72">
        <f t="shared" si="96"/>
        <v>-412475.60260242282</v>
      </c>
      <c r="G277" s="72">
        <f t="shared" si="96"/>
        <v>-507268.75510438171</v>
      </c>
      <c r="H277" s="72">
        <f t="shared" si="96"/>
        <v>-622319.88381391519</v>
      </c>
      <c r="I277" s="72">
        <f t="shared" si="96"/>
        <v>-767412.19450590166</v>
      </c>
      <c r="J277" s="72">
        <f t="shared" si="96"/>
        <v>-960471.8557431309</v>
      </c>
      <c r="K277" s="72">
        <f t="shared" si="96"/>
        <v>-1235261.3208376761</v>
      </c>
      <c r="L277" s="72">
        <f t="shared" si="96"/>
        <v>-1656560.948053563</v>
      </c>
      <c r="M277" s="72">
        <f t="shared" si="96"/>
        <v>-2350086.1233014963</v>
      </c>
      <c r="N277" s="72">
        <f t="shared" si="96"/>
        <v>-3561475.9255263484</v>
      </c>
    </row>
    <row r="278" spans="1:14" ht="15.75" customHeight="1" x14ac:dyDescent="0.3">
      <c r="A278" s="43"/>
    </row>
    <row r="279" spans="1:14" ht="15.75" customHeight="1" x14ac:dyDescent="0.3">
      <c r="A279" s="43" t="s">
        <v>67</v>
      </c>
    </row>
    <row r="280" spans="1:14" ht="15.75" customHeight="1" x14ac:dyDescent="0.3">
      <c r="A280" s="66" t="s">
        <v>74</v>
      </c>
      <c r="C280" s="32">
        <f>-C275/B270</f>
        <v>2.4000000000000004E-2</v>
      </c>
      <c r="D280" s="32">
        <f t="shared" ref="D280:N280" si="97">-D275/C270</f>
        <v>4.8000000000000008E-2</v>
      </c>
      <c r="E280" s="32">
        <f t="shared" si="97"/>
        <v>4.8000000000000001E-2</v>
      </c>
      <c r="F280" s="32">
        <f t="shared" si="97"/>
        <v>4.7999999999999994E-2</v>
      </c>
      <c r="G280" s="32">
        <f t="shared" si="97"/>
        <v>4.8000000000000001E-2</v>
      </c>
      <c r="H280" s="32">
        <f t="shared" si="97"/>
        <v>4.8000000000000001E-2</v>
      </c>
      <c r="I280" s="32">
        <f t="shared" si="97"/>
        <v>4.8000000000000001E-2</v>
      </c>
      <c r="J280" s="32">
        <f t="shared" si="97"/>
        <v>4.7999999999999994E-2</v>
      </c>
      <c r="K280" s="32">
        <f t="shared" si="97"/>
        <v>4.7999999999999994E-2</v>
      </c>
      <c r="L280" s="32">
        <f t="shared" si="97"/>
        <v>4.8000000000000001E-2</v>
      </c>
      <c r="M280" s="32">
        <f t="shared" si="97"/>
        <v>4.8000000000000001E-2</v>
      </c>
      <c r="N280" s="32">
        <f t="shared" si="97"/>
        <v>4.8000000000000008E-2</v>
      </c>
    </row>
    <row r="281" spans="1:14" ht="15.75" customHeight="1" x14ac:dyDescent="0.3">
      <c r="A281" s="66" t="s">
        <v>76</v>
      </c>
      <c r="C281" s="32">
        <f t="shared" ref="C281:N282" si="98">-C276/B271</f>
        <v>1.9499999999999997E-2</v>
      </c>
      <c r="D281" s="32">
        <f t="shared" si="98"/>
        <v>1.3000000000000001E-2</v>
      </c>
      <c r="E281" s="32">
        <f t="shared" si="98"/>
        <v>1.3000000000000003E-2</v>
      </c>
      <c r="F281" s="32">
        <f t="shared" si="98"/>
        <v>1.3000000000000001E-2</v>
      </c>
      <c r="G281" s="32">
        <f t="shared" si="98"/>
        <v>1.3000000000000001E-2</v>
      </c>
      <c r="H281" s="32">
        <f t="shared" si="98"/>
        <v>1.3000000000000001E-2</v>
      </c>
      <c r="I281" s="32">
        <f t="shared" si="98"/>
        <v>1.3000000000000003E-2</v>
      </c>
      <c r="J281" s="32">
        <f t="shared" si="98"/>
        <v>1.2999999999999999E-2</v>
      </c>
      <c r="K281" s="32">
        <f t="shared" si="98"/>
        <v>1.2999999999999999E-2</v>
      </c>
      <c r="L281" s="32">
        <f t="shared" si="98"/>
        <v>1.2999999999999999E-2</v>
      </c>
      <c r="M281" s="32">
        <f t="shared" si="98"/>
        <v>1.3000000000000001E-2</v>
      </c>
      <c r="N281" s="32">
        <f t="shared" si="98"/>
        <v>1.3000000000000001E-2</v>
      </c>
    </row>
    <row r="282" spans="1:14" ht="15.75" customHeight="1" x14ac:dyDescent="0.3">
      <c r="A282" s="66" t="s">
        <v>77</v>
      </c>
      <c r="C282" s="32">
        <f t="shared" si="98"/>
        <v>0.22799999999999998</v>
      </c>
      <c r="D282" s="32">
        <f t="shared" si="98"/>
        <v>0.11999999999999998</v>
      </c>
      <c r="E282" s="32">
        <f t="shared" si="98"/>
        <v>0.12</v>
      </c>
      <c r="F282" s="32">
        <f t="shared" si="98"/>
        <v>0.12</v>
      </c>
      <c r="G282" s="32">
        <f t="shared" si="98"/>
        <v>0.12000000000000002</v>
      </c>
      <c r="H282" s="32">
        <f t="shared" si="98"/>
        <v>0.11999999999999998</v>
      </c>
      <c r="I282" s="32">
        <f t="shared" si="98"/>
        <v>0.12000000000000001</v>
      </c>
      <c r="J282" s="32">
        <f t="shared" si="98"/>
        <v>0.12000000000000001</v>
      </c>
      <c r="K282" s="32">
        <f t="shared" si="98"/>
        <v>0.12000000000000002</v>
      </c>
      <c r="L282" s="32">
        <f t="shared" si="98"/>
        <v>0.12</v>
      </c>
      <c r="M282" s="32">
        <f t="shared" si="98"/>
        <v>0.12000000000000001</v>
      </c>
      <c r="N282" s="32">
        <f t="shared" si="98"/>
        <v>0.12</v>
      </c>
    </row>
    <row r="283" spans="1:14" ht="15.75" customHeight="1" x14ac:dyDescent="0.3">
      <c r="A283" s="43"/>
    </row>
    <row r="284" spans="1:14" ht="15.75" customHeight="1" x14ac:dyDescent="0.3"/>
    <row r="285" spans="1:14" ht="15.75" customHeight="1" x14ac:dyDescent="0.3">
      <c r="A285" s="5" t="s">
        <v>36</v>
      </c>
      <c r="B285" s="29"/>
      <c r="C285" s="29">
        <v>0.34</v>
      </c>
      <c r="D285" s="29">
        <v>0.34</v>
      </c>
      <c r="E285" s="29">
        <v>0.34</v>
      </c>
      <c r="F285" s="29">
        <v>0.34</v>
      </c>
      <c r="G285" s="29">
        <v>0.34</v>
      </c>
      <c r="H285" s="29">
        <v>0.34</v>
      </c>
      <c r="I285" s="29">
        <v>0.34</v>
      </c>
      <c r="J285" s="29">
        <v>0.34</v>
      </c>
      <c r="K285" s="29">
        <v>0.34</v>
      </c>
      <c r="L285" s="29">
        <v>0.34</v>
      </c>
      <c r="M285" s="29">
        <v>0.34</v>
      </c>
      <c r="N285" s="29">
        <v>0.34</v>
      </c>
    </row>
    <row r="286" spans="1:14" ht="15.75" customHeight="1" x14ac:dyDescent="0.3">
      <c r="A286" s="5" t="s">
        <v>37</v>
      </c>
      <c r="B286" s="29"/>
      <c r="C286" s="29">
        <v>0.35</v>
      </c>
      <c r="D286" s="29">
        <v>0.35</v>
      </c>
      <c r="E286" s="29">
        <v>0.35</v>
      </c>
      <c r="F286" s="29">
        <v>0.35</v>
      </c>
      <c r="G286" s="29">
        <v>0.35</v>
      </c>
      <c r="H286" s="29">
        <v>0.35</v>
      </c>
      <c r="I286" s="29">
        <v>0.35</v>
      </c>
      <c r="J286" s="29">
        <v>0.35</v>
      </c>
      <c r="K286" s="29">
        <v>0.35</v>
      </c>
      <c r="L286" s="29">
        <v>0.35</v>
      </c>
      <c r="M286" s="29">
        <v>0.35</v>
      </c>
      <c r="N286" s="29">
        <v>0.35</v>
      </c>
    </row>
    <row r="287" spans="1:14" ht="15.75" customHeight="1" x14ac:dyDescent="0.3">
      <c r="A287" s="5" t="s">
        <v>38</v>
      </c>
      <c r="B287" s="5"/>
      <c r="C287" s="5">
        <v>95.7</v>
      </c>
      <c r="D287" s="5">
        <v>95.7</v>
      </c>
      <c r="E287" s="5">
        <v>95.7</v>
      </c>
      <c r="F287" s="5">
        <v>95.7</v>
      </c>
      <c r="G287" s="5">
        <v>95.7</v>
      </c>
      <c r="H287" s="5">
        <v>95.7</v>
      </c>
      <c r="I287" s="5">
        <v>95.7</v>
      </c>
      <c r="J287" s="5">
        <v>95.7</v>
      </c>
      <c r="K287" s="5">
        <v>95.7</v>
      </c>
      <c r="L287" s="5">
        <v>95.7</v>
      </c>
      <c r="M287" s="5">
        <v>95.7</v>
      </c>
      <c r="N287" s="5">
        <v>95.7</v>
      </c>
    </row>
    <row r="288" spans="1:14" ht="15.75" customHeight="1" x14ac:dyDescent="0.3">
      <c r="A288" s="5" t="s">
        <v>39</v>
      </c>
      <c r="B288" s="5"/>
      <c r="C288" s="5">
        <v>23.1</v>
      </c>
      <c r="D288" s="5">
        <v>23.1</v>
      </c>
      <c r="E288" s="5">
        <v>23.1</v>
      </c>
      <c r="F288" s="5">
        <v>23.1</v>
      </c>
      <c r="G288" s="5">
        <v>23.1</v>
      </c>
      <c r="H288" s="5">
        <v>23.1</v>
      </c>
      <c r="I288" s="5">
        <v>23.1</v>
      </c>
      <c r="J288" s="5">
        <v>23.1</v>
      </c>
      <c r="K288" s="5">
        <v>23.1</v>
      </c>
      <c r="L288" s="5">
        <v>23.1</v>
      </c>
      <c r="M288" s="5">
        <v>23.1</v>
      </c>
      <c r="N288" s="5">
        <v>23.1</v>
      </c>
    </row>
    <row r="289" spans="1:14" ht="15.75" customHeight="1" x14ac:dyDescent="0.3">
      <c r="A289" s="5" t="s">
        <v>40</v>
      </c>
      <c r="B289" s="5"/>
      <c r="C289" s="5">
        <v>313.39999999999998</v>
      </c>
      <c r="D289" s="5">
        <v>313.39999999999998</v>
      </c>
      <c r="E289" s="5">
        <v>313.39999999999998</v>
      </c>
      <c r="F289" s="5">
        <v>313.39999999999998</v>
      </c>
      <c r="G289" s="5">
        <v>313.39999999999998</v>
      </c>
      <c r="H289" s="5">
        <v>313.39999999999998</v>
      </c>
      <c r="I289" s="5">
        <v>313.39999999999998</v>
      </c>
      <c r="J289" s="5">
        <v>313.39999999999998</v>
      </c>
      <c r="K289" s="5">
        <v>313.39999999999998</v>
      </c>
      <c r="L289" s="5">
        <v>313.39999999999998</v>
      </c>
      <c r="M289" s="5">
        <v>313.39999999999998</v>
      </c>
      <c r="N289" s="5">
        <v>313.39999999999998</v>
      </c>
    </row>
    <row r="290" spans="1:14" ht="15.75" customHeight="1" x14ac:dyDescent="0.3">
      <c r="A290" s="5" t="s">
        <v>41</v>
      </c>
      <c r="B290" s="5"/>
      <c r="C290" s="5">
        <v>227.5</v>
      </c>
      <c r="D290" s="5">
        <v>227.5</v>
      </c>
      <c r="E290" s="5">
        <v>227.5</v>
      </c>
      <c r="F290" s="5">
        <v>227.5</v>
      </c>
      <c r="G290" s="5">
        <v>227.5</v>
      </c>
      <c r="H290" s="5">
        <v>227.5</v>
      </c>
      <c r="I290" s="5">
        <v>227.5</v>
      </c>
      <c r="J290" s="5">
        <v>227.5</v>
      </c>
      <c r="K290" s="5">
        <v>227.5</v>
      </c>
      <c r="L290" s="5">
        <v>227.5</v>
      </c>
      <c r="M290" s="5">
        <v>227.5</v>
      </c>
      <c r="N290" s="5">
        <v>227.5</v>
      </c>
    </row>
    <row r="291" spans="1:14" ht="15.75" customHeight="1" x14ac:dyDescent="0.3">
      <c r="B291" s="5"/>
      <c r="C291" s="5"/>
    </row>
    <row r="292" spans="1:14" ht="15.75" customHeight="1" x14ac:dyDescent="0.3">
      <c r="A292" s="3" t="s">
        <v>42</v>
      </c>
      <c r="B292" s="27"/>
      <c r="C292" s="2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ht="15.75" customHeight="1" x14ac:dyDescent="0.3">
      <c r="A293" s="5" t="s">
        <v>43</v>
      </c>
      <c r="B293" s="5"/>
      <c r="C293" s="5">
        <v>1.1000000000000001</v>
      </c>
      <c r="D293" s="5">
        <v>1.1000000000000001</v>
      </c>
      <c r="E293" s="5">
        <v>1.1000000000000001</v>
      </c>
      <c r="F293" s="5">
        <v>1.1000000000000001</v>
      </c>
      <c r="G293" s="5">
        <v>1.1000000000000001</v>
      </c>
      <c r="H293" s="5">
        <v>1.1000000000000001</v>
      </c>
      <c r="I293" s="5">
        <v>1.1000000000000001</v>
      </c>
      <c r="J293" s="5">
        <v>1.1000000000000001</v>
      </c>
      <c r="K293" s="5">
        <v>1.1000000000000001</v>
      </c>
      <c r="L293" s="5">
        <v>1.1000000000000001</v>
      </c>
      <c r="M293" s="5">
        <v>1.1000000000000001</v>
      </c>
      <c r="N293" s="5">
        <v>1.1000000000000001</v>
      </c>
    </row>
    <row r="294" spans="1:14" ht="15.75" customHeight="1" x14ac:dyDescent="0.3">
      <c r="A294" s="5" t="s">
        <v>44</v>
      </c>
      <c r="B294" s="5"/>
      <c r="C294" s="5">
        <v>3.9</v>
      </c>
      <c r="D294" s="5">
        <v>3.9</v>
      </c>
      <c r="E294" s="5">
        <v>3.9</v>
      </c>
      <c r="F294" s="5">
        <v>3.9</v>
      </c>
      <c r="G294" s="5">
        <v>3.9</v>
      </c>
      <c r="H294" s="5">
        <v>3.9</v>
      </c>
      <c r="I294" s="5">
        <v>3.9</v>
      </c>
      <c r="J294" s="5">
        <v>3.9</v>
      </c>
      <c r="K294" s="5">
        <v>3.9</v>
      </c>
      <c r="L294" s="5">
        <v>3.9</v>
      </c>
      <c r="M294" s="5">
        <v>3.9</v>
      </c>
      <c r="N294" s="5">
        <v>3.9</v>
      </c>
    </row>
    <row r="295" spans="1:14" ht="15.75" customHeight="1" x14ac:dyDescent="0.3">
      <c r="A295" s="5" t="s">
        <v>45</v>
      </c>
      <c r="B295" s="5"/>
      <c r="C295" s="5">
        <v>2.9</v>
      </c>
      <c r="D295" s="5">
        <v>2.9</v>
      </c>
      <c r="E295" s="5">
        <v>2.9</v>
      </c>
      <c r="F295" s="5">
        <v>2.9</v>
      </c>
      <c r="G295" s="5">
        <v>2.9</v>
      </c>
      <c r="H295" s="5">
        <v>2.9</v>
      </c>
      <c r="I295" s="5">
        <v>2.9</v>
      </c>
      <c r="J295" s="5">
        <v>2.9</v>
      </c>
      <c r="K295" s="5">
        <v>2.9</v>
      </c>
      <c r="L295" s="5">
        <v>2.9</v>
      </c>
      <c r="M295" s="5">
        <v>2.9</v>
      </c>
      <c r="N295" s="5">
        <v>2.9</v>
      </c>
    </row>
    <row r="296" spans="1:14" ht="15.75" customHeight="1" x14ac:dyDescent="0.3">
      <c r="B296" s="5"/>
      <c r="C296" s="5"/>
    </row>
    <row r="297" spans="1:14" ht="15.75" customHeight="1" x14ac:dyDescent="0.3">
      <c r="A297" s="3" t="s">
        <v>46</v>
      </c>
      <c r="B297" s="27"/>
      <c r="C297" s="2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ht="15.75" customHeight="1" x14ac:dyDescent="0.3">
      <c r="A298" s="30" t="s">
        <v>47</v>
      </c>
      <c r="B298" s="5"/>
      <c r="C298" s="5"/>
    </row>
    <row r="299" spans="1:14" ht="15.75" customHeight="1" x14ac:dyDescent="0.3">
      <c r="A299" s="5" t="s">
        <v>48</v>
      </c>
      <c r="B299" s="6"/>
      <c r="C299" s="6">
        <v>1</v>
      </c>
      <c r="D299" s="6">
        <v>1</v>
      </c>
      <c r="E299" s="6">
        <v>1</v>
      </c>
      <c r="F299" s="6">
        <v>1</v>
      </c>
      <c r="G299" s="6">
        <v>1</v>
      </c>
      <c r="H299" s="6">
        <v>1</v>
      </c>
      <c r="I299" s="6">
        <v>1</v>
      </c>
      <c r="J299" s="6">
        <v>1</v>
      </c>
      <c r="K299" s="6">
        <v>1</v>
      </c>
      <c r="L299" s="6">
        <v>1</v>
      </c>
      <c r="M299" s="6">
        <v>1</v>
      </c>
      <c r="N299" s="6">
        <v>1</v>
      </c>
    </row>
    <row r="300" spans="1:14" ht="15.75" customHeight="1" x14ac:dyDescent="0.3">
      <c r="A300" s="5" t="s">
        <v>49</v>
      </c>
      <c r="B300" s="6"/>
      <c r="C300" s="6">
        <v>0.45</v>
      </c>
      <c r="D300" s="6">
        <v>0.45</v>
      </c>
      <c r="E300" s="6">
        <v>0.45</v>
      </c>
      <c r="F300" s="6">
        <v>0.45</v>
      </c>
      <c r="G300" s="6">
        <v>0.45</v>
      </c>
      <c r="H300" s="6">
        <v>0.45</v>
      </c>
      <c r="I300" s="6">
        <v>0.45</v>
      </c>
      <c r="J300" s="6">
        <v>0.45</v>
      </c>
      <c r="K300" s="6">
        <v>0.45</v>
      </c>
      <c r="L300" s="6">
        <v>0.45</v>
      </c>
      <c r="M300" s="6">
        <v>0.45</v>
      </c>
      <c r="N300" s="6">
        <v>0.45</v>
      </c>
    </row>
    <row r="301" spans="1:14" ht="15.75" customHeight="1" x14ac:dyDescent="0.3">
      <c r="A301" s="7" t="s">
        <v>7</v>
      </c>
      <c r="B301" s="8"/>
      <c r="C301" s="8">
        <v>0.8</v>
      </c>
      <c r="D301" s="8">
        <v>0.8</v>
      </c>
      <c r="E301" s="8">
        <v>0.8</v>
      </c>
      <c r="F301" s="8">
        <v>0.8</v>
      </c>
      <c r="G301" s="8">
        <v>0.8</v>
      </c>
      <c r="H301" s="8">
        <v>0.8</v>
      </c>
      <c r="I301" s="8">
        <v>0.8</v>
      </c>
      <c r="J301" s="8">
        <v>0.8</v>
      </c>
      <c r="K301" s="8">
        <v>0.8</v>
      </c>
      <c r="L301" s="8">
        <v>0.8</v>
      </c>
      <c r="M301" s="8">
        <v>0.8</v>
      </c>
      <c r="N301" s="8">
        <v>0.8</v>
      </c>
    </row>
    <row r="302" spans="1:14" ht="15.75" customHeight="1" x14ac:dyDescent="0.3">
      <c r="A302" s="7" t="s">
        <v>8</v>
      </c>
      <c r="B302" s="8"/>
      <c r="C302" s="8">
        <v>0.18</v>
      </c>
      <c r="D302" s="8">
        <v>0.18</v>
      </c>
      <c r="E302" s="8">
        <v>0.18</v>
      </c>
      <c r="F302" s="8">
        <v>0.18</v>
      </c>
      <c r="G302" s="8">
        <v>0.18</v>
      </c>
      <c r="H302" s="8">
        <v>0.18</v>
      </c>
      <c r="I302" s="8">
        <v>0.18</v>
      </c>
      <c r="J302" s="8">
        <v>0.18</v>
      </c>
      <c r="K302" s="8">
        <v>0.18</v>
      </c>
      <c r="L302" s="8">
        <v>0.18</v>
      </c>
      <c r="M302" s="8">
        <v>0.18</v>
      </c>
      <c r="N302" s="8">
        <v>0.18</v>
      </c>
    </row>
    <row r="303" spans="1:14" ht="15.75" customHeight="1" x14ac:dyDescent="0.3">
      <c r="A303" s="7" t="s">
        <v>9</v>
      </c>
      <c r="B303" s="8"/>
      <c r="C303" s="8">
        <v>0.02</v>
      </c>
      <c r="D303" s="8">
        <v>0.02</v>
      </c>
      <c r="E303" s="8">
        <v>0.02</v>
      </c>
      <c r="F303" s="8">
        <v>0.02</v>
      </c>
      <c r="G303" s="8">
        <v>0.02</v>
      </c>
      <c r="H303" s="8">
        <v>0.02</v>
      </c>
      <c r="I303" s="8">
        <v>0.02</v>
      </c>
      <c r="J303" s="8">
        <v>0.02</v>
      </c>
      <c r="K303" s="8">
        <v>0.02</v>
      </c>
      <c r="L303" s="8">
        <v>0.02</v>
      </c>
      <c r="M303" s="8">
        <v>0.02</v>
      </c>
      <c r="N303" s="8">
        <v>0.02</v>
      </c>
    </row>
    <row r="304" spans="1:14" ht="15.75" customHeight="1" x14ac:dyDescent="0.3">
      <c r="A304" s="30" t="s">
        <v>43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ht="15.75" customHeight="1" x14ac:dyDescent="0.3">
      <c r="A305" s="5" t="s">
        <v>48</v>
      </c>
      <c r="B305" s="6"/>
      <c r="C305" s="6">
        <v>1</v>
      </c>
      <c r="D305" s="6">
        <v>1</v>
      </c>
      <c r="E305" s="6">
        <v>1</v>
      </c>
      <c r="F305" s="6">
        <v>1</v>
      </c>
      <c r="G305" s="6">
        <v>1</v>
      </c>
      <c r="H305" s="6">
        <v>1</v>
      </c>
      <c r="I305" s="6">
        <v>1</v>
      </c>
      <c r="J305" s="6">
        <v>1</v>
      </c>
      <c r="K305" s="6">
        <v>1</v>
      </c>
      <c r="L305" s="6">
        <v>1</v>
      </c>
      <c r="M305" s="6">
        <v>1</v>
      </c>
      <c r="N305" s="6">
        <v>1</v>
      </c>
    </row>
    <row r="306" spans="1:14" ht="15.75" customHeight="1" x14ac:dyDescent="0.3">
      <c r="A306" s="5" t="s">
        <v>49</v>
      </c>
      <c r="B306" s="6"/>
      <c r="C306" s="6">
        <v>0.77</v>
      </c>
      <c r="D306" s="6">
        <v>0.77</v>
      </c>
      <c r="E306" s="6">
        <v>0.77</v>
      </c>
      <c r="F306" s="6">
        <v>0.77</v>
      </c>
      <c r="G306" s="6">
        <v>0.77</v>
      </c>
      <c r="H306" s="6">
        <v>0.77</v>
      </c>
      <c r="I306" s="6">
        <v>0.77</v>
      </c>
      <c r="J306" s="6">
        <v>0.77</v>
      </c>
      <c r="K306" s="6">
        <v>0.77</v>
      </c>
      <c r="L306" s="6">
        <v>0.77</v>
      </c>
      <c r="M306" s="6">
        <v>0.77</v>
      </c>
      <c r="N306" s="6">
        <v>0.77</v>
      </c>
    </row>
    <row r="307" spans="1:14" ht="15.75" customHeight="1" x14ac:dyDescent="0.3">
      <c r="A307" s="7" t="s">
        <v>8</v>
      </c>
      <c r="B307" s="8"/>
      <c r="C307" s="8">
        <v>0.95</v>
      </c>
      <c r="D307" s="8">
        <v>0.95</v>
      </c>
      <c r="E307" s="8">
        <v>0.95</v>
      </c>
      <c r="F307" s="8">
        <v>0.95</v>
      </c>
      <c r="G307" s="8">
        <v>0.95</v>
      </c>
      <c r="H307" s="8">
        <v>0.95</v>
      </c>
      <c r="I307" s="8">
        <v>0.95</v>
      </c>
      <c r="J307" s="8">
        <v>0.95</v>
      </c>
      <c r="K307" s="8">
        <v>0.95</v>
      </c>
      <c r="L307" s="8">
        <v>0.95</v>
      </c>
      <c r="M307" s="8">
        <v>0.95</v>
      </c>
      <c r="N307" s="8">
        <v>0.95</v>
      </c>
    </row>
    <row r="308" spans="1:14" ht="15.75" customHeight="1" x14ac:dyDescent="0.3">
      <c r="A308" s="7" t="s">
        <v>9</v>
      </c>
      <c r="B308" s="8"/>
      <c r="C308" s="8">
        <v>0.05</v>
      </c>
      <c r="D308" s="8">
        <v>0.05</v>
      </c>
      <c r="E308" s="8">
        <v>0.05</v>
      </c>
      <c r="F308" s="8">
        <v>0.05</v>
      </c>
      <c r="G308" s="8">
        <v>0.05</v>
      </c>
      <c r="H308" s="8">
        <v>0.05</v>
      </c>
      <c r="I308" s="8">
        <v>0.05</v>
      </c>
      <c r="J308" s="8">
        <v>0.05</v>
      </c>
      <c r="K308" s="8">
        <v>0.05</v>
      </c>
      <c r="L308" s="8">
        <v>0.05</v>
      </c>
      <c r="M308" s="8">
        <v>0.05</v>
      </c>
      <c r="N308" s="8">
        <v>0.05</v>
      </c>
    </row>
    <row r="309" spans="1:14" ht="15.75" customHeight="1" x14ac:dyDescent="0.3">
      <c r="A309" s="30" t="s">
        <v>44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ht="15.75" customHeight="1" x14ac:dyDescent="0.3">
      <c r="A310" s="5" t="s">
        <v>48</v>
      </c>
      <c r="B310" s="6"/>
      <c r="C310" s="6">
        <v>1</v>
      </c>
      <c r="D310" s="6">
        <v>1</v>
      </c>
      <c r="E310" s="6">
        <v>1</v>
      </c>
      <c r="F310" s="6">
        <v>1</v>
      </c>
      <c r="G310" s="6">
        <v>1</v>
      </c>
      <c r="H310" s="6">
        <v>1</v>
      </c>
      <c r="I310" s="6">
        <v>1</v>
      </c>
      <c r="J310" s="6">
        <v>1</v>
      </c>
      <c r="K310" s="6">
        <v>1</v>
      </c>
      <c r="L310" s="6">
        <v>1</v>
      </c>
      <c r="M310" s="6">
        <v>1</v>
      </c>
      <c r="N310" s="6">
        <v>1</v>
      </c>
    </row>
    <row r="311" spans="1:14" ht="15.75" customHeight="1" x14ac:dyDescent="0.3">
      <c r="A311" s="5" t="s">
        <v>50</v>
      </c>
      <c r="B311" s="6"/>
      <c r="C311" s="6">
        <v>0.02</v>
      </c>
      <c r="D311" s="6">
        <v>0.02</v>
      </c>
      <c r="E311" s="6">
        <v>0.02</v>
      </c>
      <c r="F311" s="6">
        <v>0.02</v>
      </c>
      <c r="G311" s="6">
        <v>0.02</v>
      </c>
      <c r="H311" s="6">
        <v>0.02</v>
      </c>
      <c r="I311" s="6">
        <v>0.02</v>
      </c>
      <c r="J311" s="6">
        <v>0.02</v>
      </c>
      <c r="K311" s="6">
        <v>0.02</v>
      </c>
      <c r="L311" s="6">
        <v>0.02</v>
      </c>
      <c r="M311" s="6">
        <v>0.02</v>
      </c>
      <c r="N311" s="6">
        <v>0.02</v>
      </c>
    </row>
    <row r="312" spans="1:14" ht="15.75" customHeight="1" x14ac:dyDescent="0.3">
      <c r="B312" s="5"/>
      <c r="C312" s="5"/>
    </row>
    <row r="313" spans="1:14" ht="15.75" customHeight="1" x14ac:dyDescent="0.3">
      <c r="A313" s="9"/>
      <c r="B313" s="12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ht="15.75" customHeight="1" x14ac:dyDescent="0.3">
      <c r="A314" s="9" t="s">
        <v>49</v>
      </c>
      <c r="B314" s="12"/>
      <c r="C314" s="31">
        <f t="shared" ref="C314:N314" si="99">C299*C300*C354</f>
        <v>-851000887803.27686</v>
      </c>
      <c r="D314" s="31">
        <f t="shared" si="99"/>
        <v>-2307561532466.1113</v>
      </c>
      <c r="E314" s="31">
        <f t="shared" si="99"/>
        <v>-4748840290767.5996</v>
      </c>
      <c r="F314" s="31">
        <f t="shared" si="99"/>
        <v>-8862958026878.9473</v>
      </c>
      <c r="G314" s="31">
        <f t="shared" si="99"/>
        <v>-16008504227275.57</v>
      </c>
      <c r="H314" s="31">
        <f t="shared" si="99"/>
        <v>-29094296844917.184</v>
      </c>
      <c r="I314" s="31">
        <f t="shared" si="99"/>
        <v>-54843313707418.008</v>
      </c>
      <c r="J314" s="31">
        <f t="shared" si="99"/>
        <v>-110005793517847.61</v>
      </c>
      <c r="K314" s="31">
        <f t="shared" si="99"/>
        <v>-239669684093213.28</v>
      </c>
      <c r="L314" s="31">
        <f t="shared" si="99"/>
        <v>-575209432356673.25</v>
      </c>
      <c r="M314" s="31">
        <f t="shared" si="99"/>
        <v>-1529573601985759.3</v>
      </c>
      <c r="N314" s="31">
        <f t="shared" si="99"/>
        <v>-4488619353786986.5</v>
      </c>
    </row>
    <row r="315" spans="1:14" ht="15.75" customHeight="1" x14ac:dyDescent="0.3">
      <c r="A315" s="9" t="s">
        <v>49</v>
      </c>
      <c r="B315" s="12"/>
      <c r="C315" s="31">
        <f t="shared" ref="C315:N315" si="100">C305*C306*B430</f>
        <v>5299.7432822605797</v>
      </c>
      <c r="D315" s="31">
        <f t="shared" si="100"/>
        <v>6115.7297940500766</v>
      </c>
      <c r="E315" s="31">
        <f t="shared" si="100"/>
        <v>7126.8132590447176</v>
      </c>
      <c r="F315" s="31">
        <f t="shared" si="100"/>
        <v>8438.0275532871565</v>
      </c>
      <c r="G315" s="31">
        <f t="shared" si="100"/>
        <v>10244.181597600715</v>
      </c>
      <c r="H315" s="31">
        <f t="shared" si="100"/>
        <v>12916.039322561061</v>
      </c>
      <c r="I315" s="31">
        <f t="shared" si="100"/>
        <v>17169.699212386564</v>
      </c>
      <c r="J315" s="31">
        <f t="shared" si="100"/>
        <v>24400.021744129095</v>
      </c>
      <c r="K315" s="31">
        <f t="shared" si="100"/>
        <v>37338.53910688663</v>
      </c>
      <c r="L315" s="31">
        <f t="shared" si="100"/>
        <v>61350.971024598977</v>
      </c>
      <c r="M315" s="31">
        <f t="shared" si="100"/>
        <v>106996.80146983058</v>
      </c>
      <c r="N315" s="31">
        <f t="shared" si="100"/>
        <v>195078.50800780259</v>
      </c>
    </row>
    <row r="316" spans="1:14" ht="15.75" customHeight="1" x14ac:dyDescent="0.3">
      <c r="A316" s="9" t="s">
        <v>49</v>
      </c>
      <c r="B316" s="12"/>
      <c r="C316" s="31">
        <f t="shared" ref="C316:N316" si="101">C305*C306*B431</f>
        <v>1551.2851318220919</v>
      </c>
      <c r="D316" s="31">
        <f t="shared" si="101"/>
        <v>7400.3642268715648</v>
      </c>
      <c r="E316" s="31">
        <f t="shared" si="101"/>
        <v>19611.622610796141</v>
      </c>
      <c r="F316" s="31">
        <f t="shared" si="101"/>
        <v>44469.049217472952</v>
      </c>
      <c r="G316" s="31">
        <f t="shared" si="101"/>
        <v>94383.927341957824</v>
      </c>
      <c r="H316" s="31">
        <f t="shared" si="101"/>
        <v>193857.65094187838</v>
      </c>
      <c r="I316" s="31">
        <f t="shared" si="101"/>
        <v>391245.97868610977</v>
      </c>
      <c r="J316" s="31">
        <f t="shared" si="101"/>
        <v>781969.377846319</v>
      </c>
      <c r="K316" s="31">
        <f t="shared" si="101"/>
        <v>1554304.6856909462</v>
      </c>
      <c r="L316" s="31">
        <f t="shared" si="101"/>
        <v>3079727.3842760543</v>
      </c>
      <c r="M316" s="31">
        <f t="shared" si="101"/>
        <v>6091147.4042093754</v>
      </c>
      <c r="N316" s="31">
        <f t="shared" si="101"/>
        <v>12034549.396067079</v>
      </c>
    </row>
    <row r="317" spans="1:14" ht="15.75" customHeight="1" x14ac:dyDescent="0.3">
      <c r="A317" s="9" t="s">
        <v>49</v>
      </c>
      <c r="B317" s="12"/>
      <c r="C317" s="31">
        <f t="shared" ref="C317:N317" si="102">C305*C306*B432</f>
        <v>687.91461095746376</v>
      </c>
      <c r="D317" s="31">
        <f t="shared" si="102"/>
        <v>889.816093440538</v>
      </c>
      <c r="E317" s="31">
        <f t="shared" si="102"/>
        <v>1122.3796758253434</v>
      </c>
      <c r="F317" s="31">
        <f t="shared" si="102"/>
        <v>1393.0097105432701</v>
      </c>
      <c r="G317" s="31">
        <f t="shared" si="102"/>
        <v>1713.1444799577803</v>
      </c>
      <c r="H317" s="31">
        <f t="shared" si="102"/>
        <v>2101.6943444592753</v>
      </c>
      <c r="I317" s="31">
        <f t="shared" si="102"/>
        <v>2591.6990779365974</v>
      </c>
      <c r="J317" s="31">
        <f t="shared" si="102"/>
        <v>3243.6988110623279</v>
      </c>
      <c r="K317" s="31">
        <f t="shared" si="102"/>
        <v>4171.7158642325021</v>
      </c>
      <c r="L317" s="31">
        <f t="shared" si="102"/>
        <v>5594.526008777384</v>
      </c>
      <c r="M317" s="31">
        <f t="shared" si="102"/>
        <v>7936.6943637813692</v>
      </c>
      <c r="N317" s="31">
        <f t="shared" si="102"/>
        <v>12027.791502874072</v>
      </c>
    </row>
    <row r="318" spans="1:14" ht="15.75" customHeight="1" x14ac:dyDescent="0.3">
      <c r="A318" s="3" t="s">
        <v>51</v>
      </c>
      <c r="B318" s="27"/>
      <c r="C318" s="2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ht="15.75" customHeight="1" x14ac:dyDescent="0.3">
      <c r="A319" s="30" t="s">
        <v>44</v>
      </c>
      <c r="B319" s="5"/>
      <c r="C319" s="5"/>
    </row>
    <row r="320" spans="1:14" ht="15.75" customHeight="1" x14ac:dyDescent="0.3">
      <c r="A320" s="5" t="s">
        <v>52</v>
      </c>
      <c r="B320" s="6"/>
      <c r="C320" s="6">
        <v>0.04</v>
      </c>
      <c r="D320" s="32">
        <f t="shared" ref="D320:N321" si="103">+C320</f>
        <v>0.04</v>
      </c>
      <c r="E320" s="32">
        <f t="shared" si="103"/>
        <v>0.04</v>
      </c>
      <c r="F320" s="32">
        <f t="shared" si="103"/>
        <v>0.04</v>
      </c>
      <c r="G320" s="32">
        <f t="shared" si="103"/>
        <v>0.04</v>
      </c>
      <c r="H320" s="32">
        <f t="shared" si="103"/>
        <v>0.04</v>
      </c>
      <c r="I320" s="32">
        <f t="shared" si="103"/>
        <v>0.04</v>
      </c>
      <c r="J320" s="32">
        <f t="shared" si="103"/>
        <v>0.04</v>
      </c>
      <c r="K320" s="32">
        <f t="shared" si="103"/>
        <v>0.04</v>
      </c>
      <c r="L320" s="32">
        <f t="shared" si="103"/>
        <v>0.04</v>
      </c>
      <c r="M320" s="32">
        <f t="shared" si="103"/>
        <v>0.04</v>
      </c>
      <c r="N320" s="32">
        <f t="shared" si="103"/>
        <v>0.04</v>
      </c>
    </row>
    <row r="321" spans="1:14" ht="15.75" customHeight="1" x14ac:dyDescent="0.3">
      <c r="A321" s="5" t="s">
        <v>53</v>
      </c>
      <c r="B321" s="6"/>
      <c r="C321" s="6">
        <v>0.3</v>
      </c>
      <c r="D321" s="32">
        <f t="shared" si="103"/>
        <v>0.3</v>
      </c>
      <c r="E321" s="32">
        <f t="shared" si="103"/>
        <v>0.3</v>
      </c>
      <c r="F321" s="32">
        <f t="shared" si="103"/>
        <v>0.3</v>
      </c>
      <c r="G321" s="32">
        <f t="shared" si="103"/>
        <v>0.3</v>
      </c>
      <c r="H321" s="32">
        <f t="shared" si="103"/>
        <v>0.3</v>
      </c>
      <c r="I321" s="32">
        <f t="shared" si="103"/>
        <v>0.3</v>
      </c>
      <c r="J321" s="32">
        <f t="shared" si="103"/>
        <v>0.3</v>
      </c>
      <c r="K321" s="32">
        <f t="shared" si="103"/>
        <v>0.3</v>
      </c>
      <c r="L321" s="32">
        <f t="shared" si="103"/>
        <v>0.3</v>
      </c>
      <c r="M321" s="32">
        <f t="shared" si="103"/>
        <v>0.3</v>
      </c>
      <c r="N321" s="32">
        <f t="shared" si="103"/>
        <v>0.3</v>
      </c>
    </row>
    <row r="322" spans="1:14" ht="15.75" customHeight="1" x14ac:dyDescent="0.3">
      <c r="B322" s="5"/>
      <c r="C322" s="5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</row>
    <row r="323" spans="1:14" ht="15.75" customHeight="1" x14ac:dyDescent="0.3">
      <c r="A323" s="30" t="s">
        <v>45</v>
      </c>
      <c r="B323" s="5"/>
      <c r="C323" s="5"/>
    </row>
    <row r="324" spans="1:14" ht="15.75" customHeight="1" x14ac:dyDescent="0.3">
      <c r="A324" s="5" t="s">
        <v>52</v>
      </c>
      <c r="B324" s="6"/>
      <c r="C324" s="6">
        <v>0.82</v>
      </c>
      <c r="D324" s="32">
        <f t="shared" ref="D324:N327" si="104">+C324</f>
        <v>0.82</v>
      </c>
      <c r="E324" s="32">
        <f t="shared" si="104"/>
        <v>0.82</v>
      </c>
      <c r="F324" s="32">
        <f t="shared" si="104"/>
        <v>0.82</v>
      </c>
      <c r="G324" s="32">
        <f t="shared" si="104"/>
        <v>0.82</v>
      </c>
      <c r="H324" s="32">
        <f t="shared" si="104"/>
        <v>0.82</v>
      </c>
      <c r="I324" s="32">
        <f t="shared" si="104"/>
        <v>0.82</v>
      </c>
      <c r="J324" s="32">
        <f t="shared" si="104"/>
        <v>0.82</v>
      </c>
      <c r="K324" s="32">
        <f t="shared" si="104"/>
        <v>0.82</v>
      </c>
      <c r="L324" s="32">
        <f t="shared" si="104"/>
        <v>0.82</v>
      </c>
      <c r="M324" s="32">
        <f t="shared" si="104"/>
        <v>0.82</v>
      </c>
      <c r="N324" s="32">
        <f t="shared" si="104"/>
        <v>0.82</v>
      </c>
    </row>
    <row r="325" spans="1:14" ht="15.75" customHeight="1" x14ac:dyDescent="0.3">
      <c r="A325" s="5" t="s">
        <v>54</v>
      </c>
      <c r="B325" s="6"/>
      <c r="C325" s="6">
        <v>0.95</v>
      </c>
      <c r="D325" s="32">
        <f t="shared" si="104"/>
        <v>0.95</v>
      </c>
      <c r="E325" s="32">
        <f t="shared" si="104"/>
        <v>0.95</v>
      </c>
      <c r="F325" s="32">
        <f t="shared" si="104"/>
        <v>0.95</v>
      </c>
      <c r="G325" s="32">
        <f t="shared" si="104"/>
        <v>0.95</v>
      </c>
      <c r="H325" s="32">
        <f t="shared" si="104"/>
        <v>0.95</v>
      </c>
      <c r="I325" s="32">
        <f t="shared" si="104"/>
        <v>0.95</v>
      </c>
      <c r="J325" s="32">
        <f t="shared" si="104"/>
        <v>0.95</v>
      </c>
      <c r="K325" s="32">
        <f t="shared" si="104"/>
        <v>0.95</v>
      </c>
      <c r="L325" s="32">
        <f t="shared" si="104"/>
        <v>0.95</v>
      </c>
      <c r="M325" s="32">
        <f t="shared" si="104"/>
        <v>0.95</v>
      </c>
      <c r="N325" s="32">
        <f t="shared" si="104"/>
        <v>0.95</v>
      </c>
    </row>
    <row r="326" spans="1:14" ht="15.75" customHeight="1" x14ac:dyDescent="0.3">
      <c r="A326" s="7" t="s">
        <v>7</v>
      </c>
      <c r="B326" s="8"/>
      <c r="C326" s="8">
        <v>0.1</v>
      </c>
      <c r="D326" s="32">
        <f t="shared" si="104"/>
        <v>0.1</v>
      </c>
      <c r="E326" s="32">
        <f t="shared" si="104"/>
        <v>0.1</v>
      </c>
      <c r="F326" s="32">
        <f t="shared" si="104"/>
        <v>0.1</v>
      </c>
      <c r="G326" s="32">
        <f t="shared" si="104"/>
        <v>0.1</v>
      </c>
      <c r="H326" s="32">
        <f t="shared" si="104"/>
        <v>0.1</v>
      </c>
      <c r="I326" s="32">
        <f t="shared" si="104"/>
        <v>0.1</v>
      </c>
      <c r="J326" s="32">
        <f t="shared" si="104"/>
        <v>0.1</v>
      </c>
      <c r="K326" s="32">
        <f t="shared" si="104"/>
        <v>0.1</v>
      </c>
      <c r="L326" s="32">
        <f t="shared" si="104"/>
        <v>0.1</v>
      </c>
      <c r="M326" s="32">
        <f t="shared" si="104"/>
        <v>0.1</v>
      </c>
      <c r="N326" s="32">
        <f t="shared" si="104"/>
        <v>0.1</v>
      </c>
    </row>
    <row r="327" spans="1:14" ht="15.75" customHeight="1" x14ac:dyDescent="0.3">
      <c r="A327" s="7" t="s">
        <v>8</v>
      </c>
      <c r="B327" s="8"/>
      <c r="C327" s="8">
        <v>0.9</v>
      </c>
      <c r="D327" s="32">
        <f t="shared" si="104"/>
        <v>0.9</v>
      </c>
      <c r="E327" s="32">
        <f t="shared" si="104"/>
        <v>0.9</v>
      </c>
      <c r="F327" s="32">
        <f t="shared" si="104"/>
        <v>0.9</v>
      </c>
      <c r="G327" s="32">
        <f t="shared" si="104"/>
        <v>0.9</v>
      </c>
      <c r="H327" s="32">
        <f t="shared" si="104"/>
        <v>0.9</v>
      </c>
      <c r="I327" s="32">
        <f t="shared" si="104"/>
        <v>0.9</v>
      </c>
      <c r="J327" s="32">
        <f t="shared" si="104"/>
        <v>0.9</v>
      </c>
      <c r="K327" s="32">
        <f t="shared" si="104"/>
        <v>0.9</v>
      </c>
      <c r="L327" s="32">
        <f t="shared" si="104"/>
        <v>0.9</v>
      </c>
      <c r="M327" s="32">
        <f t="shared" si="104"/>
        <v>0.9</v>
      </c>
      <c r="N327" s="32">
        <f t="shared" si="104"/>
        <v>0.9</v>
      </c>
    </row>
    <row r="328" spans="1:14" ht="15.75" customHeight="1" x14ac:dyDescent="0.3">
      <c r="B328" s="5"/>
      <c r="C328" s="5"/>
    </row>
    <row r="329" spans="1:14" ht="15.75" customHeight="1" x14ac:dyDescent="0.3">
      <c r="A329" s="3" t="s">
        <v>55</v>
      </c>
      <c r="B329" s="27"/>
      <c r="C329" s="2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ht="15.75" customHeight="1" x14ac:dyDescent="0.3">
      <c r="A330" s="30" t="s">
        <v>43</v>
      </c>
      <c r="B330" s="5"/>
      <c r="C330" s="5"/>
    </row>
    <row r="331" spans="1:14" ht="15.75" customHeight="1" x14ac:dyDescent="0.3">
      <c r="A331" s="5" t="s">
        <v>56</v>
      </c>
      <c r="B331" s="6"/>
      <c r="C331" s="6">
        <v>0.12</v>
      </c>
      <c r="D331" s="32">
        <f t="shared" ref="D331:N333" si="105">+C331</f>
        <v>0.12</v>
      </c>
      <c r="E331" s="32">
        <f t="shared" si="105"/>
        <v>0.12</v>
      </c>
      <c r="F331" s="32">
        <f t="shared" si="105"/>
        <v>0.12</v>
      </c>
      <c r="G331" s="32">
        <f t="shared" si="105"/>
        <v>0.12</v>
      </c>
      <c r="H331" s="32">
        <f t="shared" si="105"/>
        <v>0.12</v>
      </c>
      <c r="I331" s="32">
        <f t="shared" si="105"/>
        <v>0.12</v>
      </c>
      <c r="J331" s="32">
        <f t="shared" si="105"/>
        <v>0.12</v>
      </c>
      <c r="K331" s="32">
        <f t="shared" si="105"/>
        <v>0.12</v>
      </c>
      <c r="L331" s="32">
        <f t="shared" si="105"/>
        <v>0.12</v>
      </c>
      <c r="M331" s="32">
        <f t="shared" si="105"/>
        <v>0.12</v>
      </c>
      <c r="N331" s="32">
        <f t="shared" si="105"/>
        <v>0.12</v>
      </c>
    </row>
    <row r="332" spans="1:14" ht="15.75" customHeight="1" x14ac:dyDescent="0.3">
      <c r="A332" s="5" t="s">
        <v>57</v>
      </c>
      <c r="B332" s="6"/>
      <c r="C332" s="6">
        <v>0.6</v>
      </c>
      <c r="D332" s="32">
        <f t="shared" si="105"/>
        <v>0.6</v>
      </c>
      <c r="E332" s="32">
        <f t="shared" si="105"/>
        <v>0.6</v>
      </c>
      <c r="F332" s="32">
        <f t="shared" si="105"/>
        <v>0.6</v>
      </c>
      <c r="G332" s="32">
        <f t="shared" si="105"/>
        <v>0.6</v>
      </c>
      <c r="H332" s="32">
        <f t="shared" si="105"/>
        <v>0.6</v>
      </c>
      <c r="I332" s="32">
        <f t="shared" si="105"/>
        <v>0.6</v>
      </c>
      <c r="J332" s="32">
        <f t="shared" si="105"/>
        <v>0.6</v>
      </c>
      <c r="K332" s="32">
        <f t="shared" si="105"/>
        <v>0.6</v>
      </c>
      <c r="L332" s="32">
        <f t="shared" si="105"/>
        <v>0.6</v>
      </c>
      <c r="M332" s="32">
        <f t="shared" si="105"/>
        <v>0.6</v>
      </c>
      <c r="N332" s="32">
        <f t="shared" si="105"/>
        <v>0.6</v>
      </c>
    </row>
    <row r="333" spans="1:14" ht="15.75" customHeight="1" x14ac:dyDescent="0.3">
      <c r="A333" s="5" t="s">
        <v>58</v>
      </c>
      <c r="B333" s="6"/>
      <c r="C333" s="6">
        <v>0.4</v>
      </c>
      <c r="D333" s="32">
        <f t="shared" si="105"/>
        <v>0.4</v>
      </c>
      <c r="E333" s="32">
        <f t="shared" si="105"/>
        <v>0.4</v>
      </c>
      <c r="F333" s="32">
        <f t="shared" si="105"/>
        <v>0.4</v>
      </c>
      <c r="G333" s="32">
        <f t="shared" si="105"/>
        <v>0.4</v>
      </c>
      <c r="H333" s="32">
        <f t="shared" si="105"/>
        <v>0.4</v>
      </c>
      <c r="I333" s="32">
        <f t="shared" si="105"/>
        <v>0.4</v>
      </c>
      <c r="J333" s="32">
        <f t="shared" si="105"/>
        <v>0.4</v>
      </c>
      <c r="K333" s="32">
        <f t="shared" si="105"/>
        <v>0.4</v>
      </c>
      <c r="L333" s="32">
        <f t="shared" si="105"/>
        <v>0.4</v>
      </c>
      <c r="M333" s="32">
        <f t="shared" si="105"/>
        <v>0.4</v>
      </c>
      <c r="N333" s="32">
        <f t="shared" si="105"/>
        <v>0.4</v>
      </c>
    </row>
    <row r="334" spans="1:14" ht="15.75" customHeight="1" x14ac:dyDescent="0.3">
      <c r="A334" s="5"/>
      <c r="B334" s="5"/>
      <c r="C334" s="5"/>
    </row>
    <row r="335" spans="1:14" ht="15.75" customHeight="1" x14ac:dyDescent="0.3">
      <c r="A335" s="30" t="s">
        <v>44</v>
      </c>
      <c r="B335" s="5"/>
      <c r="C335" s="5"/>
    </row>
    <row r="336" spans="1:14" ht="15.75" customHeight="1" x14ac:dyDescent="0.3">
      <c r="A336" s="5" t="s">
        <v>56</v>
      </c>
      <c r="B336" s="6"/>
      <c r="C336" s="6">
        <v>0.13</v>
      </c>
      <c r="D336" s="32">
        <f t="shared" ref="D336:N338" si="106">+C336</f>
        <v>0.13</v>
      </c>
      <c r="E336" s="32">
        <f t="shared" si="106"/>
        <v>0.13</v>
      </c>
      <c r="F336" s="32">
        <f t="shared" si="106"/>
        <v>0.13</v>
      </c>
      <c r="G336" s="32">
        <f t="shared" si="106"/>
        <v>0.13</v>
      </c>
      <c r="H336" s="32">
        <f t="shared" si="106"/>
        <v>0.13</v>
      </c>
      <c r="I336" s="32">
        <f t="shared" si="106"/>
        <v>0.13</v>
      </c>
      <c r="J336" s="32">
        <f t="shared" si="106"/>
        <v>0.13</v>
      </c>
      <c r="K336" s="32">
        <f t="shared" si="106"/>
        <v>0.13</v>
      </c>
      <c r="L336" s="32">
        <f t="shared" si="106"/>
        <v>0.13</v>
      </c>
      <c r="M336" s="32">
        <f t="shared" si="106"/>
        <v>0.13</v>
      </c>
      <c r="N336" s="32">
        <f t="shared" si="106"/>
        <v>0.13</v>
      </c>
    </row>
    <row r="337" spans="1:14" ht="15.75" customHeight="1" x14ac:dyDescent="0.3">
      <c r="A337" s="5" t="s">
        <v>57</v>
      </c>
      <c r="B337" s="6"/>
      <c r="C337" s="6">
        <v>0.9</v>
      </c>
      <c r="D337" s="32">
        <f t="shared" si="106"/>
        <v>0.9</v>
      </c>
      <c r="E337" s="32">
        <f t="shared" si="106"/>
        <v>0.9</v>
      </c>
      <c r="F337" s="32">
        <f t="shared" si="106"/>
        <v>0.9</v>
      </c>
      <c r="G337" s="32">
        <f t="shared" si="106"/>
        <v>0.9</v>
      </c>
      <c r="H337" s="32">
        <f t="shared" si="106"/>
        <v>0.9</v>
      </c>
      <c r="I337" s="32">
        <f t="shared" si="106"/>
        <v>0.9</v>
      </c>
      <c r="J337" s="32">
        <f t="shared" si="106"/>
        <v>0.9</v>
      </c>
      <c r="K337" s="32">
        <f t="shared" si="106"/>
        <v>0.9</v>
      </c>
      <c r="L337" s="32">
        <f t="shared" si="106"/>
        <v>0.9</v>
      </c>
      <c r="M337" s="32">
        <f t="shared" si="106"/>
        <v>0.9</v>
      </c>
      <c r="N337" s="32">
        <f t="shared" si="106"/>
        <v>0.9</v>
      </c>
    </row>
    <row r="338" spans="1:14" ht="15.75" customHeight="1" x14ac:dyDescent="0.3">
      <c r="A338" s="5" t="s">
        <v>58</v>
      </c>
      <c r="B338" s="6"/>
      <c r="C338" s="6">
        <v>0.1</v>
      </c>
      <c r="D338" s="32">
        <f t="shared" si="106"/>
        <v>0.1</v>
      </c>
      <c r="E338" s="32">
        <f t="shared" si="106"/>
        <v>0.1</v>
      </c>
      <c r="F338" s="32">
        <f t="shared" si="106"/>
        <v>0.1</v>
      </c>
      <c r="G338" s="32">
        <f t="shared" si="106"/>
        <v>0.1</v>
      </c>
      <c r="H338" s="32">
        <f t="shared" si="106"/>
        <v>0.1</v>
      </c>
      <c r="I338" s="32">
        <f t="shared" si="106"/>
        <v>0.1</v>
      </c>
      <c r="J338" s="32">
        <f t="shared" si="106"/>
        <v>0.1</v>
      </c>
      <c r="K338" s="32">
        <f t="shared" si="106"/>
        <v>0.1</v>
      </c>
      <c r="L338" s="32">
        <f t="shared" si="106"/>
        <v>0.1</v>
      </c>
      <c r="M338" s="32">
        <f t="shared" si="106"/>
        <v>0.1</v>
      </c>
      <c r="N338" s="32">
        <f t="shared" si="106"/>
        <v>0.1</v>
      </c>
    </row>
    <row r="339" spans="1:14" ht="15.75" customHeight="1" x14ac:dyDescent="0.3">
      <c r="A339" s="5"/>
      <c r="B339" s="5"/>
      <c r="C339" s="5"/>
    </row>
    <row r="340" spans="1:14" ht="15.75" customHeight="1" x14ac:dyDescent="0.3">
      <c r="A340" s="30" t="s">
        <v>45</v>
      </c>
      <c r="B340" s="5"/>
      <c r="C340" s="5"/>
    </row>
    <row r="341" spans="1:14" ht="15.75" customHeight="1" x14ac:dyDescent="0.3">
      <c r="A341" s="5" t="s">
        <v>56</v>
      </c>
      <c r="B341" s="6"/>
      <c r="C341" s="6">
        <v>0.15</v>
      </c>
      <c r="D341" s="32">
        <f t="shared" ref="D341:N343" si="107">+C341</f>
        <v>0.15</v>
      </c>
      <c r="E341" s="32">
        <f t="shared" si="107"/>
        <v>0.15</v>
      </c>
      <c r="F341" s="32">
        <f t="shared" si="107"/>
        <v>0.15</v>
      </c>
      <c r="G341" s="32">
        <f t="shared" si="107"/>
        <v>0.15</v>
      </c>
      <c r="H341" s="32">
        <f t="shared" si="107"/>
        <v>0.15</v>
      </c>
      <c r="I341" s="32">
        <f t="shared" si="107"/>
        <v>0.15</v>
      </c>
      <c r="J341" s="32">
        <f t="shared" si="107"/>
        <v>0.15</v>
      </c>
      <c r="K341" s="32">
        <f t="shared" si="107"/>
        <v>0.15</v>
      </c>
      <c r="L341" s="32">
        <f t="shared" si="107"/>
        <v>0.15</v>
      </c>
      <c r="M341" s="32">
        <f t="shared" si="107"/>
        <v>0.15</v>
      </c>
      <c r="N341" s="32">
        <f t="shared" si="107"/>
        <v>0.15</v>
      </c>
    </row>
    <row r="342" spans="1:14" ht="15.75" customHeight="1" x14ac:dyDescent="0.3">
      <c r="A342" s="5" t="s">
        <v>57</v>
      </c>
      <c r="B342" s="6"/>
      <c r="C342" s="6">
        <v>0.2</v>
      </c>
      <c r="D342" s="32">
        <f t="shared" si="107"/>
        <v>0.2</v>
      </c>
      <c r="E342" s="32">
        <f t="shared" si="107"/>
        <v>0.2</v>
      </c>
      <c r="F342" s="32">
        <f t="shared" si="107"/>
        <v>0.2</v>
      </c>
      <c r="G342" s="32">
        <f t="shared" si="107"/>
        <v>0.2</v>
      </c>
      <c r="H342" s="32">
        <f t="shared" si="107"/>
        <v>0.2</v>
      </c>
      <c r="I342" s="32">
        <f t="shared" si="107"/>
        <v>0.2</v>
      </c>
      <c r="J342" s="32">
        <f t="shared" si="107"/>
        <v>0.2</v>
      </c>
      <c r="K342" s="32">
        <f t="shared" si="107"/>
        <v>0.2</v>
      </c>
      <c r="L342" s="32">
        <f t="shared" si="107"/>
        <v>0.2</v>
      </c>
      <c r="M342" s="32">
        <f t="shared" si="107"/>
        <v>0.2</v>
      </c>
      <c r="N342" s="32">
        <f t="shared" si="107"/>
        <v>0.2</v>
      </c>
    </row>
    <row r="343" spans="1:14" ht="15.75" customHeight="1" x14ac:dyDescent="0.3">
      <c r="A343" s="5" t="s">
        <v>58</v>
      </c>
      <c r="B343" s="6"/>
      <c r="C343" s="6">
        <v>0.8</v>
      </c>
      <c r="D343" s="32">
        <f t="shared" si="107"/>
        <v>0.8</v>
      </c>
      <c r="E343" s="32">
        <f t="shared" si="107"/>
        <v>0.8</v>
      </c>
      <c r="F343" s="32">
        <f t="shared" si="107"/>
        <v>0.8</v>
      </c>
      <c r="G343" s="32">
        <f t="shared" si="107"/>
        <v>0.8</v>
      </c>
      <c r="H343" s="32">
        <f t="shared" si="107"/>
        <v>0.8</v>
      </c>
      <c r="I343" s="32">
        <f t="shared" si="107"/>
        <v>0.8</v>
      </c>
      <c r="J343" s="32">
        <f t="shared" si="107"/>
        <v>0.8</v>
      </c>
      <c r="K343" s="32">
        <f t="shared" si="107"/>
        <v>0.8</v>
      </c>
      <c r="L343" s="32">
        <f t="shared" si="107"/>
        <v>0.8</v>
      </c>
      <c r="M343" s="32">
        <f t="shared" si="107"/>
        <v>0.8</v>
      </c>
      <c r="N343" s="32">
        <f t="shared" si="107"/>
        <v>0.8</v>
      </c>
    </row>
    <row r="344" spans="1:14" ht="15.75" customHeight="1" x14ac:dyDescent="0.3">
      <c r="B344" s="5"/>
      <c r="C344" s="5"/>
    </row>
    <row r="345" spans="1:14" ht="15.75" customHeight="1" x14ac:dyDescent="0.3">
      <c r="A345" s="33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1:14" ht="15.75" customHeight="1" x14ac:dyDescent="0.3">
      <c r="A346" s="33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1:14" ht="15.75" customHeight="1" x14ac:dyDescent="0.3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1:14" ht="15.75" customHeight="1" x14ac:dyDescent="0.3">
      <c r="A348" s="33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1:14" ht="15.75" customHeight="1" x14ac:dyDescent="0.3">
      <c r="A349" s="35" t="s">
        <v>59</v>
      </c>
      <c r="B349" s="36"/>
      <c r="C349" s="36"/>
      <c r="D349" s="36"/>
      <c r="E349" s="36"/>
      <c r="F349" s="36"/>
      <c r="G349" s="37"/>
      <c r="H349" s="37"/>
      <c r="I349" s="37"/>
      <c r="J349" s="37"/>
      <c r="K349" s="37"/>
      <c r="L349" s="37"/>
      <c r="M349" s="37"/>
      <c r="N349" s="37"/>
    </row>
    <row r="350" spans="1:14" ht="15.75" customHeight="1" x14ac:dyDescent="0.3">
      <c r="A350" s="33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1:14" ht="15.75" customHeight="1" x14ac:dyDescent="0.3">
      <c r="A351" s="38" t="s">
        <v>60</v>
      </c>
      <c r="B351" s="34" t="s">
        <v>13</v>
      </c>
      <c r="C351" s="39">
        <f t="shared" ref="C351:N351" si="108">+ROUND(C272*C264,0)</f>
        <v>-1891113102612</v>
      </c>
      <c r="D351" s="39">
        <f t="shared" si="108"/>
        <v>-3236801404565</v>
      </c>
      <c r="E351" s="39">
        <f t="shared" si="108"/>
        <v>-5425063863776</v>
      </c>
      <c r="F351" s="39">
        <f t="shared" si="108"/>
        <v>-9142483800537</v>
      </c>
      <c r="G351" s="39">
        <f t="shared" si="108"/>
        <v>-15878991485506</v>
      </c>
      <c r="H351" s="39">
        <f t="shared" si="108"/>
        <v>-29079539065602</v>
      </c>
      <c r="I351" s="39">
        <f t="shared" si="108"/>
        <v>-57220037372756</v>
      </c>
      <c r="J351" s="39">
        <f t="shared" si="108"/>
        <v>-122583288351898</v>
      </c>
      <c r="K351" s="39">
        <f t="shared" si="108"/>
        <v>-288141978922416</v>
      </c>
      <c r="L351" s="39">
        <f t="shared" si="108"/>
        <v>-745643884875299</v>
      </c>
      <c r="M351" s="39">
        <f t="shared" si="108"/>
        <v>-2120809265664240</v>
      </c>
      <c r="N351" s="39">
        <f t="shared" si="108"/>
        <v>-6575657226019810</v>
      </c>
    </row>
    <row r="352" spans="1:14" ht="15.75" customHeight="1" x14ac:dyDescent="0.3">
      <c r="A352" s="40" t="s">
        <v>61</v>
      </c>
      <c r="B352" s="34" t="s">
        <v>13</v>
      </c>
      <c r="C352" s="39">
        <f>B354-C359</f>
        <v>18155.968228198537</v>
      </c>
      <c r="D352" s="39">
        <f t="shared" ref="D352:N352" si="109">C354-D359</f>
        <v>-1891113112473.3906</v>
      </c>
      <c r="E352" s="39">
        <f t="shared" si="109"/>
        <v>-5127914560597.2451</v>
      </c>
      <c r="F352" s="39">
        <f t="shared" si="109"/>
        <v>-10552978481858.762</v>
      </c>
      <c r="G352" s="39">
        <f t="shared" si="109"/>
        <v>-19695462353324.656</v>
      </c>
      <c r="H352" s="39">
        <f t="shared" si="109"/>
        <v>-35574453923541.195</v>
      </c>
      <c r="I352" s="39">
        <f t="shared" si="109"/>
        <v>-64653993088608.969</v>
      </c>
      <c r="J352" s="39">
        <f t="shared" si="109"/>
        <v>-121874030577086.2</v>
      </c>
      <c r="K352" s="39">
        <f t="shared" si="109"/>
        <v>-244457319062934.09</v>
      </c>
      <c r="L352" s="39">
        <f t="shared" si="109"/>
        <v>-532599298139959.88</v>
      </c>
      <c r="M352" s="39">
        <f t="shared" si="109"/>
        <v>-1278243183193430</v>
      </c>
      <c r="N352" s="39">
        <f t="shared" si="109"/>
        <v>-3399052449062807.5</v>
      </c>
    </row>
    <row r="353" spans="1:14" ht="15.75" customHeight="1" x14ac:dyDescent="0.3">
      <c r="A353" s="38" t="s">
        <v>62</v>
      </c>
      <c r="B353" s="34"/>
      <c r="C353" s="41">
        <v>448.74976968691357</v>
      </c>
      <c r="D353" s="41">
        <v>447.03233229675374</v>
      </c>
      <c r="E353" s="41">
        <v>445.24788224602179</v>
      </c>
      <c r="F353" s="41">
        <v>442.54829975009937</v>
      </c>
      <c r="G353" s="41">
        <v>440.50047679926666</v>
      </c>
      <c r="H353" s="41">
        <v>438.34463617893061</v>
      </c>
      <c r="I353" s="41">
        <v>436.06750672461487</v>
      </c>
      <c r="J353" s="41">
        <v>433.928413530863</v>
      </c>
      <c r="K353" s="41">
        <v>431.75959205863808</v>
      </c>
      <c r="L353" s="41">
        <v>429.58663747344832</v>
      </c>
      <c r="M353" s="41">
        <v>427.44782374289457</v>
      </c>
      <c r="N353" s="41">
        <v>425.30920700534062</v>
      </c>
    </row>
    <row r="354" spans="1:14" ht="15.75" customHeight="1" x14ac:dyDescent="0.3">
      <c r="A354" s="40" t="s">
        <v>63</v>
      </c>
      <c r="B354" s="42">
        <v>24566.302027294198</v>
      </c>
      <c r="C354" s="39">
        <f>+SUM(C351:C353)</f>
        <v>-1891113084007.282</v>
      </c>
      <c r="D354" s="39">
        <f t="shared" ref="D354:N354" si="110">+SUM(D351:D353)</f>
        <v>-5127914516591.3584</v>
      </c>
      <c r="E354" s="39">
        <f t="shared" si="110"/>
        <v>-10552978423927.998</v>
      </c>
      <c r="F354" s="39">
        <f t="shared" si="110"/>
        <v>-19695462281953.215</v>
      </c>
      <c r="G354" s="39">
        <f t="shared" si="110"/>
        <v>-35574453838390.156</v>
      </c>
      <c r="H354" s="39">
        <f t="shared" si="110"/>
        <v>-64653992988704.852</v>
      </c>
      <c r="I354" s="39">
        <f t="shared" si="110"/>
        <v>-121874030460928.91</v>
      </c>
      <c r="J354" s="39">
        <f t="shared" si="110"/>
        <v>-244457318928550.25</v>
      </c>
      <c r="K354" s="39">
        <f t="shared" si="110"/>
        <v>-532599297984918.38</v>
      </c>
      <c r="L354" s="39">
        <f t="shared" si="110"/>
        <v>-1278243183014829.5</v>
      </c>
      <c r="M354" s="39">
        <f t="shared" si="110"/>
        <v>-3399052448857242.5</v>
      </c>
      <c r="N354" s="39">
        <f t="shared" si="110"/>
        <v>-9974709675082192</v>
      </c>
    </row>
    <row r="355" spans="1:14" ht="15.75" customHeight="1" x14ac:dyDescent="0.3">
      <c r="A355" s="43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1:14" ht="15.75" customHeight="1" x14ac:dyDescent="0.3">
      <c r="A356" s="43" t="s">
        <v>64</v>
      </c>
      <c r="B356" s="42">
        <v>2143.4221356043981</v>
      </c>
      <c r="C356" s="41">
        <f>+C372</f>
        <v>36809.623099048455</v>
      </c>
      <c r="D356" s="41">
        <f t="shared" ref="D356:N356" si="111">+D372</f>
        <v>56904.163810113125</v>
      </c>
      <c r="E356" s="41">
        <f t="shared" si="111"/>
        <v>74910.470101204439</v>
      </c>
      <c r="F356" s="41">
        <f t="shared" si="111"/>
        <v>92290.656053372848</v>
      </c>
      <c r="G356" s="41">
        <f t="shared" si="111"/>
        <v>110109.09819573376</v>
      </c>
      <c r="H356" s="41">
        <f t="shared" si="111"/>
        <v>129186.35712943014</v>
      </c>
      <c r="I356" s="41">
        <f t="shared" si="111"/>
        <v>150203.40074887546</v>
      </c>
      <c r="J356" s="41">
        <f t="shared" si="111"/>
        <v>173772.20042518573</v>
      </c>
      <c r="K356" s="41">
        <f t="shared" si="111"/>
        <v>200484.72914710199</v>
      </c>
      <c r="L356" s="41">
        <f t="shared" si="111"/>
        <v>230948.96444224622</v>
      </c>
      <c r="M356" s="41">
        <f t="shared" si="111"/>
        <v>265816.62444622238</v>
      </c>
      <c r="N356" s="41">
        <f t="shared" si="111"/>
        <v>305806.20860766195</v>
      </c>
    </row>
    <row r="357" spans="1:14" ht="15.75" customHeight="1" x14ac:dyDescent="0.3">
      <c r="A357" s="43" t="s">
        <v>65</v>
      </c>
      <c r="B357" s="42">
        <v>26709.724162898594</v>
      </c>
      <c r="C357" s="39">
        <f>+C356+C354</f>
        <v>-1891113047197.6589</v>
      </c>
      <c r="D357" s="39">
        <f t="shared" ref="D357:N357" si="112">+D356+D354</f>
        <v>-5127914459687.1943</v>
      </c>
      <c r="E357" s="39">
        <f t="shared" si="112"/>
        <v>-10552978349017.527</v>
      </c>
      <c r="F357" s="39">
        <f t="shared" si="112"/>
        <v>-19695462189662.559</v>
      </c>
      <c r="G357" s="39">
        <f t="shared" si="112"/>
        <v>-35574453728281.055</v>
      </c>
      <c r="H357" s="39">
        <f t="shared" si="112"/>
        <v>-64653992859518.492</v>
      </c>
      <c r="I357" s="39">
        <f t="shared" si="112"/>
        <v>-121874030310725.5</v>
      </c>
      <c r="J357" s="39">
        <f t="shared" si="112"/>
        <v>-244457318754778.06</v>
      </c>
      <c r="K357" s="39">
        <f t="shared" si="112"/>
        <v>-532599297784433.63</v>
      </c>
      <c r="L357" s="39">
        <f t="shared" si="112"/>
        <v>-1278243182783880.5</v>
      </c>
      <c r="M357" s="39">
        <f t="shared" si="112"/>
        <v>-3399052448591426</v>
      </c>
      <c r="N357" s="39">
        <f t="shared" si="112"/>
        <v>-9974709674776386</v>
      </c>
    </row>
    <row r="358" spans="1:14" ht="15.75" customHeight="1" x14ac:dyDescent="0.3">
      <c r="A358" s="4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1:14" ht="15.75" customHeight="1" x14ac:dyDescent="0.3">
      <c r="A359" s="38" t="s">
        <v>66</v>
      </c>
      <c r="B359" s="34"/>
      <c r="C359" s="41">
        <v>6410.3337990956625</v>
      </c>
      <c r="D359" s="41">
        <v>28466.1085299308</v>
      </c>
      <c r="E359" s="41">
        <v>44005.886679820811</v>
      </c>
      <c r="F359" s="41">
        <v>57930.763544931433</v>
      </c>
      <c r="G359" s="41">
        <v>71371.440681274995</v>
      </c>
      <c r="H359" s="41">
        <v>85151.035938034081</v>
      </c>
      <c r="I359" s="41">
        <v>99904.11618009262</v>
      </c>
      <c r="J359" s="41">
        <v>116157.29657913034</v>
      </c>
      <c r="K359" s="41">
        <v>134383.83499547694</v>
      </c>
      <c r="L359" s="41">
        <v>155041.52387375888</v>
      </c>
      <c r="M359" s="41">
        <v>178600.53250200374</v>
      </c>
      <c r="N359" s="41">
        <v>205564.85623841194</v>
      </c>
    </row>
    <row r="360" spans="1:14" ht="15.75" customHeight="1" x14ac:dyDescent="0.3">
      <c r="A360" s="43" t="s">
        <v>67</v>
      </c>
      <c r="B360" s="34"/>
      <c r="C360" s="44">
        <f>C359/B357</f>
        <v>0.24</v>
      </c>
      <c r="D360" s="44">
        <f t="shared" ref="D360:N360" si="113">D359/C357</f>
        <v>-1.5052568418431269E-8</v>
      </c>
      <c r="E360" s="44">
        <f t="shared" si="113"/>
        <v>-8.5816343126958472E-9</v>
      </c>
      <c r="F360" s="44">
        <f t="shared" si="113"/>
        <v>-5.4895178999703655E-9</v>
      </c>
      <c r="G360" s="44">
        <f t="shared" si="113"/>
        <v>-3.62375048597414E-9</v>
      </c>
      <c r="H360" s="44">
        <f t="shared" si="113"/>
        <v>-2.3936006604183083E-9</v>
      </c>
      <c r="I360" s="44">
        <f t="shared" si="113"/>
        <v>-1.5452118540793963E-9</v>
      </c>
      <c r="J360" s="44">
        <f t="shared" si="113"/>
        <v>-9.5309309360640674E-10</v>
      </c>
      <c r="K360" s="44">
        <f t="shared" si="113"/>
        <v>-5.4972309963965975E-10</v>
      </c>
      <c r="L360" s="44">
        <f t="shared" si="113"/>
        <v>-2.9110350786927061E-10</v>
      </c>
      <c r="M360" s="44">
        <f t="shared" si="113"/>
        <v>-1.3972343831557182E-10</v>
      </c>
      <c r="N360" s="44">
        <f t="shared" si="113"/>
        <v>-6.0477106295784992E-11</v>
      </c>
    </row>
    <row r="361" spans="1:14" ht="15.75" customHeight="1" x14ac:dyDescent="0.3">
      <c r="A361" s="43" t="s">
        <v>68</v>
      </c>
      <c r="B361" s="34"/>
      <c r="C361" s="44">
        <f>C352/B354</f>
        <v>0.73905987999441225</v>
      </c>
      <c r="D361" s="44">
        <f t="shared" ref="D361:N361" si="114">D352/C354</f>
        <v>1.0000000150525681</v>
      </c>
      <c r="E361" s="44">
        <f t="shared" si="114"/>
        <v>1.0000000085816343</v>
      </c>
      <c r="F361" s="44">
        <f t="shared" si="114"/>
        <v>1.000000005489518</v>
      </c>
      <c r="G361" s="44">
        <f t="shared" si="114"/>
        <v>1.0000000036237504</v>
      </c>
      <c r="H361" s="44">
        <f t="shared" si="114"/>
        <v>1.0000000023936007</v>
      </c>
      <c r="I361" s="44">
        <f t="shared" si="114"/>
        <v>1.000000001545212</v>
      </c>
      <c r="J361" s="44">
        <f t="shared" si="114"/>
        <v>1.0000000009530932</v>
      </c>
      <c r="K361" s="44">
        <f t="shared" si="114"/>
        <v>1.0000000005497232</v>
      </c>
      <c r="L361" s="44">
        <f t="shared" si="114"/>
        <v>1.0000000002911034</v>
      </c>
      <c r="M361" s="44">
        <f t="shared" si="114"/>
        <v>1.0000000001397233</v>
      </c>
      <c r="N361" s="44">
        <f t="shared" si="114"/>
        <v>1.0000000000604772</v>
      </c>
    </row>
    <row r="362" spans="1:14" ht="15.75" customHeight="1" x14ac:dyDescent="0.3">
      <c r="A362" s="43" t="s">
        <v>69</v>
      </c>
      <c r="B362" s="34"/>
      <c r="C362" s="44">
        <f>C410/B357</f>
        <v>0.19893509727294381</v>
      </c>
      <c r="D362" s="44">
        <f t="shared" ref="D362:N362" si="115">D410/C357</f>
        <v>-3.243341864204172E-9</v>
      </c>
      <c r="E362" s="44">
        <f t="shared" si="115"/>
        <v>-1.3941848891522525E-9</v>
      </c>
      <c r="F362" s="44">
        <f t="shared" si="115"/>
        <v>-8.0222733976197234E-10</v>
      </c>
      <c r="G362" s="44">
        <f t="shared" si="115"/>
        <v>-5.2186866133025584E-10</v>
      </c>
      <c r="H362" s="44">
        <f t="shared" si="115"/>
        <v>-3.6425220492279288E-10</v>
      </c>
      <c r="I362" s="44">
        <f t="shared" si="115"/>
        <v>-2.6636457289443192E-10</v>
      </c>
      <c r="J362" s="44">
        <f t="shared" si="115"/>
        <v>-2.0073920307694388E-10</v>
      </c>
      <c r="K362" s="44">
        <f t="shared" si="115"/>
        <v>-1.5308182882309325E-10</v>
      </c>
      <c r="L362" s="44">
        <f t="shared" si="115"/>
        <v>-1.1540169467074899E-10</v>
      </c>
      <c r="M362" s="44">
        <f t="shared" si="115"/>
        <v>-8.3830320239793973E-11</v>
      </c>
      <c r="N362" s="44">
        <f t="shared" si="115"/>
        <v>-5.7462797880274157E-11</v>
      </c>
    </row>
    <row r="363" spans="1:14" ht="15.75" customHeight="1" x14ac:dyDescent="0.3">
      <c r="A363" s="43" t="s">
        <v>70</v>
      </c>
      <c r="B363" s="34"/>
      <c r="C363" s="44">
        <f>+(C352+B356)/B357</f>
        <v>0.76000000000000023</v>
      </c>
      <c r="D363" s="44">
        <f t="shared" ref="D363:N363" si="116">+(D352+C356)/C357</f>
        <v>1.0000000150525685</v>
      </c>
      <c r="E363" s="44">
        <f t="shared" si="116"/>
        <v>1.0000000085816343</v>
      </c>
      <c r="F363" s="44">
        <f t="shared" si="116"/>
        <v>1.000000005489518</v>
      </c>
      <c r="G363" s="44">
        <f t="shared" si="116"/>
        <v>1.0000000036237506</v>
      </c>
      <c r="H363" s="44">
        <f t="shared" si="116"/>
        <v>1.0000000023936007</v>
      </c>
      <c r="I363" s="44">
        <f t="shared" si="116"/>
        <v>1.000000001545212</v>
      </c>
      <c r="J363" s="44">
        <f t="shared" si="116"/>
        <v>1.0000000009530932</v>
      </c>
      <c r="K363" s="44">
        <f t="shared" si="116"/>
        <v>1.0000000005497232</v>
      </c>
      <c r="L363" s="44">
        <f t="shared" si="116"/>
        <v>1.0000000002911034</v>
      </c>
      <c r="M363" s="44">
        <f t="shared" si="116"/>
        <v>1.0000000001397233</v>
      </c>
      <c r="N363" s="44">
        <f t="shared" si="116"/>
        <v>1.0000000000604772</v>
      </c>
    </row>
    <row r="364" spans="1:14" ht="15.75" customHeight="1" x14ac:dyDescent="0.3">
      <c r="A364" s="33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1:14" ht="15.75" customHeight="1" x14ac:dyDescent="0.3">
      <c r="A365" s="33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1:14" ht="15.75" customHeight="1" x14ac:dyDescent="0.3">
      <c r="A366" s="33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1:14" ht="15.75" customHeight="1" x14ac:dyDescent="0.3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1:14" ht="15.75" customHeight="1" x14ac:dyDescent="0.3">
      <c r="A368" s="33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1:14" ht="15.75" customHeight="1" x14ac:dyDescent="0.3">
      <c r="A369" s="33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1:14" ht="15.75" customHeight="1" x14ac:dyDescent="0.3">
      <c r="A370" s="3" t="s">
        <v>71</v>
      </c>
      <c r="B370" s="36"/>
      <c r="C370" s="36"/>
      <c r="D370" s="36"/>
      <c r="E370" s="36"/>
      <c r="F370" s="36"/>
      <c r="G370" s="37"/>
      <c r="H370" s="37"/>
      <c r="I370" s="37"/>
      <c r="J370" s="37"/>
      <c r="K370" s="37"/>
      <c r="L370" s="37"/>
      <c r="M370" s="37"/>
      <c r="N370" s="37"/>
    </row>
    <row r="371" spans="1:14" ht="15.75" customHeight="1" x14ac:dyDescent="0.3">
      <c r="A371" s="33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1:14" ht="15.75" customHeight="1" x14ac:dyDescent="0.3">
      <c r="A372" s="45" t="s">
        <v>72</v>
      </c>
      <c r="B372" s="34" t="s">
        <v>73</v>
      </c>
      <c r="C372" s="46">
        <f>+SUM(C373:C375)</f>
        <v>36809.623099048455</v>
      </c>
      <c r="D372" s="46">
        <f t="shared" ref="D372:N372" si="117">+SUM(D373:D375)</f>
        <v>56904.163810113125</v>
      </c>
      <c r="E372" s="46">
        <f t="shared" si="117"/>
        <v>74910.470101204439</v>
      </c>
      <c r="F372" s="46">
        <f t="shared" si="117"/>
        <v>92290.656053372848</v>
      </c>
      <c r="G372" s="46">
        <f t="shared" si="117"/>
        <v>110109.09819573376</v>
      </c>
      <c r="H372" s="46">
        <f t="shared" si="117"/>
        <v>129186.35712943014</v>
      </c>
      <c r="I372" s="46">
        <f t="shared" si="117"/>
        <v>150203.40074887546</v>
      </c>
      <c r="J372" s="46">
        <f t="shared" si="117"/>
        <v>173772.20042518573</v>
      </c>
      <c r="K372" s="46">
        <f t="shared" si="117"/>
        <v>200484.72914710199</v>
      </c>
      <c r="L372" s="46">
        <f t="shared" si="117"/>
        <v>230948.96444224622</v>
      </c>
      <c r="M372" s="46">
        <f t="shared" si="117"/>
        <v>265816.62444622238</v>
      </c>
      <c r="N372" s="46">
        <f t="shared" si="117"/>
        <v>305806.20860766195</v>
      </c>
    </row>
    <row r="373" spans="1:14" ht="15.75" customHeight="1" x14ac:dyDescent="0.3">
      <c r="A373" s="47" t="s">
        <v>74</v>
      </c>
      <c r="B373" s="34" t="s">
        <v>75</v>
      </c>
      <c r="C373" s="41">
        <v>26134.832400324402</v>
      </c>
      <c r="D373" s="41">
        <v>40515.764632800543</v>
      </c>
      <c r="E373" s="41">
        <v>53066.577019693228</v>
      </c>
      <c r="F373" s="41">
        <v>65164.586426165508</v>
      </c>
      <c r="G373" s="41">
        <v>77659.50652105824</v>
      </c>
      <c r="H373" s="41">
        <v>91509.827841688908</v>
      </c>
      <c r="I373" s="41">
        <v>106347.94906743948</v>
      </c>
      <c r="J373" s="41">
        <v>122897.17187973829</v>
      </c>
      <c r="K373" s="41">
        <v>141742.25955361692</v>
      </c>
      <c r="L373" s="41">
        <v>163322.7987740612</v>
      </c>
      <c r="M373" s="41">
        <v>188080.78848072846</v>
      </c>
      <c r="N373" s="41">
        <v>216327.02252862119</v>
      </c>
    </row>
    <row r="374" spans="1:14" ht="15.75" customHeight="1" x14ac:dyDescent="0.3">
      <c r="A374" s="47" t="s">
        <v>76</v>
      </c>
      <c r="B374" s="34" t="s">
        <v>75</v>
      </c>
      <c r="C374" s="41">
        <v>8907.9287899697265</v>
      </c>
      <c r="D374" s="41">
        <v>13679.760979951196</v>
      </c>
      <c r="E374" s="41">
        <v>18014.469849937646</v>
      </c>
      <c r="F374" s="41">
        <v>22387.49818280297</v>
      </c>
      <c r="G374" s="41">
        <v>26546.334614927284</v>
      </c>
      <c r="H374" s="41">
        <v>31173.887494542792</v>
      </c>
      <c r="I374" s="41">
        <v>36224.753628722487</v>
      </c>
      <c r="J374" s="41">
        <v>41935.679418786109</v>
      </c>
      <c r="K374" s="41">
        <v>48416.001989932513</v>
      </c>
      <c r="L374" s="41">
        <v>55723.009274590113</v>
      </c>
      <c r="M374" s="41">
        <v>64145.779489202221</v>
      </c>
      <c r="N374" s="41">
        <v>73796.297664053942</v>
      </c>
    </row>
    <row r="375" spans="1:14" ht="15.75" customHeight="1" x14ac:dyDescent="0.3">
      <c r="A375" s="47" t="s">
        <v>77</v>
      </c>
      <c r="B375" s="34" t="s">
        <v>75</v>
      </c>
      <c r="C375" s="41">
        <v>1766.8619087543275</v>
      </c>
      <c r="D375" s="41">
        <v>2708.6381973613898</v>
      </c>
      <c r="E375" s="41">
        <v>3829.4232315735758</v>
      </c>
      <c r="F375" s="41">
        <v>4738.5714444043706</v>
      </c>
      <c r="G375" s="41">
        <v>5903.2570597482363</v>
      </c>
      <c r="H375" s="41">
        <v>6502.6417931984388</v>
      </c>
      <c r="I375" s="41">
        <v>7630.6980527134956</v>
      </c>
      <c r="J375" s="41">
        <v>8939.3491266612982</v>
      </c>
      <c r="K375" s="41">
        <v>10326.46760355257</v>
      </c>
      <c r="L375" s="41">
        <v>11903.156393594898</v>
      </c>
      <c r="M375" s="41">
        <v>13590.056476291707</v>
      </c>
      <c r="N375" s="41">
        <v>15682.888414986854</v>
      </c>
    </row>
    <row r="376" spans="1:14" ht="15.75" customHeight="1" x14ac:dyDescent="0.3">
      <c r="A376" s="45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1:14" ht="15.75" customHeight="1" x14ac:dyDescent="0.3">
      <c r="A377" s="45" t="s">
        <v>78</v>
      </c>
      <c r="B377" s="34" t="s">
        <v>73</v>
      </c>
      <c r="C377" s="46">
        <f>+SUM(C378:C380)</f>
        <v>9327.0634902117454</v>
      </c>
      <c r="D377" s="46">
        <f t="shared" ref="D377:N377" si="118">+SUM(D378:D380)</f>
        <v>18064.120023487769</v>
      </c>
      <c r="E377" s="46">
        <f t="shared" si="118"/>
        <v>35232.586823626836</v>
      </c>
      <c r="F377" s="46">
        <f t="shared" si="118"/>
        <v>69025.717342406817</v>
      </c>
      <c r="G377" s="46">
        <f t="shared" si="118"/>
        <v>135606.44715557285</v>
      </c>
      <c r="H377" s="46">
        <f t="shared" si="118"/>
        <v>266861.11939978739</v>
      </c>
      <c r="I377" s="46">
        <f t="shared" si="118"/>
        <v>525696.1425999566</v>
      </c>
      <c r="J377" s="46">
        <f t="shared" si="118"/>
        <v>1036216.9501148865</v>
      </c>
      <c r="K377" s="46">
        <f t="shared" si="118"/>
        <v>2043267.6934639539</v>
      </c>
      <c r="L377" s="46">
        <f t="shared" si="118"/>
        <v>4029896.4098488414</v>
      </c>
      <c r="M377" s="46">
        <f t="shared" si="118"/>
        <v>7949100.9532390386</v>
      </c>
      <c r="N377" s="46">
        <f t="shared" si="118"/>
        <v>15681038.246836577</v>
      </c>
    </row>
    <row r="378" spans="1:14" ht="15.75" customHeight="1" x14ac:dyDescent="0.3">
      <c r="A378" s="47" t="s">
        <v>74</v>
      </c>
      <c r="B378" s="34" t="s">
        <v>13</v>
      </c>
      <c r="C378" s="39">
        <f>B430-C393</f>
        <v>6552.4098762494432</v>
      </c>
      <c r="D378" s="39">
        <f t="shared" ref="D378:N380" si="119">+C430-D393</f>
        <v>7561.2659271891853</v>
      </c>
      <c r="E378" s="39">
        <f t="shared" si="119"/>
        <v>8811.3327566371063</v>
      </c>
      <c r="F378" s="39">
        <f t="shared" si="119"/>
        <v>10432.470429518666</v>
      </c>
      <c r="G378" s="39">
        <f t="shared" si="119"/>
        <v>12665.533611579065</v>
      </c>
      <c r="H378" s="39">
        <f t="shared" si="119"/>
        <v>15968.921344257311</v>
      </c>
      <c r="I378" s="39">
        <f t="shared" si="119"/>
        <v>21227.991753496113</v>
      </c>
      <c r="J378" s="39">
        <f t="shared" si="119"/>
        <v>30167.299610923244</v>
      </c>
      <c r="K378" s="39">
        <f t="shared" si="119"/>
        <v>46164.011986696198</v>
      </c>
      <c r="L378" s="39">
        <f t="shared" si="119"/>
        <v>75852.109630413281</v>
      </c>
      <c r="M378" s="39">
        <f t="shared" si="119"/>
        <v>132286.95454451779</v>
      </c>
      <c r="N378" s="39">
        <f t="shared" si="119"/>
        <v>241187.97353691954</v>
      </c>
    </row>
    <row r="379" spans="1:14" ht="15.75" customHeight="1" x14ac:dyDescent="0.3">
      <c r="A379" s="47" t="s">
        <v>76</v>
      </c>
      <c r="B379" s="34" t="s">
        <v>13</v>
      </c>
      <c r="C379" s="39">
        <f>B431-C394</f>
        <v>1988.4654871537723</v>
      </c>
      <c r="D379" s="39">
        <f t="shared" si="119"/>
        <v>9485.9214180808249</v>
      </c>
      <c r="E379" s="39">
        <f t="shared" si="119"/>
        <v>25138.534437475053</v>
      </c>
      <c r="F379" s="39">
        <f t="shared" si="119"/>
        <v>57001.235815124419</v>
      </c>
      <c r="G379" s="39">
        <f t="shared" si="119"/>
        <v>120983.03413832776</v>
      </c>
      <c r="H379" s="39">
        <f t="shared" si="119"/>
        <v>248490.26166186231</v>
      </c>
      <c r="I379" s="39">
        <f t="shared" si="119"/>
        <v>501506.20904310432</v>
      </c>
      <c r="J379" s="39">
        <f t="shared" si="119"/>
        <v>1002342.5661484634</v>
      </c>
      <c r="K379" s="39">
        <f t="shared" si="119"/>
        <v>1992336.0062038491</v>
      </c>
      <c r="L379" s="39">
        <f t="shared" si="119"/>
        <v>3947650.5562083968</v>
      </c>
      <c r="M379" s="39">
        <f t="shared" si="119"/>
        <v>7807743.490850199</v>
      </c>
      <c r="N379" s="39">
        <f t="shared" si="119"/>
        <v>15426104.2258678</v>
      </c>
    </row>
    <row r="380" spans="1:14" ht="15.75" customHeight="1" x14ac:dyDescent="0.3">
      <c r="A380" s="47" t="s">
        <v>77</v>
      </c>
      <c r="B380" s="34" t="s">
        <v>13</v>
      </c>
      <c r="C380" s="39">
        <f>B432-C395</f>
        <v>786.18812680853</v>
      </c>
      <c r="D380" s="39">
        <f t="shared" si="119"/>
        <v>1016.9326782177577</v>
      </c>
      <c r="E380" s="39">
        <f t="shared" si="119"/>
        <v>1282.7196295146782</v>
      </c>
      <c r="F380" s="39">
        <f t="shared" si="119"/>
        <v>1592.0110977637371</v>
      </c>
      <c r="G380" s="39">
        <f t="shared" si="119"/>
        <v>1957.8794056660345</v>
      </c>
      <c r="H380" s="39">
        <f t="shared" si="119"/>
        <v>2401.9363936677428</v>
      </c>
      <c r="I380" s="39">
        <f t="shared" si="119"/>
        <v>2961.9418033561114</v>
      </c>
      <c r="J380" s="39">
        <f t="shared" si="119"/>
        <v>3707.0843554998028</v>
      </c>
      <c r="K380" s="39">
        <f t="shared" si="119"/>
        <v>4767.675273408574</v>
      </c>
      <c r="L380" s="39">
        <f t="shared" si="119"/>
        <v>6393.7440100312951</v>
      </c>
      <c r="M380" s="39">
        <f t="shared" si="119"/>
        <v>9070.5078443215643</v>
      </c>
      <c r="N380" s="39">
        <f t="shared" si="119"/>
        <v>13746.047431856081</v>
      </c>
    </row>
    <row r="381" spans="1:14" ht="15.75" customHeight="1" x14ac:dyDescent="0.3">
      <c r="A381" s="45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1:14" ht="15.75" customHeight="1" x14ac:dyDescent="0.3">
      <c r="A382" s="45" t="s">
        <v>79</v>
      </c>
      <c r="B382" s="34" t="s">
        <v>73</v>
      </c>
      <c r="C382" s="46">
        <f>+SUM(C383:C385)</f>
        <v>54.847194072844992</v>
      </c>
      <c r="D382" s="46">
        <f t="shared" ref="D382:N382" si="120">+SUM(D383:D385)</f>
        <v>54.637285058492125</v>
      </c>
      <c r="E382" s="46">
        <f t="shared" si="120"/>
        <v>54.419185607847112</v>
      </c>
      <c r="F382" s="46">
        <f t="shared" si="120"/>
        <v>54.089236636123267</v>
      </c>
      <c r="G382" s="46">
        <f t="shared" si="120"/>
        <v>53.838947164354821</v>
      </c>
      <c r="H382" s="46">
        <f t="shared" si="120"/>
        <v>53.575455532980413</v>
      </c>
      <c r="I382" s="46">
        <f t="shared" si="120"/>
        <v>53.297139710786276</v>
      </c>
      <c r="J382" s="46">
        <f t="shared" si="120"/>
        <v>53.035694987105487</v>
      </c>
      <c r="K382" s="46">
        <f t="shared" si="120"/>
        <v>52.770616807166881</v>
      </c>
      <c r="L382" s="46">
        <f t="shared" si="120"/>
        <v>52.505033468977032</v>
      </c>
      <c r="M382" s="46">
        <f t="shared" si="120"/>
        <v>52.243622901909347</v>
      </c>
      <c r="N382" s="46">
        <f t="shared" si="120"/>
        <v>51.982236411763857</v>
      </c>
    </row>
    <row r="383" spans="1:14" ht="15.75" customHeight="1" x14ac:dyDescent="0.3">
      <c r="A383" s="47" t="s">
        <v>74</v>
      </c>
      <c r="B383" s="34" t="s">
        <v>75</v>
      </c>
      <c r="C383" s="41">
        <v>43.658366481984615</v>
      </c>
      <c r="D383" s="41">
        <v>43.447569078512942</v>
      </c>
      <c r="E383" s="41">
        <v>43.439570719607879</v>
      </c>
      <c r="F383" s="41">
        <v>43.265331314395361</v>
      </c>
      <c r="G383" s="41">
        <v>42.95624388265626</v>
      </c>
      <c r="H383" s="41">
        <v>42.72314268363683</v>
      </c>
      <c r="I383" s="41">
        <v>42.516538802799523</v>
      </c>
      <c r="J383" s="41">
        <v>42.334775982666173</v>
      </c>
      <c r="K383" s="41">
        <v>42.123095161654739</v>
      </c>
      <c r="L383" s="41">
        <v>41.893689011576534</v>
      </c>
      <c r="M383" s="41">
        <v>41.685453978768237</v>
      </c>
      <c r="N383" s="41">
        <v>41.481741219924857</v>
      </c>
    </row>
    <row r="384" spans="1:14" ht="15.75" customHeight="1" x14ac:dyDescent="0.3">
      <c r="A384" s="47" t="s">
        <v>76</v>
      </c>
      <c r="B384" s="34" t="s">
        <v>75</v>
      </c>
      <c r="C384" s="41">
        <v>10.750050038277621</v>
      </c>
      <c r="D384" s="41">
        <v>10.785400070546348</v>
      </c>
      <c r="E384" s="41">
        <v>10.605210891257245</v>
      </c>
      <c r="F384" s="41">
        <v>10.453069515350638</v>
      </c>
      <c r="G384" s="41">
        <v>10.472062863886595</v>
      </c>
      <c r="H384" s="41">
        <v>10.458391811973584</v>
      </c>
      <c r="I384" s="41">
        <v>10.395626713936279</v>
      </c>
      <c r="J384" s="41">
        <v>10.319708951153892</v>
      </c>
      <c r="K384" s="41">
        <v>10.264968345535362</v>
      </c>
      <c r="L384" s="41">
        <v>10.226585771007171</v>
      </c>
      <c r="M384" s="41">
        <v>10.178451762312092</v>
      </c>
      <c r="N384" s="41">
        <v>10.123555704500863</v>
      </c>
    </row>
    <row r="385" spans="1:14" ht="15.75" customHeight="1" x14ac:dyDescent="0.3">
      <c r="A385" s="47" t="s">
        <v>77</v>
      </c>
      <c r="B385" s="34" t="s">
        <v>75</v>
      </c>
      <c r="C385" s="41">
        <v>0.43877755258275425</v>
      </c>
      <c r="D385" s="41">
        <v>0.40431590943283968</v>
      </c>
      <c r="E385" s="41">
        <v>0.37440399698198795</v>
      </c>
      <c r="F385" s="41">
        <v>0.37083580637726565</v>
      </c>
      <c r="G385" s="41">
        <v>0.41064041781196414</v>
      </c>
      <c r="H385" s="41">
        <v>0.39392103737000239</v>
      </c>
      <c r="I385" s="41">
        <v>0.38497419405047489</v>
      </c>
      <c r="J385" s="41">
        <v>0.38121005328542223</v>
      </c>
      <c r="K385" s="41">
        <v>0.38255329997678333</v>
      </c>
      <c r="L385" s="41">
        <v>0.38475868639332461</v>
      </c>
      <c r="M385" s="41">
        <v>0.37971716082901691</v>
      </c>
      <c r="N385" s="41">
        <v>0.37693948733814386</v>
      </c>
    </row>
    <row r="386" spans="1:14" ht="15.75" customHeight="1" x14ac:dyDescent="0.3">
      <c r="A386" s="45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1:14" ht="15.75" customHeight="1" x14ac:dyDescent="0.3">
      <c r="A387" s="45" t="s">
        <v>80</v>
      </c>
      <c r="B387" s="34"/>
      <c r="C387" s="46">
        <f>+SUM(C388:C390)</f>
        <v>46191.533783333041</v>
      </c>
      <c r="D387" s="46">
        <f t="shared" ref="D387:N387" si="121">+SUM(D388:D390)</f>
        <v>75022.921118659389</v>
      </c>
      <c r="E387" s="46">
        <f t="shared" si="121"/>
        <v>110197.47611043912</v>
      </c>
      <c r="F387" s="46">
        <f t="shared" si="121"/>
        <v>161370.46263241579</v>
      </c>
      <c r="G387" s="46">
        <f t="shared" si="121"/>
        <v>245769.38429847098</v>
      </c>
      <c r="H387" s="46">
        <f t="shared" si="121"/>
        <v>396101.05198475055</v>
      </c>
      <c r="I387" s="46">
        <f t="shared" si="121"/>
        <v>675952.84048854292</v>
      </c>
      <c r="J387" s="46">
        <f t="shared" si="121"/>
        <v>1210042.1862350593</v>
      </c>
      <c r="K387" s="46">
        <f t="shared" si="121"/>
        <v>2243805.1932278629</v>
      </c>
      <c r="L387" s="46">
        <f t="shared" si="121"/>
        <v>4260897.8793245573</v>
      </c>
      <c r="M387" s="46">
        <f t="shared" si="121"/>
        <v>8214969.821308163</v>
      </c>
      <c r="N387" s="46">
        <f t="shared" si="121"/>
        <v>15986896.437680649</v>
      </c>
    </row>
    <row r="388" spans="1:14" ht="15.75" customHeight="1" x14ac:dyDescent="0.3">
      <c r="A388" s="47" t="s">
        <v>74</v>
      </c>
      <c r="B388" s="34" t="s">
        <v>13</v>
      </c>
      <c r="C388" s="39">
        <f>+SUM(C373,C378,C383)</f>
        <v>32730.900643055829</v>
      </c>
      <c r="D388" s="39">
        <f t="shared" ref="D388:N388" si="122">+SUM(D373,D378,D383)</f>
        <v>48120.478129068237</v>
      </c>
      <c r="E388" s="39">
        <f t="shared" si="122"/>
        <v>61921.349347049945</v>
      </c>
      <c r="F388" s="39">
        <f t="shared" si="122"/>
        <v>75640.322186998572</v>
      </c>
      <c r="G388" s="39">
        <f t="shared" si="122"/>
        <v>90367.996376519965</v>
      </c>
      <c r="H388" s="39">
        <f t="shared" si="122"/>
        <v>107521.47232862985</v>
      </c>
      <c r="I388" s="39">
        <f t="shared" si="122"/>
        <v>127618.45735973839</v>
      </c>
      <c r="J388" s="39">
        <f t="shared" si="122"/>
        <v>153106.80626664418</v>
      </c>
      <c r="K388" s="39">
        <f t="shared" si="122"/>
        <v>187948.39463547477</v>
      </c>
      <c r="L388" s="39">
        <f t="shared" si="122"/>
        <v>239216.80209348607</v>
      </c>
      <c r="M388" s="39">
        <f t="shared" si="122"/>
        <v>320409.42847922503</v>
      </c>
      <c r="N388" s="39">
        <f t="shared" si="122"/>
        <v>457556.47780676064</v>
      </c>
    </row>
    <row r="389" spans="1:14" ht="15.75" customHeight="1" x14ac:dyDescent="0.3">
      <c r="A389" s="47" t="s">
        <v>76</v>
      </c>
      <c r="B389" s="34" t="s">
        <v>13</v>
      </c>
      <c r="C389" s="39">
        <f t="shared" ref="C389:N390" si="123">+SUM(C374,C379,C384)</f>
        <v>10907.144327161775</v>
      </c>
      <c r="D389" s="39">
        <f t="shared" si="123"/>
        <v>23176.467798102563</v>
      </c>
      <c r="E389" s="39">
        <f t="shared" si="123"/>
        <v>43163.609498303951</v>
      </c>
      <c r="F389" s="39">
        <f t="shared" si="123"/>
        <v>79399.187067442748</v>
      </c>
      <c r="G389" s="39">
        <f t="shared" si="123"/>
        <v>147539.84081611893</v>
      </c>
      <c r="H389" s="39">
        <f t="shared" si="123"/>
        <v>279674.60754821711</v>
      </c>
      <c r="I389" s="39">
        <f t="shared" si="123"/>
        <v>537741.35829854081</v>
      </c>
      <c r="J389" s="39">
        <f t="shared" si="123"/>
        <v>1044288.5652762007</v>
      </c>
      <c r="K389" s="39">
        <f t="shared" si="123"/>
        <v>2040762.2731621272</v>
      </c>
      <c r="L389" s="39">
        <f t="shared" si="123"/>
        <v>4003383.792068758</v>
      </c>
      <c r="M389" s="39">
        <f t="shared" si="123"/>
        <v>7871899.448791164</v>
      </c>
      <c r="N389" s="39">
        <f t="shared" si="123"/>
        <v>15499910.647087559</v>
      </c>
    </row>
    <row r="390" spans="1:14" ht="15.75" customHeight="1" x14ac:dyDescent="0.3">
      <c r="A390" s="47" t="s">
        <v>77</v>
      </c>
      <c r="B390" s="34" t="s">
        <v>13</v>
      </c>
      <c r="C390" s="39">
        <f t="shared" si="123"/>
        <v>2553.4888131154403</v>
      </c>
      <c r="D390" s="39">
        <f t="shared" si="123"/>
        <v>3725.9751914885801</v>
      </c>
      <c r="E390" s="39">
        <f t="shared" si="123"/>
        <v>5112.5172650852364</v>
      </c>
      <c r="F390" s="39">
        <f t="shared" si="123"/>
        <v>6330.9533779744843</v>
      </c>
      <c r="G390" s="39">
        <f t="shared" si="123"/>
        <v>7861.5471058320827</v>
      </c>
      <c r="H390" s="39">
        <f t="shared" si="123"/>
        <v>8904.9721079035517</v>
      </c>
      <c r="I390" s="39">
        <f t="shared" si="123"/>
        <v>10593.024830263657</v>
      </c>
      <c r="J390" s="39">
        <f t="shared" si="123"/>
        <v>12646.814692214386</v>
      </c>
      <c r="K390" s="39">
        <f t="shared" si="123"/>
        <v>15094.525430261121</v>
      </c>
      <c r="L390" s="39">
        <f t="shared" si="123"/>
        <v>18297.285162312586</v>
      </c>
      <c r="M390" s="39">
        <f t="shared" si="123"/>
        <v>22660.944037774101</v>
      </c>
      <c r="N390" s="39">
        <f t="shared" si="123"/>
        <v>29429.312786330273</v>
      </c>
    </row>
    <row r="391" spans="1:14" ht="15.75" customHeight="1" x14ac:dyDescent="0.3">
      <c r="A391" s="45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1:14" ht="15.75" customHeight="1" x14ac:dyDescent="0.3">
      <c r="A392" s="45" t="s">
        <v>81</v>
      </c>
      <c r="B392" s="34" t="s">
        <v>73</v>
      </c>
      <c r="C392" s="46">
        <f>+SUM(C393:C395)</f>
        <v>463.77160724297494</v>
      </c>
      <c r="D392" s="46">
        <f t="shared" ref="D392:N392" si="124">+SUM(D393:D395)</f>
        <v>644.8541510085696</v>
      </c>
      <c r="E392" s="46">
        <f t="shared" si="124"/>
        <v>950.29050840719151</v>
      </c>
      <c r="F392" s="46">
        <f t="shared" si="124"/>
        <v>1493.875490454707</v>
      </c>
      <c r="G392" s="46">
        <f t="shared" si="124"/>
        <v>2499.0767658769087</v>
      </c>
      <c r="H392" s="46">
        <f t="shared" si="124"/>
        <v>4405.6138585226799</v>
      </c>
      <c r="I392" s="46">
        <f t="shared" si="124"/>
        <v>8079.6716551511354</v>
      </c>
      <c r="J392" s="46">
        <f t="shared" si="124"/>
        <v>15228.632224737432</v>
      </c>
      <c r="K392" s="46">
        <f t="shared" si="124"/>
        <v>29219.242460806177</v>
      </c>
      <c r="L392" s="46">
        <f t="shared" si="124"/>
        <v>56691.747695873688</v>
      </c>
      <c r="M392" s="46">
        <f t="shared" si="124"/>
        <v>110744.37149211366</v>
      </c>
      <c r="N392" s="46">
        <f t="shared" si="124"/>
        <v>217215.90326440448</v>
      </c>
    </row>
    <row r="393" spans="1:14" ht="15.75" customHeight="1" x14ac:dyDescent="0.3">
      <c r="A393" s="47" t="s">
        <v>74</v>
      </c>
      <c r="B393" s="34" t="s">
        <v>13</v>
      </c>
      <c r="C393" s="39">
        <f t="shared" ref="C393:N393" si="125">B430*C331*C333</f>
        <v>330.37360720585434</v>
      </c>
      <c r="D393" s="39">
        <f t="shared" si="125"/>
        <v>381.24029884987493</v>
      </c>
      <c r="E393" s="39">
        <f t="shared" si="125"/>
        <v>444.26887848590451</v>
      </c>
      <c r="F393" s="39">
        <f t="shared" si="125"/>
        <v>526.00691241270579</v>
      </c>
      <c r="G393" s="39">
        <f t="shared" si="125"/>
        <v>638.5983333569277</v>
      </c>
      <c r="H393" s="39">
        <f t="shared" si="125"/>
        <v>805.15569802978041</v>
      </c>
      <c r="I393" s="39">
        <f t="shared" si="125"/>
        <v>1070.3189119409806</v>
      </c>
      <c r="J393" s="39">
        <f t="shared" si="125"/>
        <v>1521.0403165171383</v>
      </c>
      <c r="K393" s="39">
        <f t="shared" si="125"/>
        <v>2327.5972430266988</v>
      </c>
      <c r="L393" s="39">
        <f t="shared" si="125"/>
        <v>3824.4761158191573</v>
      </c>
      <c r="M393" s="39">
        <f t="shared" si="125"/>
        <v>6669.9304812361916</v>
      </c>
      <c r="N393" s="39">
        <f t="shared" si="125"/>
        <v>12160.738161525356</v>
      </c>
    </row>
    <row r="394" spans="1:14" ht="15.75" customHeight="1" x14ac:dyDescent="0.3">
      <c r="A394" s="47" t="s">
        <v>76</v>
      </c>
      <c r="B394" s="34" t="s">
        <v>13</v>
      </c>
      <c r="C394" s="39">
        <f t="shared" ref="C394:N394" si="126">+B431*C336*C338</f>
        <v>26.190528199593757</v>
      </c>
      <c r="D394" s="39">
        <f t="shared" si="126"/>
        <v>124.94121421990954</v>
      </c>
      <c r="E394" s="39">
        <f t="shared" si="126"/>
        <v>331.10531680564918</v>
      </c>
      <c r="F394" s="39">
        <f t="shared" si="126"/>
        <v>750.77615561967332</v>
      </c>
      <c r="G394" s="39">
        <f t="shared" si="126"/>
        <v>1593.4948772018854</v>
      </c>
      <c r="H394" s="39">
        <f t="shared" si="126"/>
        <v>3272.921379538207</v>
      </c>
      <c r="I394" s="39">
        <f t="shared" si="126"/>
        <v>6605.4515882070482</v>
      </c>
      <c r="J394" s="39">
        <f t="shared" si="126"/>
        <v>13202.080405197594</v>
      </c>
      <c r="K394" s="39">
        <f t="shared" si="126"/>
        <v>26241.507680496492</v>
      </c>
      <c r="L394" s="39">
        <f t="shared" si="126"/>
        <v>51995.397396868451</v>
      </c>
      <c r="M394" s="39">
        <f t="shared" si="126"/>
        <v>102837.55357756089</v>
      </c>
      <c r="N394" s="39">
        <f t="shared" si="126"/>
        <v>203180.70408944419</v>
      </c>
    </row>
    <row r="395" spans="1:14" ht="15.75" customHeight="1" x14ac:dyDescent="0.3">
      <c r="A395" s="47" t="s">
        <v>77</v>
      </c>
      <c r="B395" s="34" t="s">
        <v>13</v>
      </c>
      <c r="C395" s="39">
        <f t="shared" ref="C395:N395" si="127">+B432*C341*C343</f>
        <v>107.20747183752681</v>
      </c>
      <c r="D395" s="39">
        <f t="shared" si="127"/>
        <v>138.67263793878513</v>
      </c>
      <c r="E395" s="39">
        <f t="shared" si="127"/>
        <v>174.91631311563793</v>
      </c>
      <c r="F395" s="39">
        <f t="shared" si="127"/>
        <v>217.09242242232781</v>
      </c>
      <c r="G395" s="39">
        <f t="shared" si="127"/>
        <v>266.98355531809563</v>
      </c>
      <c r="H395" s="39">
        <f t="shared" si="127"/>
        <v>327.53678095469223</v>
      </c>
      <c r="I395" s="39">
        <f t="shared" si="127"/>
        <v>403.90115500310611</v>
      </c>
      <c r="J395" s="39">
        <f t="shared" si="127"/>
        <v>505.51150302270048</v>
      </c>
      <c r="K395" s="39">
        <f t="shared" si="127"/>
        <v>650.13753728298741</v>
      </c>
      <c r="L395" s="39">
        <f t="shared" si="127"/>
        <v>871.87418318608582</v>
      </c>
      <c r="M395" s="39">
        <f t="shared" si="127"/>
        <v>1236.887433316577</v>
      </c>
      <c r="N395" s="39">
        <f t="shared" si="127"/>
        <v>1874.4610134349202</v>
      </c>
    </row>
    <row r="396" spans="1:14" ht="15.75" customHeight="1" x14ac:dyDescent="0.3">
      <c r="A396" s="45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1:14" ht="15.75" customHeight="1" x14ac:dyDescent="0.3">
      <c r="A397" s="45" t="s">
        <v>67</v>
      </c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1:14" ht="15.75" customHeight="1" x14ac:dyDescent="0.3">
      <c r="A398" s="47" t="s">
        <v>74</v>
      </c>
      <c r="B398" s="34"/>
      <c r="C398" s="44">
        <f>C393/C388</f>
        <v>1.009363020005825E-2</v>
      </c>
      <c r="D398" s="44">
        <f t="shared" ref="D398:N400" si="128">D393/D388</f>
        <v>7.9226207567455222E-3</v>
      </c>
      <c r="E398" s="44">
        <f t="shared" si="128"/>
        <v>7.1747286383556557E-3</v>
      </c>
      <c r="F398" s="44">
        <f t="shared" si="128"/>
        <v>6.9540543615389102E-3</v>
      </c>
      <c r="G398" s="44">
        <f t="shared" si="128"/>
        <v>7.0666426053776349E-3</v>
      </c>
      <c r="H398" s="44">
        <f t="shared" si="128"/>
        <v>7.4883247094021683E-3</v>
      </c>
      <c r="I398" s="44">
        <f t="shared" si="128"/>
        <v>8.3868660857097099E-3</v>
      </c>
      <c r="J398" s="44">
        <f t="shared" si="128"/>
        <v>9.9345048963281248E-3</v>
      </c>
      <c r="K398" s="44">
        <f t="shared" si="128"/>
        <v>1.2384235829952499E-2</v>
      </c>
      <c r="L398" s="44">
        <f t="shared" si="128"/>
        <v>1.5987489517247828E-2</v>
      </c>
      <c r="M398" s="44">
        <f t="shared" si="128"/>
        <v>2.0816898281970069E-2</v>
      </c>
      <c r="N398" s="44">
        <f t="shared" si="128"/>
        <v>2.6577567472798817E-2</v>
      </c>
    </row>
    <row r="399" spans="1:14" ht="15.75" customHeight="1" x14ac:dyDescent="0.3">
      <c r="A399" s="47" t="s">
        <v>76</v>
      </c>
      <c r="B399" s="34"/>
      <c r="C399" s="44">
        <f>C394/C389</f>
        <v>2.4012268852418293E-3</v>
      </c>
      <c r="D399" s="44">
        <f t="shared" si="128"/>
        <v>5.3908652219273193E-3</v>
      </c>
      <c r="E399" s="44">
        <f t="shared" si="128"/>
        <v>7.6709367139154447E-3</v>
      </c>
      <c r="F399" s="44">
        <f t="shared" si="128"/>
        <v>9.4557159002390517E-3</v>
      </c>
      <c r="G399" s="44">
        <f t="shared" si="128"/>
        <v>1.0800437823352958E-2</v>
      </c>
      <c r="H399" s="44">
        <f t="shared" si="128"/>
        <v>1.1702604709917904E-2</v>
      </c>
      <c r="I399" s="44">
        <f t="shared" si="128"/>
        <v>1.2283696402127699E-2</v>
      </c>
      <c r="J399" s="44">
        <f t="shared" si="128"/>
        <v>1.2642176544091352E-2</v>
      </c>
      <c r="K399" s="44">
        <f t="shared" si="128"/>
        <v>1.2858679340360262E-2</v>
      </c>
      <c r="L399" s="44">
        <f t="shared" si="128"/>
        <v>1.2987862292862935E-2</v>
      </c>
      <c r="M399" s="44">
        <f t="shared" si="128"/>
        <v>1.3063880483553812E-2</v>
      </c>
      <c r="N399" s="44">
        <f t="shared" si="128"/>
        <v>1.3108508088569009E-2</v>
      </c>
    </row>
    <row r="400" spans="1:14" ht="15.75" customHeight="1" x14ac:dyDescent="0.3">
      <c r="A400" s="47" t="s">
        <v>77</v>
      </c>
      <c r="B400" s="34"/>
      <c r="C400" s="44">
        <f>C395/C390</f>
        <v>4.1984703941869234E-2</v>
      </c>
      <c r="D400" s="44">
        <f t="shared" si="128"/>
        <v>3.7217810321325151E-2</v>
      </c>
      <c r="E400" s="44">
        <f t="shared" si="128"/>
        <v>3.4213344238500427E-2</v>
      </c>
      <c r="F400" s="44">
        <f t="shared" si="128"/>
        <v>3.429063672741562E-2</v>
      </c>
      <c r="G400" s="44">
        <f t="shared" si="128"/>
        <v>3.3960688872554622E-2</v>
      </c>
      <c r="H400" s="44">
        <f t="shared" si="128"/>
        <v>3.6781337098629317E-2</v>
      </c>
      <c r="I400" s="44">
        <f t="shared" si="128"/>
        <v>3.8128972741495321E-2</v>
      </c>
      <c r="J400" s="44">
        <f t="shared" si="128"/>
        <v>3.9971448568302557E-2</v>
      </c>
      <c r="K400" s="44">
        <f t="shared" si="128"/>
        <v>4.3071081650543859E-2</v>
      </c>
      <c r="L400" s="44">
        <f t="shared" si="128"/>
        <v>4.765046702020629E-2</v>
      </c>
      <c r="M400" s="44">
        <f t="shared" si="128"/>
        <v>5.4582343579984045E-2</v>
      </c>
      <c r="N400" s="44">
        <f t="shared" si="128"/>
        <v>6.3693672599300227E-2</v>
      </c>
    </row>
    <row r="401" spans="1:14" ht="15.75" customHeight="1" x14ac:dyDescent="0.3">
      <c r="A401" s="48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1:14" ht="15.75" customHeight="1" x14ac:dyDescent="0.3">
      <c r="A402" s="48" t="s">
        <v>82</v>
      </c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1:14" ht="15.75" customHeight="1" x14ac:dyDescent="0.3">
      <c r="A403" s="47" t="s">
        <v>74</v>
      </c>
      <c r="B403" s="34"/>
      <c r="C403" s="44">
        <f t="shared" ref="C403:N405" si="129">C378/B430</f>
        <v>0.95199999999999996</v>
      </c>
      <c r="D403" s="44">
        <f t="shared" si="129"/>
        <v>0.95199999999999996</v>
      </c>
      <c r="E403" s="44">
        <f t="shared" si="129"/>
        <v>0.95200000000000007</v>
      </c>
      <c r="F403" s="44">
        <f t="shared" si="129"/>
        <v>0.95199999999999996</v>
      </c>
      <c r="G403" s="44">
        <f t="shared" si="129"/>
        <v>0.95200000000000007</v>
      </c>
      <c r="H403" s="44">
        <f t="shared" si="129"/>
        <v>0.95199999999999996</v>
      </c>
      <c r="I403" s="44">
        <f t="shared" si="129"/>
        <v>0.95200000000000007</v>
      </c>
      <c r="J403" s="44">
        <f t="shared" si="129"/>
        <v>0.95200000000000007</v>
      </c>
      <c r="K403" s="44">
        <f t="shared" si="129"/>
        <v>0.95199999999999996</v>
      </c>
      <c r="L403" s="44">
        <f t="shared" si="129"/>
        <v>0.95200000000000007</v>
      </c>
      <c r="M403" s="44">
        <f t="shared" si="129"/>
        <v>0.95199999999999996</v>
      </c>
      <c r="N403" s="44">
        <f t="shared" si="129"/>
        <v>0.95199999999999996</v>
      </c>
    </row>
    <row r="404" spans="1:14" ht="15.75" customHeight="1" x14ac:dyDescent="0.3">
      <c r="A404" s="47" t="s">
        <v>76</v>
      </c>
      <c r="B404" s="34"/>
      <c r="C404" s="44">
        <f t="shared" si="129"/>
        <v>0.98699999999999999</v>
      </c>
      <c r="D404" s="44">
        <f t="shared" si="129"/>
        <v>0.9870000000000001</v>
      </c>
      <c r="E404" s="44">
        <f t="shared" si="129"/>
        <v>0.98699999999999999</v>
      </c>
      <c r="F404" s="44">
        <f t="shared" si="129"/>
        <v>0.98699999999999999</v>
      </c>
      <c r="G404" s="44">
        <f t="shared" si="129"/>
        <v>0.98699999999999999</v>
      </c>
      <c r="H404" s="44">
        <f t="shared" si="129"/>
        <v>0.9870000000000001</v>
      </c>
      <c r="I404" s="44">
        <f t="shared" si="129"/>
        <v>0.98699999999999999</v>
      </c>
      <c r="J404" s="44">
        <f t="shared" si="129"/>
        <v>0.98699999999999999</v>
      </c>
      <c r="K404" s="44">
        <f t="shared" si="129"/>
        <v>0.98699999999999999</v>
      </c>
      <c r="L404" s="44">
        <f t="shared" si="129"/>
        <v>0.98699999999999999</v>
      </c>
      <c r="M404" s="44">
        <f t="shared" si="129"/>
        <v>0.98699999999999999</v>
      </c>
      <c r="N404" s="44">
        <f t="shared" si="129"/>
        <v>0.98699999999999999</v>
      </c>
    </row>
    <row r="405" spans="1:14" ht="15.75" customHeight="1" x14ac:dyDescent="0.3">
      <c r="A405" s="47" t="s">
        <v>77</v>
      </c>
      <c r="B405" s="34"/>
      <c r="C405" s="44">
        <f t="shared" si="129"/>
        <v>0.88</v>
      </c>
      <c r="D405" s="44">
        <f t="shared" si="129"/>
        <v>0.88</v>
      </c>
      <c r="E405" s="44">
        <f t="shared" si="129"/>
        <v>0.88</v>
      </c>
      <c r="F405" s="44">
        <f t="shared" si="129"/>
        <v>0.87999999999999989</v>
      </c>
      <c r="G405" s="44">
        <f t="shared" si="129"/>
        <v>0.88</v>
      </c>
      <c r="H405" s="44">
        <f t="shared" si="129"/>
        <v>0.87999999999999989</v>
      </c>
      <c r="I405" s="44">
        <f t="shared" si="129"/>
        <v>0.88</v>
      </c>
      <c r="J405" s="44">
        <f t="shared" si="129"/>
        <v>0.87999999999999989</v>
      </c>
      <c r="K405" s="44">
        <f t="shared" si="129"/>
        <v>0.88</v>
      </c>
      <c r="L405" s="44">
        <f t="shared" si="129"/>
        <v>0.87999999999999989</v>
      </c>
      <c r="M405" s="44">
        <f t="shared" si="129"/>
        <v>0.88</v>
      </c>
      <c r="N405" s="44">
        <f t="shared" si="129"/>
        <v>0.88</v>
      </c>
    </row>
    <row r="406" spans="1:14" ht="15.75" customHeight="1" x14ac:dyDescent="0.3">
      <c r="A406" s="45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1:14" ht="15.75" customHeight="1" x14ac:dyDescent="0.3">
      <c r="A407" s="49" t="s">
        <v>83</v>
      </c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1:14" ht="15.75" customHeight="1" x14ac:dyDescent="0.3">
      <c r="A408" s="50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1:14" ht="15.75" customHeight="1" x14ac:dyDescent="0.3">
      <c r="A409" s="51" t="s">
        <v>84</v>
      </c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1:14" ht="15.75" customHeight="1" x14ac:dyDescent="0.3">
      <c r="A410" s="45" t="s">
        <v>85</v>
      </c>
      <c r="B410" s="34"/>
      <c r="C410" s="46">
        <f>+SUM(C411:C413)</f>
        <v>5313.5015744797292</v>
      </c>
      <c r="D410" s="46">
        <f t="shared" ref="D410" si="130">+SUM(D411:D413)</f>
        <v>6133.5261159188876</v>
      </c>
      <c r="E410" s="46">
        <f t="shared" ref="E410:N410" si="131">+SUM(E411:E413)</f>
        <v>7149.2608525612241</v>
      </c>
      <c r="F410" s="46">
        <f t="shared" si="131"/>
        <v>8465.8877474980218</v>
      </c>
      <c r="G410" s="46">
        <f t="shared" si="131"/>
        <v>10278.444487199869</v>
      </c>
      <c r="H410" s="46">
        <f t="shared" si="131"/>
        <v>12958.073209450244</v>
      </c>
      <c r="I410" s="46">
        <f t="shared" si="131"/>
        <v>17221.533193945295</v>
      </c>
      <c r="J410" s="46">
        <f t="shared" si="131"/>
        <v>24464.895720350341</v>
      </c>
      <c r="K410" s="46">
        <f t="shared" si="131"/>
        <v>37421.973424171279</v>
      </c>
      <c r="L410" s="46">
        <f t="shared" si="131"/>
        <v>61462.861544774525</v>
      </c>
      <c r="M410" s="46">
        <f t="shared" si="131"/>
        <v>107155.5353571062</v>
      </c>
      <c r="N410" s="46">
        <f t="shared" si="131"/>
        <v>195319.06383786007</v>
      </c>
    </row>
    <row r="411" spans="1:14" ht="15.75" customHeight="1" x14ac:dyDescent="0.3">
      <c r="A411" s="52" t="s">
        <v>86</v>
      </c>
      <c r="B411" s="34"/>
      <c r="C411" s="39">
        <f>+C315*C307</f>
        <v>5034.7561181475503</v>
      </c>
      <c r="D411" s="39">
        <f t="shared" ref="D411:N411" si="132">+D315*D307</f>
        <v>5809.9433043475728</v>
      </c>
      <c r="E411" s="39">
        <f t="shared" si="132"/>
        <v>6770.4725960924816</v>
      </c>
      <c r="F411" s="39">
        <f t="shared" si="132"/>
        <v>8016.1261756227987</v>
      </c>
      <c r="G411" s="39">
        <f t="shared" si="132"/>
        <v>9731.9725177206783</v>
      </c>
      <c r="H411" s="39">
        <f t="shared" si="132"/>
        <v>12270.237356433006</v>
      </c>
      <c r="I411" s="39">
        <f t="shared" si="132"/>
        <v>16311.214251767235</v>
      </c>
      <c r="J411" s="39">
        <f t="shared" si="132"/>
        <v>23180.020656922639</v>
      </c>
      <c r="K411" s="39">
        <f t="shared" si="132"/>
        <v>35471.6121515423</v>
      </c>
      <c r="L411" s="39">
        <f t="shared" si="132"/>
        <v>58283.422473369028</v>
      </c>
      <c r="M411" s="39">
        <f t="shared" si="132"/>
        <v>101646.96139633904</v>
      </c>
      <c r="N411" s="39">
        <f t="shared" si="132"/>
        <v>185324.58260741245</v>
      </c>
    </row>
    <row r="412" spans="1:14" ht="15.75" customHeight="1" x14ac:dyDescent="0.3">
      <c r="A412" s="53" t="s">
        <v>87</v>
      </c>
      <c r="B412" s="34"/>
      <c r="C412" s="39">
        <f>+C315*C308</f>
        <v>264.987164113029</v>
      </c>
      <c r="D412" s="39">
        <f t="shared" ref="D412:N412" si="133">+D315*D308</f>
        <v>305.78648970250384</v>
      </c>
      <c r="E412" s="39">
        <f t="shared" si="133"/>
        <v>356.3406629522359</v>
      </c>
      <c r="F412" s="39">
        <f t="shared" si="133"/>
        <v>421.90137766435782</v>
      </c>
      <c r="G412" s="39">
        <f t="shared" si="133"/>
        <v>512.2090798800358</v>
      </c>
      <c r="H412" s="39">
        <f t="shared" si="133"/>
        <v>645.8019661280531</v>
      </c>
      <c r="I412" s="39">
        <f t="shared" si="133"/>
        <v>858.48496061932826</v>
      </c>
      <c r="J412" s="39">
        <f t="shared" si="133"/>
        <v>1220.0010872064547</v>
      </c>
      <c r="K412" s="39">
        <f t="shared" si="133"/>
        <v>1866.9269553443316</v>
      </c>
      <c r="L412" s="39">
        <f t="shared" si="133"/>
        <v>3067.5485512299492</v>
      </c>
      <c r="M412" s="39">
        <f t="shared" si="133"/>
        <v>5349.8400734915294</v>
      </c>
      <c r="N412" s="39">
        <f t="shared" si="133"/>
        <v>9753.9254003901297</v>
      </c>
    </row>
    <row r="413" spans="1:14" ht="15.75" customHeight="1" x14ac:dyDescent="0.3">
      <c r="A413" s="53" t="s">
        <v>88</v>
      </c>
      <c r="B413" s="34"/>
      <c r="C413" s="39">
        <f>+C317*C311</f>
        <v>13.758292219149276</v>
      </c>
      <c r="D413" s="39">
        <f t="shared" ref="D413:N413" si="134">+D317*D311</f>
        <v>17.796321868810761</v>
      </c>
      <c r="E413" s="39">
        <f t="shared" si="134"/>
        <v>22.447593516506867</v>
      </c>
      <c r="F413" s="39">
        <f t="shared" si="134"/>
        <v>27.860194210865401</v>
      </c>
      <c r="G413" s="39">
        <f t="shared" si="134"/>
        <v>34.262889599155606</v>
      </c>
      <c r="H413" s="39">
        <f t="shared" si="134"/>
        <v>42.033886889185503</v>
      </c>
      <c r="I413" s="39">
        <f t="shared" si="134"/>
        <v>51.833981558731949</v>
      </c>
      <c r="J413" s="39">
        <f t="shared" si="134"/>
        <v>64.873976221246565</v>
      </c>
      <c r="K413" s="39">
        <f t="shared" si="134"/>
        <v>83.434317284650049</v>
      </c>
      <c r="L413" s="39">
        <f t="shared" si="134"/>
        <v>111.89052017554768</v>
      </c>
      <c r="M413" s="39">
        <f t="shared" si="134"/>
        <v>158.73388727562738</v>
      </c>
      <c r="N413" s="39">
        <f t="shared" si="134"/>
        <v>240.55583005748144</v>
      </c>
    </row>
    <row r="414" spans="1:14" ht="15.75" customHeight="1" x14ac:dyDescent="0.3">
      <c r="A414" s="5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1:14" ht="15.75" customHeight="1" x14ac:dyDescent="0.3">
      <c r="A415" s="51" t="s">
        <v>89</v>
      </c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1:14" ht="15.75" customHeight="1" x14ac:dyDescent="0.3">
      <c r="A416" s="45" t="s">
        <v>90</v>
      </c>
      <c r="B416" s="34"/>
      <c r="C416" s="46">
        <f>+SUM(C417:C419)</f>
        <v>720.13104352951848</v>
      </c>
      <c r="D416" s="46">
        <f t="shared" ref="D416:N416" si="135">+SUM(D417:D419)</f>
        <v>1015.5468928735556</v>
      </c>
      <c r="E416" s="46">
        <f t="shared" si="135"/>
        <v>1441.1340763603844</v>
      </c>
      <c r="F416" s="46">
        <f t="shared" si="135"/>
        <v>2102.3157858738737</v>
      </c>
      <c r="G416" s="46">
        <f t="shared" si="135"/>
        <v>3204.0865947929929</v>
      </c>
      <c r="H416" s="46">
        <f t="shared" si="135"/>
        <v>5147.4177995276832</v>
      </c>
      <c r="I416" s="46">
        <f t="shared" si="135"/>
        <v>8719.331592137567</v>
      </c>
      <c r="J416" s="46">
        <f t="shared" si="135"/>
        <v>15468.147932432963</v>
      </c>
      <c r="K416" s="46">
        <f t="shared" si="135"/>
        <v>28443.406346140873</v>
      </c>
      <c r="L416" s="46">
        <f t="shared" si="135"/>
        <v>53655.668015779513</v>
      </c>
      <c r="M416" s="46">
        <f t="shared" si="135"/>
        <v>102956.43345441323</v>
      </c>
      <c r="N416" s="46">
        <f t="shared" si="135"/>
        <v>199719.79523836859</v>
      </c>
    </row>
    <row r="417" spans="1:14" ht="15.75" customHeight="1" x14ac:dyDescent="0.3">
      <c r="A417" s="55" t="s">
        <v>91</v>
      </c>
      <c r="B417" s="34"/>
      <c r="C417" s="39">
        <f t="shared" ref="C417:N417" si="136">+B431*C320*C321</f>
        <v>24.17587218424039</v>
      </c>
      <c r="D417" s="39">
        <f t="shared" si="136"/>
        <v>115.3303515876088</v>
      </c>
      <c r="E417" s="39">
        <f t="shared" si="136"/>
        <v>305.63567705136842</v>
      </c>
      <c r="F417" s="39">
        <f t="shared" si="136"/>
        <v>693.02414364892911</v>
      </c>
      <c r="G417" s="39">
        <f t="shared" si="136"/>
        <v>1470.9183481863558</v>
      </c>
      <c r="H417" s="39">
        <f t="shared" si="136"/>
        <v>3021.1581964968059</v>
      </c>
      <c r="I417" s="39">
        <f t="shared" si="136"/>
        <v>6097.3399275757365</v>
      </c>
      <c r="J417" s="39">
        <f t="shared" si="136"/>
        <v>12186.535758643931</v>
      </c>
      <c r="K417" s="39">
        <f t="shared" si="136"/>
        <v>24222.930166612146</v>
      </c>
      <c r="L417" s="39">
        <f t="shared" si="136"/>
        <v>47995.75144326318</v>
      </c>
      <c r="M417" s="39">
        <f t="shared" si="136"/>
        <v>94926.972533133114</v>
      </c>
      <c r="N417" s="39">
        <f t="shared" si="136"/>
        <v>187551.41915948692</v>
      </c>
    </row>
    <row r="418" spans="1:14" ht="15.75" customHeight="1" x14ac:dyDescent="0.3">
      <c r="A418" s="52" t="s">
        <v>92</v>
      </c>
      <c r="B418" s="34"/>
      <c r="C418" s="39">
        <f t="shared" ref="C418:N418" si="137">+B432*C324*C325*C327</f>
        <v>626.35965421075036</v>
      </c>
      <c r="D418" s="39">
        <f t="shared" si="137"/>
        <v>810.19488715735213</v>
      </c>
      <c r="E418" s="39">
        <f t="shared" si="137"/>
        <v>1021.9485593781145</v>
      </c>
      <c r="F418" s="39">
        <f t="shared" si="137"/>
        <v>1268.3624780024502</v>
      </c>
      <c r="G418" s="39">
        <f t="shared" si="137"/>
        <v>1559.8514219459732</v>
      </c>
      <c r="H418" s="39">
        <f t="shared" si="137"/>
        <v>1913.6336427277893</v>
      </c>
      <c r="I418" s="39">
        <f t="shared" si="137"/>
        <v>2359.7924981056472</v>
      </c>
      <c r="J418" s="39">
        <f t="shared" si="137"/>
        <v>2953.4509564101272</v>
      </c>
      <c r="K418" s="39">
        <f t="shared" si="137"/>
        <v>3798.4285615758536</v>
      </c>
      <c r="L418" s="39">
        <f t="shared" si="137"/>
        <v>5093.9249152647053</v>
      </c>
      <c r="M418" s="39">
        <f t="shared" si="137"/>
        <v>7226.5148291521009</v>
      </c>
      <c r="N418" s="39">
        <f t="shared" si="137"/>
        <v>10951.538470993521</v>
      </c>
    </row>
    <row r="419" spans="1:14" ht="15.75" customHeight="1" x14ac:dyDescent="0.3">
      <c r="A419" s="55" t="s">
        <v>93</v>
      </c>
      <c r="B419" s="34"/>
      <c r="C419" s="39">
        <f t="shared" ref="C419:N419" si="138">+B432*C324*C325*C326</f>
        <v>69.59551713452781</v>
      </c>
      <c r="D419" s="39">
        <f t="shared" si="138"/>
        <v>90.021654128594676</v>
      </c>
      <c r="E419" s="39">
        <f t="shared" si="138"/>
        <v>113.54983993090161</v>
      </c>
      <c r="F419" s="39">
        <f t="shared" si="138"/>
        <v>140.92916422249445</v>
      </c>
      <c r="G419" s="39">
        <f t="shared" si="138"/>
        <v>173.31682466066371</v>
      </c>
      <c r="H419" s="39">
        <f t="shared" si="138"/>
        <v>212.62596030308771</v>
      </c>
      <c r="I419" s="39">
        <f t="shared" si="138"/>
        <v>262.19916645618304</v>
      </c>
      <c r="J419" s="39">
        <f t="shared" si="138"/>
        <v>328.16121737890307</v>
      </c>
      <c r="K419" s="39">
        <f t="shared" si="138"/>
        <v>422.0476179528726</v>
      </c>
      <c r="L419" s="39">
        <f t="shared" si="138"/>
        <v>565.99165725163391</v>
      </c>
      <c r="M419" s="39">
        <f t="shared" si="138"/>
        <v>802.94609212801117</v>
      </c>
      <c r="N419" s="39">
        <f t="shared" si="138"/>
        <v>1216.837607888169</v>
      </c>
    </row>
    <row r="420" spans="1:14" ht="15.75" customHeight="1" x14ac:dyDescent="0.3">
      <c r="A420" s="45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1:14" ht="15.75" customHeight="1" x14ac:dyDescent="0.3">
      <c r="A421" s="51" t="s">
        <v>94</v>
      </c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1:14" ht="15.75" customHeight="1" x14ac:dyDescent="0.3">
      <c r="A422" s="45" t="s">
        <v>95</v>
      </c>
      <c r="B422" s="34"/>
      <c r="C422" s="46">
        <f>+SUM(C423:C425)</f>
        <v>3293.4308722024984</v>
      </c>
      <c r="D422" s="46">
        <f t="shared" ref="D422" si="139">+SUM(D423:D425)</f>
        <v>10915.047014695325</v>
      </c>
      <c r="E422" s="46">
        <f t="shared" ref="E422:N422" si="140">+SUM(E423:E425)</f>
        <v>26642.191894705229</v>
      </c>
      <c r="F422" s="46">
        <f t="shared" si="140"/>
        <v>58457.513809034921</v>
      </c>
      <c r="G422" s="46">
        <f t="shared" si="140"/>
        <v>122123.91607358</v>
      </c>
      <c r="H422" s="46">
        <f t="shared" si="140"/>
        <v>248755.62839080943</v>
      </c>
      <c r="I422" s="46">
        <f t="shared" si="140"/>
        <v>499755.27781387366</v>
      </c>
      <c r="J422" s="46">
        <f t="shared" si="140"/>
        <v>996283.90646210324</v>
      </c>
      <c r="K422" s="46">
        <f t="shared" si="140"/>
        <v>1977402.3136936417</v>
      </c>
      <c r="L422" s="46">
        <f t="shared" si="140"/>
        <v>3914777.8802882875</v>
      </c>
      <c r="M422" s="46">
        <f t="shared" si="140"/>
        <v>7738988.9844275191</v>
      </c>
      <c r="N422" s="46">
        <f t="shared" si="140"/>
        <v>15285999.387760349</v>
      </c>
    </row>
    <row r="423" spans="1:14" ht="15.75" customHeight="1" x14ac:dyDescent="0.3">
      <c r="A423" s="56" t="s">
        <v>74</v>
      </c>
      <c r="B423" s="34"/>
      <c r="C423" s="39">
        <f t="shared" ref="C423:N423" si="141">C378-C411-C412</f>
        <v>1252.666593988864</v>
      </c>
      <c r="D423" s="39">
        <f t="shared" si="141"/>
        <v>1445.5361331391086</v>
      </c>
      <c r="E423" s="39">
        <f t="shared" si="141"/>
        <v>1684.5194975923887</v>
      </c>
      <c r="F423" s="39">
        <f t="shared" si="141"/>
        <v>1994.4428762315092</v>
      </c>
      <c r="G423" s="39">
        <f t="shared" si="141"/>
        <v>2421.3520139783509</v>
      </c>
      <c r="H423" s="39">
        <f t="shared" si="141"/>
        <v>3052.8820216962513</v>
      </c>
      <c r="I423" s="39">
        <f t="shared" si="141"/>
        <v>4058.2925411095503</v>
      </c>
      <c r="J423" s="39">
        <f t="shared" si="141"/>
        <v>5767.2778667941502</v>
      </c>
      <c r="K423" s="39">
        <f t="shared" si="141"/>
        <v>8825.4728798095657</v>
      </c>
      <c r="L423" s="39">
        <f t="shared" si="141"/>
        <v>14501.138605814303</v>
      </c>
      <c r="M423" s="39">
        <f t="shared" si="141"/>
        <v>25290.153074687219</v>
      </c>
      <c r="N423" s="39">
        <f t="shared" si="141"/>
        <v>46109.465529116962</v>
      </c>
    </row>
    <row r="424" spans="1:14" ht="15.75" customHeight="1" x14ac:dyDescent="0.3">
      <c r="A424" s="57" t="s">
        <v>76</v>
      </c>
      <c r="B424" s="34"/>
      <c r="C424" s="74">
        <f t="shared" ref="C424:N424" si="142">C379-C413-C417</f>
        <v>1950.5313227503825</v>
      </c>
      <c r="D424" s="74">
        <f t="shared" si="142"/>
        <v>9352.7947446244052</v>
      </c>
      <c r="E424" s="74">
        <f t="shared" si="142"/>
        <v>24810.45116690718</v>
      </c>
      <c r="F424" s="74">
        <f t="shared" si="142"/>
        <v>56280.351477264623</v>
      </c>
      <c r="G424" s="74">
        <f t="shared" si="142"/>
        <v>119477.85290054225</v>
      </c>
      <c r="H424" s="74">
        <f t="shared" si="142"/>
        <v>245427.06957847631</v>
      </c>
      <c r="I424" s="74">
        <f t="shared" si="142"/>
        <v>495357.03513396985</v>
      </c>
      <c r="J424" s="74">
        <f t="shared" si="142"/>
        <v>990091.15641359834</v>
      </c>
      <c r="K424" s="74">
        <f t="shared" si="142"/>
        <v>1968029.6417199522</v>
      </c>
      <c r="L424" s="74">
        <f t="shared" si="142"/>
        <v>3899542.9142449582</v>
      </c>
      <c r="M424" s="74">
        <f t="shared" si="142"/>
        <v>7712657.7844297905</v>
      </c>
      <c r="N424" s="74">
        <f t="shared" si="142"/>
        <v>15238312.250878256</v>
      </c>
    </row>
    <row r="425" spans="1:14" ht="15.75" customHeight="1" x14ac:dyDescent="0.3">
      <c r="A425" s="58" t="s">
        <v>77</v>
      </c>
      <c r="B425" s="34"/>
      <c r="C425" s="39">
        <f t="shared" ref="C425:N425" si="143">C380-C419-C418</f>
        <v>90.232955463251869</v>
      </c>
      <c r="D425" s="39">
        <f t="shared" si="143"/>
        <v>116.71613693181087</v>
      </c>
      <c r="E425" s="39">
        <f t="shared" si="143"/>
        <v>147.22123020566198</v>
      </c>
      <c r="F425" s="39">
        <f t="shared" si="143"/>
        <v>182.71945553879254</v>
      </c>
      <c r="G425" s="39">
        <f t="shared" si="143"/>
        <v>224.71115905939746</v>
      </c>
      <c r="H425" s="39">
        <f t="shared" si="143"/>
        <v>275.67679063686592</v>
      </c>
      <c r="I425" s="39">
        <f t="shared" si="143"/>
        <v>339.95013879428143</v>
      </c>
      <c r="J425" s="39">
        <f t="shared" si="143"/>
        <v>425.47218171077247</v>
      </c>
      <c r="K425" s="39">
        <f t="shared" si="143"/>
        <v>547.19909387984808</v>
      </c>
      <c r="L425" s="39">
        <f t="shared" si="143"/>
        <v>733.82743751495582</v>
      </c>
      <c r="M425" s="39">
        <f t="shared" si="143"/>
        <v>1041.0469230414519</v>
      </c>
      <c r="N425" s="39">
        <f t="shared" si="143"/>
        <v>1577.671352974392</v>
      </c>
    </row>
    <row r="426" spans="1:14" ht="15.75" customHeight="1" x14ac:dyDescent="0.3">
      <c r="A426" s="45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1:14" ht="15.75" customHeight="1" x14ac:dyDescent="0.3">
      <c r="A427" s="45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1:14" ht="15.75" customHeight="1" x14ac:dyDescent="0.3">
      <c r="A428" s="49" t="s">
        <v>96</v>
      </c>
      <c r="B428" s="2">
        <v>43435</v>
      </c>
      <c r="C428" s="2">
        <v>43466</v>
      </c>
      <c r="D428" s="2">
        <v>43497</v>
      </c>
      <c r="E428" s="2">
        <v>43525</v>
      </c>
      <c r="F428" s="2">
        <v>43556</v>
      </c>
      <c r="G428" s="2">
        <v>43586</v>
      </c>
      <c r="H428" s="2">
        <v>43617</v>
      </c>
      <c r="I428" s="2">
        <v>43647</v>
      </c>
      <c r="J428" s="2">
        <v>43678</v>
      </c>
      <c r="K428" s="2">
        <v>43709</v>
      </c>
      <c r="L428" s="2">
        <v>43739</v>
      </c>
      <c r="M428" s="2">
        <v>43770</v>
      </c>
      <c r="N428" s="2">
        <v>43800</v>
      </c>
    </row>
    <row r="429" spans="1:14" ht="15.75" customHeight="1" x14ac:dyDescent="0.3">
      <c r="A429" s="45" t="s">
        <v>80</v>
      </c>
      <c r="B429" s="59">
        <f>+SUM(B430:B432)</f>
        <v>9790.8350974547211</v>
      </c>
      <c r="C429" s="46">
        <f>+SUM(C430:C432)</f>
        <v>18708.974174496339</v>
      </c>
      <c r="D429" s="46">
        <f t="shared" ref="D429:N429" si="144">+SUM(D430:D432)</f>
        <v>36182.877332034033</v>
      </c>
      <c r="E429" s="46">
        <f t="shared" si="144"/>
        <v>70519.592832861526</v>
      </c>
      <c r="F429" s="46">
        <f t="shared" si="144"/>
        <v>138105.52392144979</v>
      </c>
      <c r="G429" s="46">
        <f t="shared" si="144"/>
        <v>271266.73325831007</v>
      </c>
      <c r="H429" s="46">
        <f t="shared" si="144"/>
        <v>533775.81425510766</v>
      </c>
      <c r="I429" s="46">
        <f t="shared" si="144"/>
        <v>1051445.5823396239</v>
      </c>
      <c r="J429" s="46">
        <f t="shared" si="144"/>
        <v>2072486.9359247601</v>
      </c>
      <c r="K429" s="46">
        <f t="shared" si="144"/>
        <v>4086588.1575447153</v>
      </c>
      <c r="L429" s="46">
        <f t="shared" si="144"/>
        <v>8059845.3247311516</v>
      </c>
      <c r="M429" s="46">
        <f t="shared" si="144"/>
        <v>15898254.15010098</v>
      </c>
      <c r="N429" s="46">
        <f t="shared" si="144"/>
        <v>31362128.475909565</v>
      </c>
    </row>
    <row r="430" spans="1:14" ht="15.75" customHeight="1" x14ac:dyDescent="0.3">
      <c r="A430" s="56" t="s">
        <v>74</v>
      </c>
      <c r="B430" s="60">
        <v>6882.7834834552978</v>
      </c>
      <c r="C430" s="39">
        <f t="shared" ref="C430:N430" si="145">C378+C383+C417+C419+C423</f>
        <v>7942.5062260390605</v>
      </c>
      <c r="D430" s="39">
        <f t="shared" si="145"/>
        <v>9255.6016351230101</v>
      </c>
      <c r="E430" s="39">
        <f t="shared" si="145"/>
        <v>10958.477341931371</v>
      </c>
      <c r="F430" s="39">
        <f t="shared" si="145"/>
        <v>13304.131944935993</v>
      </c>
      <c r="G430" s="39">
        <f t="shared" si="145"/>
        <v>16774.077042287092</v>
      </c>
      <c r="H430" s="39">
        <f t="shared" si="145"/>
        <v>22298.310665437093</v>
      </c>
      <c r="I430" s="39">
        <f t="shared" si="145"/>
        <v>31688.339927440382</v>
      </c>
      <c r="J430" s="39">
        <f t="shared" si="145"/>
        <v>48491.609229722897</v>
      </c>
      <c r="K430" s="39">
        <f t="shared" si="145"/>
        <v>79676.585746232435</v>
      </c>
      <c r="L430" s="39">
        <f t="shared" si="145"/>
        <v>138956.88502575399</v>
      </c>
      <c r="M430" s="39">
        <f t="shared" si="145"/>
        <v>253348.71169844491</v>
      </c>
      <c r="N430" s="39">
        <f t="shared" si="145"/>
        <v>476107.17757463153</v>
      </c>
    </row>
    <row r="431" spans="1:14" ht="15.75" customHeight="1" x14ac:dyDescent="0.3">
      <c r="A431" s="57" t="s">
        <v>76</v>
      </c>
      <c r="B431" s="60">
        <v>2014.656015353366</v>
      </c>
      <c r="C431" s="74">
        <f t="shared" ref="C431:N431" si="146">C379+C384+C411+C418+C424</f>
        <v>9610.8626323007338</v>
      </c>
      <c r="D431" s="74">
        <f t="shared" si="146"/>
        <v>25469.639754280703</v>
      </c>
      <c r="E431" s="74">
        <f t="shared" si="146"/>
        <v>57752.01197074409</v>
      </c>
      <c r="F431" s="74">
        <f t="shared" si="146"/>
        <v>122576.52901552964</v>
      </c>
      <c r="G431" s="74">
        <f t="shared" si="146"/>
        <v>251763.18304140051</v>
      </c>
      <c r="H431" s="74">
        <f t="shared" si="146"/>
        <v>508111.66063131136</v>
      </c>
      <c r="I431" s="74">
        <f t="shared" si="146"/>
        <v>1015544.646553661</v>
      </c>
      <c r="J431" s="74">
        <f t="shared" si="146"/>
        <v>2018577.5138843455</v>
      </c>
      <c r="K431" s="74">
        <f t="shared" si="146"/>
        <v>3999645.9536052654</v>
      </c>
      <c r="L431" s="74">
        <f t="shared" si="146"/>
        <v>7910581.0444277599</v>
      </c>
      <c r="M431" s="74">
        <f t="shared" si="146"/>
        <v>15629284.929957245</v>
      </c>
      <c r="N431" s="74">
        <f t="shared" si="146"/>
        <v>30860702.721380167</v>
      </c>
    </row>
    <row r="432" spans="1:14" ht="15.75" customHeight="1" x14ac:dyDescent="0.3">
      <c r="A432" s="58" t="s">
        <v>77</v>
      </c>
      <c r="B432" s="60">
        <v>893.39559864605678</v>
      </c>
      <c r="C432" s="39">
        <f t="shared" ref="C432:N432" si="147">C380+C385+C412+C413+C425</f>
        <v>1155.6053161565428</v>
      </c>
      <c r="D432" s="39">
        <f t="shared" si="147"/>
        <v>1457.6359426303161</v>
      </c>
      <c r="E432" s="39">
        <f t="shared" si="147"/>
        <v>1809.103520186065</v>
      </c>
      <c r="F432" s="39">
        <f t="shared" si="147"/>
        <v>2224.86296098413</v>
      </c>
      <c r="G432" s="39">
        <f t="shared" si="147"/>
        <v>2729.4731746224352</v>
      </c>
      <c r="H432" s="39">
        <f t="shared" si="147"/>
        <v>3365.8429583592174</v>
      </c>
      <c r="I432" s="39">
        <f t="shared" si="147"/>
        <v>4212.5958585225035</v>
      </c>
      <c r="J432" s="39">
        <f t="shared" si="147"/>
        <v>5417.812810691561</v>
      </c>
      <c r="K432" s="39">
        <f t="shared" si="147"/>
        <v>7265.6181932173813</v>
      </c>
      <c r="L432" s="39">
        <f t="shared" si="147"/>
        <v>10307.395277638141</v>
      </c>
      <c r="M432" s="39">
        <f t="shared" si="147"/>
        <v>15620.508445291001</v>
      </c>
      <c r="N432" s="39">
        <f t="shared" si="147"/>
        <v>25318.57695476542</v>
      </c>
    </row>
    <row r="433" spans="1:14" ht="15.75" customHeight="1" x14ac:dyDescent="0.3"/>
    <row r="434" spans="1:14" ht="15.75" customHeight="1" x14ac:dyDescent="0.3"/>
    <row r="435" spans="1:14" ht="15.75" customHeight="1" x14ac:dyDescent="0.3"/>
    <row r="436" spans="1:14" ht="15.75" customHeight="1" x14ac:dyDescent="0.3"/>
    <row r="437" spans="1:14" ht="15.75" customHeight="1" x14ac:dyDescent="0.3"/>
    <row r="438" spans="1:14" ht="15.75" customHeight="1" x14ac:dyDescent="0.3"/>
    <row r="439" spans="1:14" ht="15.75" customHeight="1" x14ac:dyDescent="0.3"/>
    <row r="440" spans="1:14" ht="15.75" customHeight="1" x14ac:dyDescent="0.3">
      <c r="A440" s="75" t="s">
        <v>107</v>
      </c>
      <c r="B440" s="76">
        <f>B473/B430</f>
        <v>200</v>
      </c>
      <c r="C440" s="62">
        <v>100</v>
      </c>
      <c r="D440" s="62">
        <v>100</v>
      </c>
      <c r="E440" s="62">
        <v>100</v>
      </c>
      <c r="F440" s="62">
        <v>100</v>
      </c>
      <c r="G440" s="62">
        <v>100</v>
      </c>
      <c r="H440" s="62">
        <v>100</v>
      </c>
      <c r="I440" s="62">
        <v>100</v>
      </c>
      <c r="J440" s="62">
        <v>100</v>
      </c>
      <c r="K440" s="62">
        <v>100</v>
      </c>
      <c r="L440" s="62">
        <v>100</v>
      </c>
      <c r="M440" s="62">
        <v>100</v>
      </c>
      <c r="N440" s="62">
        <v>100</v>
      </c>
    </row>
    <row r="441" spans="1:14" ht="15.75" customHeight="1" x14ac:dyDescent="0.3">
      <c r="A441" s="75" t="s">
        <v>107</v>
      </c>
      <c r="B441" s="76">
        <f>B474/B431</f>
        <v>500</v>
      </c>
      <c r="C441" s="62">
        <v>750</v>
      </c>
      <c r="D441" s="62">
        <v>750</v>
      </c>
      <c r="E441" s="62">
        <v>750</v>
      </c>
      <c r="F441" s="62">
        <v>750</v>
      </c>
      <c r="G441" s="62">
        <v>750</v>
      </c>
      <c r="H441" s="62">
        <v>750</v>
      </c>
      <c r="I441" s="62">
        <v>750</v>
      </c>
      <c r="J441" s="62">
        <v>750</v>
      </c>
      <c r="K441" s="62">
        <v>750</v>
      </c>
      <c r="L441" s="62">
        <v>750</v>
      </c>
      <c r="M441" s="62">
        <v>750</v>
      </c>
      <c r="N441" s="62">
        <v>750</v>
      </c>
    </row>
    <row r="442" spans="1:14" ht="15.75" customHeight="1" x14ac:dyDescent="0.3">
      <c r="A442" s="75" t="s">
        <v>107</v>
      </c>
      <c r="B442" s="76">
        <f>B475/B432</f>
        <v>1000.0000000000001</v>
      </c>
      <c r="C442" s="62">
        <v>1200</v>
      </c>
      <c r="D442" s="62">
        <v>1200</v>
      </c>
      <c r="E442" s="62">
        <v>1200</v>
      </c>
      <c r="F442" s="62">
        <v>1200</v>
      </c>
      <c r="G442" s="62">
        <v>1200</v>
      </c>
      <c r="H442" s="62">
        <v>1200</v>
      </c>
      <c r="I442" s="62">
        <v>1200</v>
      </c>
      <c r="J442" s="62">
        <v>1200</v>
      </c>
      <c r="K442" s="62">
        <v>1200</v>
      </c>
      <c r="L442" s="62">
        <v>1200</v>
      </c>
      <c r="M442" s="62">
        <v>1200</v>
      </c>
      <c r="N442" s="62">
        <v>1200</v>
      </c>
    </row>
    <row r="443" spans="1:14" ht="15.75" customHeight="1" x14ac:dyDescent="0.3"/>
    <row r="444" spans="1:14" ht="15.75" customHeight="1" x14ac:dyDescent="0.3">
      <c r="A444" s="63" t="s">
        <v>98</v>
      </c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1:14" ht="15.75" customHeight="1" x14ac:dyDescent="0.3">
      <c r="A445" s="40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1:14" ht="15.75" customHeight="1" x14ac:dyDescent="0.3">
      <c r="A446" s="64" t="s">
        <v>99</v>
      </c>
      <c r="B446" s="34"/>
      <c r="C446" s="65">
        <f>+SUM(C448:C450)</f>
        <v>12651467.459142957</v>
      </c>
      <c r="D446" s="65">
        <f t="shared" ref="D446:N446" si="148">+SUM(D448:D450)</f>
        <v>17561763.035077117</v>
      </c>
      <c r="E446" s="65">
        <f t="shared" si="148"/>
        <v>23412817.96731085</v>
      </c>
      <c r="F446" s="65">
        <f t="shared" si="148"/>
        <v>28993368.013004024</v>
      </c>
      <c r="G446" s="65">
        <f t="shared" si="148"/>
        <v>34759610.084999166</v>
      </c>
      <c r="H446" s="65">
        <f t="shared" si="148"/>
        <v>40334568.556914113</v>
      </c>
      <c r="I446" s="65">
        <f t="shared" si="148"/>
        <v>46960197.791542009</v>
      </c>
      <c r="J446" s="65">
        <f t="shared" si="148"/>
        <v>54468695.704056963</v>
      </c>
      <c r="K446" s="65">
        <f t="shared" si="148"/>
        <v>62877988.572074167</v>
      </c>
      <c r="L446" s="65">
        <f t="shared" si="148"/>
        <v>72408324.50566259</v>
      </c>
      <c r="M446" s="65">
        <f t="shared" si="148"/>
        <v>83225481.236524552</v>
      </c>
      <c r="N446" s="65">
        <f t="shared" si="148"/>
        <v>95799391.598886803</v>
      </c>
    </row>
    <row r="447" spans="1:14" ht="15.75" customHeight="1" x14ac:dyDescent="0.3"/>
    <row r="448" spans="1:14" ht="15.75" customHeight="1" x14ac:dyDescent="0.3">
      <c r="A448" s="66" t="s">
        <v>74</v>
      </c>
      <c r="B448" s="34"/>
      <c r="C448" s="77">
        <f>+C$232*C373</f>
        <v>2613483.2400324401</v>
      </c>
      <c r="D448" s="77">
        <f t="shared" ref="D448:N450" si="149">+D440*D373</f>
        <v>4051576.4632800543</v>
      </c>
      <c r="E448" s="77">
        <f t="shared" si="149"/>
        <v>5306657.7019693227</v>
      </c>
      <c r="F448" s="77">
        <f t="shared" si="149"/>
        <v>6516458.6426165504</v>
      </c>
      <c r="G448" s="77">
        <f t="shared" si="149"/>
        <v>7765950.6521058241</v>
      </c>
      <c r="H448" s="77">
        <f t="shared" si="149"/>
        <v>9150982.7841688916</v>
      </c>
      <c r="I448" s="77">
        <f t="shared" si="149"/>
        <v>10634794.906743947</v>
      </c>
      <c r="J448" s="77">
        <f t="shared" si="149"/>
        <v>12289717.187973829</v>
      </c>
      <c r="K448" s="77">
        <f t="shared" si="149"/>
        <v>14174225.955361692</v>
      </c>
      <c r="L448" s="77">
        <f t="shared" si="149"/>
        <v>16332279.87740612</v>
      </c>
      <c r="M448" s="77">
        <f t="shared" si="149"/>
        <v>18808078.848072845</v>
      </c>
      <c r="N448" s="77">
        <f t="shared" si="149"/>
        <v>21632702.252862118</v>
      </c>
    </row>
    <row r="449" spans="1:14" ht="15.75" customHeight="1" x14ac:dyDescent="0.3">
      <c r="A449" s="66" t="s">
        <v>76</v>
      </c>
      <c r="B449" s="34"/>
      <c r="C449" s="77">
        <f>+C$233*C374</f>
        <v>6680946.5924772946</v>
      </c>
      <c r="D449" s="77">
        <f t="shared" si="149"/>
        <v>10259820.734963397</v>
      </c>
      <c r="E449" s="77">
        <f t="shared" si="149"/>
        <v>13510852.387453236</v>
      </c>
      <c r="F449" s="77">
        <f t="shared" si="149"/>
        <v>16790623.637102228</v>
      </c>
      <c r="G449" s="77">
        <f t="shared" si="149"/>
        <v>19909750.961195461</v>
      </c>
      <c r="H449" s="77">
        <f t="shared" si="149"/>
        <v>23380415.620907094</v>
      </c>
      <c r="I449" s="77">
        <f t="shared" si="149"/>
        <v>27168565.221541867</v>
      </c>
      <c r="J449" s="77">
        <f t="shared" si="149"/>
        <v>31451759.564089581</v>
      </c>
      <c r="K449" s="77">
        <f t="shared" si="149"/>
        <v>36312001.492449388</v>
      </c>
      <c r="L449" s="77">
        <f t="shared" si="149"/>
        <v>41792256.955942586</v>
      </c>
      <c r="M449" s="77">
        <f t="shared" si="149"/>
        <v>48109334.616901666</v>
      </c>
      <c r="N449" s="77">
        <f t="shared" si="149"/>
        <v>55347223.24804046</v>
      </c>
    </row>
    <row r="450" spans="1:14" ht="15.75" customHeight="1" x14ac:dyDescent="0.3">
      <c r="A450" s="66" t="s">
        <v>77</v>
      </c>
      <c r="B450" s="34"/>
      <c r="C450" s="77">
        <f>+C$234*C375</f>
        <v>3357037.6266332222</v>
      </c>
      <c r="D450" s="77">
        <f t="shared" si="149"/>
        <v>3250365.8368336679</v>
      </c>
      <c r="E450" s="77">
        <f t="shared" si="149"/>
        <v>4595307.8778882911</v>
      </c>
      <c r="F450" s="77">
        <f t="shared" si="149"/>
        <v>5686285.7332852446</v>
      </c>
      <c r="G450" s="77">
        <f t="shared" si="149"/>
        <v>7083908.4716978837</v>
      </c>
      <c r="H450" s="77">
        <f t="shared" si="149"/>
        <v>7803170.1518381266</v>
      </c>
      <c r="I450" s="77">
        <f t="shared" si="149"/>
        <v>9156837.6632561944</v>
      </c>
      <c r="J450" s="77">
        <f t="shared" si="149"/>
        <v>10727218.951993559</v>
      </c>
      <c r="K450" s="77">
        <f t="shared" si="149"/>
        <v>12391761.124263084</v>
      </c>
      <c r="L450" s="77">
        <f t="shared" si="149"/>
        <v>14283787.672313878</v>
      </c>
      <c r="M450" s="77">
        <f t="shared" si="149"/>
        <v>16308067.771550048</v>
      </c>
      <c r="N450" s="77">
        <f t="shared" si="149"/>
        <v>18819466.097984225</v>
      </c>
    </row>
    <row r="451" spans="1:14" ht="15.75" customHeight="1" x14ac:dyDescent="0.3">
      <c r="A451" s="40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1:14" ht="15.75" customHeight="1" x14ac:dyDescent="0.3">
      <c r="A452" s="64" t="s">
        <v>101</v>
      </c>
      <c r="B452" s="34"/>
      <c r="C452" s="65">
        <f>+SUM(C453:C455)</f>
        <v>3640347.5439264802</v>
      </c>
      <c r="D452" s="65">
        <f>+SUM(D453:D455)</f>
        <v>9802739.7448932771</v>
      </c>
      <c r="E452" s="65">
        <f>+SUM(E453:E455)</f>
        <v>22172201.399847891</v>
      </c>
      <c r="F452" s="65">
        <f>+SUM(F453:F455)</f>
        <v>46818994.990046285</v>
      </c>
      <c r="G452" s="65">
        <f t="shared" ref="G452:N452" si="150">+SUM(G453:G455)</f>
        <v>95723799.83566919</v>
      </c>
      <c r="H452" s="65">
        <f t="shared" si="150"/>
        <v>192528267.52879119</v>
      </c>
      <c r="I452" s="65">
        <f t="shared" si="150"/>
        <v>383880145.38405448</v>
      </c>
      <c r="J452" s="65">
        <f t="shared" si="150"/>
        <v>761817114.84788954</v>
      </c>
      <c r="K452" s="65">
        <f t="shared" si="150"/>
        <v>1507926988.8710327</v>
      </c>
      <c r="L452" s="65">
        <f t="shared" si="150"/>
        <v>2980471241.7383986</v>
      </c>
      <c r="M452" s="65">
        <f t="shared" si="150"/>
        <v>5886270278.4963121</v>
      </c>
      <c r="N452" s="65">
        <f t="shared" si="150"/>
        <v>11619814456.875069</v>
      </c>
    </row>
    <row r="453" spans="1:14" ht="15.75" customHeight="1" x14ac:dyDescent="0.3">
      <c r="A453" s="66" t="s">
        <v>74</v>
      </c>
      <c r="B453" s="34"/>
      <c r="C453" s="77">
        <f t="shared" ref="C453:N453" si="151">+C$232*C378</f>
        <v>655240.9876249443</v>
      </c>
      <c r="D453" s="77">
        <f t="shared" si="151"/>
        <v>756126.59271891857</v>
      </c>
      <c r="E453" s="77">
        <f t="shared" si="151"/>
        <v>881133.27566371066</v>
      </c>
      <c r="F453" s="77">
        <f t="shared" si="151"/>
        <v>1043247.0429518665</v>
      </c>
      <c r="G453" s="77">
        <f t="shared" si="151"/>
        <v>1266553.3611579065</v>
      </c>
      <c r="H453" s="77">
        <f t="shared" si="151"/>
        <v>1596892.1344257311</v>
      </c>
      <c r="I453" s="77">
        <f t="shared" si="151"/>
        <v>2122799.1753496113</v>
      </c>
      <c r="J453" s="77">
        <f t="shared" si="151"/>
        <v>3016729.9610923245</v>
      </c>
      <c r="K453" s="77">
        <f t="shared" si="151"/>
        <v>4616401.1986696199</v>
      </c>
      <c r="L453" s="77">
        <f t="shared" si="151"/>
        <v>7585210.9630413279</v>
      </c>
      <c r="M453" s="77">
        <f t="shared" si="151"/>
        <v>13228695.454451779</v>
      </c>
      <c r="N453" s="77">
        <f t="shared" si="151"/>
        <v>24118797.353691954</v>
      </c>
    </row>
    <row r="454" spans="1:14" ht="15.75" customHeight="1" x14ac:dyDescent="0.3">
      <c r="A454" s="66" t="s">
        <v>76</v>
      </c>
      <c r="B454" s="34"/>
      <c r="C454" s="77">
        <f t="shared" ref="C454:N454" si="152">+C$233*C379</f>
        <v>1491349.1153653292</v>
      </c>
      <c r="D454" s="77">
        <f t="shared" si="152"/>
        <v>7114441.063560619</v>
      </c>
      <c r="E454" s="77">
        <f t="shared" si="152"/>
        <v>18853900.828106292</v>
      </c>
      <c r="F454" s="77">
        <f t="shared" si="152"/>
        <v>42750926.861343317</v>
      </c>
      <c r="G454" s="77">
        <f t="shared" si="152"/>
        <v>90737275.603745818</v>
      </c>
      <c r="H454" s="77">
        <f t="shared" si="152"/>
        <v>186367696.24639675</v>
      </c>
      <c r="I454" s="77">
        <f t="shared" si="152"/>
        <v>376129656.78232825</v>
      </c>
      <c r="J454" s="77">
        <f t="shared" si="152"/>
        <v>751756924.61134756</v>
      </c>
      <c r="K454" s="77">
        <f t="shared" si="152"/>
        <v>1494252004.6528869</v>
      </c>
      <c r="L454" s="77">
        <f t="shared" si="152"/>
        <v>2960737917.1562977</v>
      </c>
      <c r="M454" s="77">
        <f t="shared" si="152"/>
        <v>5855807618.1376495</v>
      </c>
      <c r="N454" s="77">
        <f t="shared" si="152"/>
        <v>11569578169.40085</v>
      </c>
    </row>
    <row r="455" spans="1:14" ht="15.75" customHeight="1" x14ac:dyDescent="0.3">
      <c r="A455" s="66" t="s">
        <v>77</v>
      </c>
      <c r="B455" s="34"/>
      <c r="C455" s="77">
        <f t="shared" ref="C455:N455" si="153">+C$234*C380</f>
        <v>1493757.4409362071</v>
      </c>
      <c r="D455" s="77">
        <f t="shared" si="153"/>
        <v>1932172.0886137397</v>
      </c>
      <c r="E455" s="77">
        <f t="shared" si="153"/>
        <v>2437167.2960778885</v>
      </c>
      <c r="F455" s="77">
        <f t="shared" si="153"/>
        <v>3024821.0857511004</v>
      </c>
      <c r="G455" s="77">
        <f t="shared" si="153"/>
        <v>3719970.8707654653</v>
      </c>
      <c r="H455" s="77">
        <f t="shared" si="153"/>
        <v>4563679.1479687113</v>
      </c>
      <c r="I455" s="77">
        <f t="shared" si="153"/>
        <v>5627689.4263766119</v>
      </c>
      <c r="J455" s="77">
        <f t="shared" si="153"/>
        <v>7043460.2754496252</v>
      </c>
      <c r="K455" s="77">
        <f t="shared" si="153"/>
        <v>9058583.0194762908</v>
      </c>
      <c r="L455" s="77">
        <f t="shared" si="153"/>
        <v>12148113.61905946</v>
      </c>
      <c r="M455" s="77">
        <f t="shared" si="153"/>
        <v>17233964.904210974</v>
      </c>
      <c r="N455" s="77">
        <f t="shared" si="153"/>
        <v>26117490.120526552</v>
      </c>
    </row>
    <row r="456" spans="1:14" ht="15.75" customHeight="1" x14ac:dyDescent="0.3">
      <c r="A456" s="40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1:14" ht="15.75" customHeight="1" x14ac:dyDescent="0.3">
      <c r="A457" s="64" t="s">
        <v>102</v>
      </c>
      <c r="B457" s="34"/>
      <c r="C457" s="65">
        <f>+SUM(C458:C460)</f>
        <v>13262.05152681391</v>
      </c>
      <c r="D457" s="65">
        <f t="shared" ref="D457:N457" si="154">+SUM(D458:D460)</f>
        <v>13202.007188683452</v>
      </c>
      <c r="E457" s="65">
        <f t="shared" si="154"/>
        <v>13009.232834669499</v>
      </c>
      <c r="F457" s="65">
        <f t="shared" si="154"/>
        <v>12870.923300069318</v>
      </c>
      <c r="G457" s="65">
        <f t="shared" si="154"/>
        <v>12929.888330023305</v>
      </c>
      <c r="H457" s="65">
        <f t="shared" si="154"/>
        <v>12864.558098346877</v>
      </c>
      <c r="I457" s="65">
        <f t="shared" si="154"/>
        <v>12779.824884428064</v>
      </c>
      <c r="J457" s="65">
        <f t="shared" si="154"/>
        <v>12697.558412874338</v>
      </c>
      <c r="K457" s="65">
        <f t="shared" si="154"/>
        <v>12637.887045272884</v>
      </c>
      <c r="L457" s="65">
        <f t="shared" si="154"/>
        <v>12590.34973356035</v>
      </c>
      <c r="M457" s="65">
        <f t="shared" si="154"/>
        <v>12523.846825186025</v>
      </c>
      <c r="N457" s="65">
        <f t="shared" si="154"/>
        <v>12457.025926310607</v>
      </c>
    </row>
    <row r="458" spans="1:14" ht="15.75" customHeight="1" x14ac:dyDescent="0.3">
      <c r="A458" s="66" t="s">
        <v>74</v>
      </c>
      <c r="B458" s="34"/>
      <c r="C458" s="77">
        <f t="shared" ref="C458:N458" si="155">+C$232*C383</f>
        <v>4365.8366481984613</v>
      </c>
      <c r="D458" s="77">
        <f t="shared" si="155"/>
        <v>4344.7569078512943</v>
      </c>
      <c r="E458" s="77">
        <f t="shared" si="155"/>
        <v>4343.9570719607882</v>
      </c>
      <c r="F458" s="77">
        <f t="shared" si="155"/>
        <v>4326.5331314395362</v>
      </c>
      <c r="G458" s="77">
        <f t="shared" si="155"/>
        <v>4295.6243882656263</v>
      </c>
      <c r="H458" s="77">
        <f t="shared" si="155"/>
        <v>4272.3142683636834</v>
      </c>
      <c r="I458" s="77">
        <f t="shared" si="155"/>
        <v>4251.6538802799523</v>
      </c>
      <c r="J458" s="77">
        <f t="shared" si="155"/>
        <v>4233.477598266617</v>
      </c>
      <c r="K458" s="77">
        <f t="shared" si="155"/>
        <v>4212.3095161654737</v>
      </c>
      <c r="L458" s="77">
        <f t="shared" si="155"/>
        <v>4189.3689011576535</v>
      </c>
      <c r="M458" s="77">
        <f t="shared" si="155"/>
        <v>4168.5453978768237</v>
      </c>
      <c r="N458" s="77">
        <f t="shared" si="155"/>
        <v>4148.1741219924861</v>
      </c>
    </row>
    <row r="459" spans="1:14" ht="15.75" customHeight="1" x14ac:dyDescent="0.3">
      <c r="A459" s="66" t="s">
        <v>76</v>
      </c>
      <c r="B459" s="34"/>
      <c r="C459" s="77">
        <f t="shared" ref="C459:N459" si="156">+C$233*C384</f>
        <v>8062.5375287082161</v>
      </c>
      <c r="D459" s="77">
        <f t="shared" si="156"/>
        <v>8089.0500529097617</v>
      </c>
      <c r="E459" s="77">
        <f t="shared" si="156"/>
        <v>7953.9081684429339</v>
      </c>
      <c r="F459" s="77">
        <f t="shared" si="156"/>
        <v>7839.802136512978</v>
      </c>
      <c r="G459" s="77">
        <f t="shared" si="156"/>
        <v>7854.0471479149464</v>
      </c>
      <c r="H459" s="77">
        <f t="shared" si="156"/>
        <v>7843.7938589801879</v>
      </c>
      <c r="I459" s="77">
        <f t="shared" si="156"/>
        <v>7796.7200354522092</v>
      </c>
      <c r="J459" s="77">
        <f t="shared" si="156"/>
        <v>7739.7817133654189</v>
      </c>
      <c r="K459" s="77">
        <f t="shared" si="156"/>
        <v>7698.7262591515209</v>
      </c>
      <c r="L459" s="77">
        <f t="shared" si="156"/>
        <v>7669.9393282553783</v>
      </c>
      <c r="M459" s="77">
        <f t="shared" si="156"/>
        <v>7633.8388217340689</v>
      </c>
      <c r="N459" s="77">
        <f t="shared" si="156"/>
        <v>7592.6667783756466</v>
      </c>
    </row>
    <row r="460" spans="1:14" ht="15.75" customHeight="1" x14ac:dyDescent="0.3">
      <c r="A460" s="66" t="s">
        <v>77</v>
      </c>
      <c r="B460" s="34"/>
      <c r="C460" s="77">
        <f t="shared" ref="C460:N460" si="157">+C$234*C385</f>
        <v>833.67734990723307</v>
      </c>
      <c r="D460" s="77">
        <f t="shared" si="157"/>
        <v>768.20022792239536</v>
      </c>
      <c r="E460" s="77">
        <f t="shared" si="157"/>
        <v>711.36759426577714</v>
      </c>
      <c r="F460" s="77">
        <f t="shared" si="157"/>
        <v>704.5880321168047</v>
      </c>
      <c r="G460" s="77">
        <f t="shared" si="157"/>
        <v>780.21679384273182</v>
      </c>
      <c r="H460" s="77">
        <f t="shared" si="157"/>
        <v>748.44997100300452</v>
      </c>
      <c r="I460" s="77">
        <f t="shared" si="157"/>
        <v>731.45096869590225</v>
      </c>
      <c r="J460" s="77">
        <f t="shared" si="157"/>
        <v>724.2991012423023</v>
      </c>
      <c r="K460" s="77">
        <f t="shared" si="157"/>
        <v>726.85126995588837</v>
      </c>
      <c r="L460" s="77">
        <f t="shared" si="157"/>
        <v>731.0415041473168</v>
      </c>
      <c r="M460" s="77">
        <f t="shared" si="157"/>
        <v>721.4626055751321</v>
      </c>
      <c r="N460" s="77">
        <f t="shared" si="157"/>
        <v>716.18502594247332</v>
      </c>
    </row>
    <row r="461" spans="1:14" ht="15.75" customHeight="1" x14ac:dyDescent="0.3">
      <c r="A461" s="40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1:14" ht="15.75" customHeight="1" x14ac:dyDescent="0.3">
      <c r="A462" s="64" t="s">
        <v>103</v>
      </c>
      <c r="B462" s="34"/>
      <c r="C462" s="65">
        <f>+SUM(C463:C465)</f>
        <v>3570268.5888188565</v>
      </c>
      <c r="D462" s="65">
        <f t="shared" ref="D462:J462" si="158">+SUM(D463:D465)</f>
        <v>4120836.6313396413</v>
      </c>
      <c r="E462" s="65">
        <f t="shared" si="158"/>
        <v>4802883.3337900005</v>
      </c>
      <c r="F462" s="65">
        <f t="shared" si="158"/>
        <v>5687110.6169805024</v>
      </c>
      <c r="G462" s="65">
        <f t="shared" si="158"/>
        <v>6904630.4247061005</v>
      </c>
      <c r="H462" s="65">
        <f t="shared" si="158"/>
        <v>8704951.6935224459</v>
      </c>
      <c r="I462" s="65">
        <f t="shared" si="158"/>
        <v>11569948.012031391</v>
      </c>
      <c r="J462" s="65">
        <f t="shared" si="158"/>
        <v>16438207.912226377</v>
      </c>
      <c r="K462" s="65">
        <f>+SUM(K463:K465)</f>
        <v>25147712.992159352</v>
      </c>
      <c r="L462" s="65">
        <f>+SUM(L463:L465)</f>
        <v>41308878.748121805</v>
      </c>
      <c r="M462" s="65">
        <f>+SUM(M463:M465)</f>
        <v>72026779.237735093</v>
      </c>
      <c r="N462" s="65">
        <f>+SUM(N463:N465)</f>
        <v>131298546.7587731</v>
      </c>
    </row>
    <row r="463" spans="1:14" ht="15.75" customHeight="1" x14ac:dyDescent="0.3">
      <c r="A463" s="67" t="s">
        <v>86</v>
      </c>
      <c r="B463" s="34"/>
      <c r="C463" s="77">
        <f t="shared" ref="C463:N463" si="159">+(C441-C440)*C411</f>
        <v>3272591.4767959076</v>
      </c>
      <c r="D463" s="77">
        <f t="shared" si="159"/>
        <v>3776463.1478259224</v>
      </c>
      <c r="E463" s="77">
        <f t="shared" si="159"/>
        <v>4400807.1874601133</v>
      </c>
      <c r="F463" s="77">
        <f t="shared" si="159"/>
        <v>5210482.0141548188</v>
      </c>
      <c r="G463" s="77">
        <f t="shared" si="159"/>
        <v>6325782.1365184411</v>
      </c>
      <c r="H463" s="77">
        <f t="shared" si="159"/>
        <v>7975654.2816814538</v>
      </c>
      <c r="I463" s="77">
        <f t="shared" si="159"/>
        <v>10602289.263648702</v>
      </c>
      <c r="J463" s="77">
        <f t="shared" si="159"/>
        <v>15067013.426999716</v>
      </c>
      <c r="K463" s="77">
        <f t="shared" si="159"/>
        <v>23056547.898502495</v>
      </c>
      <c r="L463" s="77">
        <f t="shared" si="159"/>
        <v>37884224.607689865</v>
      </c>
      <c r="M463" s="77">
        <f t="shared" si="159"/>
        <v>66070524.907620378</v>
      </c>
      <c r="N463" s="77">
        <f t="shared" si="159"/>
        <v>120460978.69481809</v>
      </c>
    </row>
    <row r="464" spans="1:14" ht="15.75" customHeight="1" x14ac:dyDescent="0.3">
      <c r="A464" s="67" t="s">
        <v>87</v>
      </c>
      <c r="B464" s="34"/>
      <c r="C464" s="77">
        <f t="shared" ref="C464:N464" si="160">+(C442-C440)*C412</f>
        <v>291485.88052433188</v>
      </c>
      <c r="D464" s="77">
        <f t="shared" si="160"/>
        <v>336365.13867275423</v>
      </c>
      <c r="E464" s="77">
        <f t="shared" si="160"/>
        <v>391974.7292474595</v>
      </c>
      <c r="F464" s="77">
        <f t="shared" si="160"/>
        <v>464091.51543079363</v>
      </c>
      <c r="G464" s="77">
        <f t="shared" si="160"/>
        <v>563429.9878680394</v>
      </c>
      <c r="H464" s="77">
        <f t="shared" si="160"/>
        <v>710382.16274085839</v>
      </c>
      <c r="I464" s="77">
        <f t="shared" si="160"/>
        <v>944333.45668126107</v>
      </c>
      <c r="J464" s="77">
        <f t="shared" si="160"/>
        <v>1342001.1959271003</v>
      </c>
      <c r="K464" s="77">
        <f t="shared" si="160"/>
        <v>2053619.6508787649</v>
      </c>
      <c r="L464" s="77">
        <f t="shared" si="160"/>
        <v>3374303.4063529442</v>
      </c>
      <c r="M464" s="77">
        <f t="shared" si="160"/>
        <v>5884824.0808406826</v>
      </c>
      <c r="N464" s="77">
        <f t="shared" si="160"/>
        <v>10729317.940429142</v>
      </c>
    </row>
    <row r="465" spans="1:14" ht="15.75" customHeight="1" x14ac:dyDescent="0.3">
      <c r="A465" s="67" t="s">
        <v>88</v>
      </c>
      <c r="B465" s="34"/>
      <c r="C465" s="77">
        <f t="shared" ref="C465:N465" si="161">+(C442-C441)*C413</f>
        <v>6191.2314986171741</v>
      </c>
      <c r="D465" s="77">
        <f t="shared" si="161"/>
        <v>8008.3448409648427</v>
      </c>
      <c r="E465" s="77">
        <f t="shared" si="161"/>
        <v>10101.41708242809</v>
      </c>
      <c r="F465" s="77">
        <f t="shared" si="161"/>
        <v>12537.087394889431</v>
      </c>
      <c r="G465" s="77">
        <f t="shared" si="161"/>
        <v>15418.300319620022</v>
      </c>
      <c r="H465" s="77">
        <f t="shared" si="161"/>
        <v>18915.249100133475</v>
      </c>
      <c r="I465" s="77">
        <f t="shared" si="161"/>
        <v>23325.291701429378</v>
      </c>
      <c r="J465" s="77">
        <f t="shared" si="161"/>
        <v>29193.289299560955</v>
      </c>
      <c r="K465" s="77">
        <f t="shared" si="161"/>
        <v>37545.442778092525</v>
      </c>
      <c r="L465" s="77">
        <f t="shared" si="161"/>
        <v>50350.734078996458</v>
      </c>
      <c r="M465" s="77">
        <f t="shared" si="161"/>
        <v>71430.249274032321</v>
      </c>
      <c r="N465" s="77">
        <f t="shared" si="161"/>
        <v>108250.12352586666</v>
      </c>
    </row>
    <row r="466" spans="1:14" ht="15.75" customHeight="1" x14ac:dyDescent="0.3">
      <c r="A466" s="40"/>
    </row>
    <row r="467" spans="1:14" ht="15.75" customHeight="1" x14ac:dyDescent="0.3">
      <c r="A467" s="64" t="s">
        <v>104</v>
      </c>
      <c r="C467" s="65">
        <f>+SUM(C468:C470)</f>
        <v>-374131.2301625745</v>
      </c>
      <c r="D467" s="65">
        <f t="shared" ref="D467" si="162">+SUM(D468:D470)</f>
        <v>-538576.24729420827</v>
      </c>
      <c r="E467" s="65">
        <f t="shared" ref="E467:N467" si="163">+SUM(E468:E470)</f>
        <v>-783444.86572753277</v>
      </c>
      <c r="F467" s="65">
        <f t="shared" si="163"/>
        <v>-1176250.8891176505</v>
      </c>
      <c r="G467" s="65">
        <f t="shared" si="163"/>
        <v>-1848678.5733235495</v>
      </c>
      <c r="H467" s="65">
        <f t="shared" si="163"/>
        <v>-3058776.5232838257</v>
      </c>
      <c r="I467" s="65">
        <f t="shared" si="163"/>
        <v>-5313596.6601735717</v>
      </c>
      <c r="J467" s="65">
        <f t="shared" si="163"/>
        <v>-9611278.5126199052</v>
      </c>
      <c r="K467" s="65">
        <f t="shared" si="163"/>
        <v>-17918449.840755187</v>
      </c>
      <c r="L467" s="65">
        <f t="shared" si="163"/>
        <v>-34112095.472966976</v>
      </c>
      <c r="M467" s="65">
        <f t="shared" si="163"/>
        <v>-65837704.520995773</v>
      </c>
      <c r="N467" s="65">
        <f t="shared" si="163"/>
        <v>-128175136.13429056</v>
      </c>
    </row>
    <row r="468" spans="1:14" ht="15.75" customHeight="1" x14ac:dyDescent="0.3">
      <c r="A468" s="67" t="s">
        <v>91</v>
      </c>
      <c r="C468" s="68">
        <f t="shared" ref="C468:N469" si="164">(C440-C441)*C417</f>
        <v>-15714.316919756253</v>
      </c>
      <c r="D468" s="68">
        <f t="shared" si="164"/>
        <v>-74964.728531945715</v>
      </c>
      <c r="E468" s="68">
        <f t="shared" si="164"/>
        <v>-198663.19008338946</v>
      </c>
      <c r="F468" s="68">
        <f t="shared" si="164"/>
        <v>-450465.69337180391</v>
      </c>
      <c r="G468" s="68">
        <f t="shared" si="164"/>
        <v>-956096.92632113129</v>
      </c>
      <c r="H468" s="68">
        <f t="shared" si="164"/>
        <v>-1963752.8277229238</v>
      </c>
      <c r="I468" s="68">
        <f t="shared" si="164"/>
        <v>-3963270.9529242287</v>
      </c>
      <c r="J468" s="68">
        <f t="shared" si="164"/>
        <v>-7921248.2431185553</v>
      </c>
      <c r="K468" s="68">
        <f t="shared" si="164"/>
        <v>-15744904.608297896</v>
      </c>
      <c r="L468" s="68">
        <f t="shared" si="164"/>
        <v>-31197238.438121065</v>
      </c>
      <c r="M468" s="68">
        <f t="shared" si="164"/>
        <v>-61702532.146536522</v>
      </c>
      <c r="N468" s="68">
        <f t="shared" si="164"/>
        <v>-121908422.45366649</v>
      </c>
    </row>
    <row r="469" spans="1:14" ht="15.6" x14ac:dyDescent="0.3">
      <c r="A469" s="67" t="s">
        <v>92</v>
      </c>
      <c r="C469" s="68">
        <f t="shared" si="164"/>
        <v>-281861.84439483768</v>
      </c>
      <c r="D469" s="68">
        <f t="shared" si="164"/>
        <v>-364587.69922080846</v>
      </c>
      <c r="E469" s="68">
        <f t="shared" si="164"/>
        <v>-459876.85172015155</v>
      </c>
      <c r="F469" s="68">
        <f t="shared" si="164"/>
        <v>-570763.11510110262</v>
      </c>
      <c r="G469" s="68">
        <f t="shared" si="164"/>
        <v>-701933.13987568801</v>
      </c>
      <c r="H469" s="68">
        <f t="shared" si="164"/>
        <v>-861135.13922750519</v>
      </c>
      <c r="I469" s="68">
        <f t="shared" si="164"/>
        <v>-1061906.6241475411</v>
      </c>
      <c r="J469" s="68">
        <f t="shared" si="164"/>
        <v>-1329052.9303845572</v>
      </c>
      <c r="K469" s="68">
        <f t="shared" si="164"/>
        <v>-1709292.8527091341</v>
      </c>
      <c r="L469" s="68">
        <f t="shared" si="164"/>
        <v>-2292266.2118691173</v>
      </c>
      <c r="M469" s="68">
        <f t="shared" si="164"/>
        <v>-3251931.6731184456</v>
      </c>
      <c r="N469" s="68">
        <f t="shared" si="164"/>
        <v>-4928192.311947084</v>
      </c>
    </row>
    <row r="470" spans="1:14" ht="15.6" x14ac:dyDescent="0.3">
      <c r="A470" s="67" t="s">
        <v>93</v>
      </c>
      <c r="C470" s="68">
        <f t="shared" ref="C470:N470" si="165">(C440-C442)*C419</f>
        <v>-76555.068847980598</v>
      </c>
      <c r="D470" s="68">
        <f t="shared" si="165"/>
        <v>-99023.819541454141</v>
      </c>
      <c r="E470" s="68">
        <f t="shared" si="165"/>
        <v>-124904.82392399177</v>
      </c>
      <c r="F470" s="68">
        <f t="shared" si="165"/>
        <v>-155022.0806447439</v>
      </c>
      <c r="G470" s="68">
        <f t="shared" si="165"/>
        <v>-190648.50712673008</v>
      </c>
      <c r="H470" s="68">
        <f t="shared" si="165"/>
        <v>-233888.55633339647</v>
      </c>
      <c r="I470" s="68">
        <f t="shared" si="165"/>
        <v>-288419.08310180134</v>
      </c>
      <c r="J470" s="68">
        <f t="shared" si="165"/>
        <v>-360977.33911679336</v>
      </c>
      <c r="K470" s="68">
        <f t="shared" si="165"/>
        <v>-464252.37974815984</v>
      </c>
      <c r="L470" s="68">
        <f t="shared" si="165"/>
        <v>-622590.82297679735</v>
      </c>
      <c r="M470" s="68">
        <f t="shared" si="165"/>
        <v>-883240.70134081226</v>
      </c>
      <c r="N470" s="68">
        <f t="shared" si="165"/>
        <v>-1338521.3686769858</v>
      </c>
    </row>
    <row r="471" spans="1:14" ht="15.6" x14ac:dyDescent="0.3">
      <c r="A471" s="40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</row>
    <row r="472" spans="1:14" ht="17.399999999999999" x14ac:dyDescent="0.3">
      <c r="A472" s="64" t="s">
        <v>105</v>
      </c>
      <c r="B472" s="70">
        <f>+SUM(B473:B475)</f>
        <v>3277280.3030137992</v>
      </c>
      <c r="C472" s="65">
        <f>+SUM(C473:C475)</f>
        <v>9389123.9762173072</v>
      </c>
      <c r="D472" s="65">
        <f t="shared" ref="D472:I472" si="166">+SUM(D473:D475)</f>
        <v>21776953.110379204</v>
      </c>
      <c r="E472" s="65">
        <f t="shared" si="166"/>
        <v>46580780.936474487</v>
      </c>
      <c r="F472" s="65">
        <f t="shared" si="166"/>
        <v>95932645.509321779</v>
      </c>
      <c r="G472" s="65">
        <f t="shared" si="166"/>
        <v>193775162.794826</v>
      </c>
      <c r="H472" s="65">
        <f t="shared" si="166"/>
        <v>387352588.09005827</v>
      </c>
      <c r="I472" s="65">
        <f t="shared" si="166"/>
        <v>769882433.93821681</v>
      </c>
      <c r="J472" s="65">
        <f>+SUM(J473:J475)</f>
        <v>1525283671.7090614</v>
      </c>
      <c r="K472" s="65">
        <f t="shared" ref="K472:M472" si="167">+SUM(K473:K475)</f>
        <v>3016420865.6104331</v>
      </c>
      <c r="L472" s="65">
        <f t="shared" si="167"/>
        <v>5959200346.1565619</v>
      </c>
      <c r="M472" s="65">
        <f t="shared" si="167"/>
        <v>11766043178.772127</v>
      </c>
      <c r="N472" s="65">
        <f>+SUM(N473:N475)</f>
        <v>23223520051.138306</v>
      </c>
    </row>
    <row r="473" spans="1:14" ht="15.6" x14ac:dyDescent="0.3">
      <c r="A473" s="66" t="s">
        <v>74</v>
      </c>
      <c r="B473" s="71">
        <v>1376556.6966910595</v>
      </c>
      <c r="C473" s="77">
        <f>+C440*C430</f>
        <v>794250.62260390609</v>
      </c>
      <c r="D473" s="77">
        <f t="shared" ref="D473:N475" si="168">+D440*D430</f>
        <v>925560.16351230105</v>
      </c>
      <c r="E473" s="77">
        <f t="shared" si="168"/>
        <v>1095847.7341931371</v>
      </c>
      <c r="F473" s="77">
        <f t="shared" si="168"/>
        <v>1330413.1944935992</v>
      </c>
      <c r="G473" s="77">
        <f t="shared" si="168"/>
        <v>1677407.7042287092</v>
      </c>
      <c r="H473" s="77">
        <f t="shared" si="168"/>
        <v>2229831.0665437095</v>
      </c>
      <c r="I473" s="77">
        <f t="shared" si="168"/>
        <v>3168833.9927440383</v>
      </c>
      <c r="J473" s="77">
        <f t="shared" si="168"/>
        <v>4849160.9229722898</v>
      </c>
      <c r="K473" s="77">
        <f t="shared" si="168"/>
        <v>7967658.5746232439</v>
      </c>
      <c r="L473" s="77">
        <f t="shared" si="168"/>
        <v>13895688.502575399</v>
      </c>
      <c r="M473" s="77">
        <f t="shared" si="168"/>
        <v>25334871.16984449</v>
      </c>
      <c r="N473" s="77">
        <f t="shared" si="168"/>
        <v>47610717.75746315</v>
      </c>
    </row>
    <row r="474" spans="1:14" ht="15.6" x14ac:dyDescent="0.3">
      <c r="A474" s="66" t="s">
        <v>76</v>
      </c>
      <c r="B474" s="71">
        <v>1007328.007676683</v>
      </c>
      <c r="C474" s="77">
        <f>+C441*C431</f>
        <v>7208146.97422555</v>
      </c>
      <c r="D474" s="77">
        <f t="shared" si="168"/>
        <v>19102229.815710526</v>
      </c>
      <c r="E474" s="77">
        <f t="shared" si="168"/>
        <v>43314008.97805807</v>
      </c>
      <c r="F474" s="77">
        <f t="shared" si="168"/>
        <v>91932396.761647224</v>
      </c>
      <c r="G474" s="77">
        <f t="shared" si="168"/>
        <v>188822387.28105038</v>
      </c>
      <c r="H474" s="77">
        <f t="shared" si="168"/>
        <v>381083745.4734835</v>
      </c>
      <c r="I474" s="77">
        <f t="shared" si="168"/>
        <v>761658484.91524577</v>
      </c>
      <c r="J474" s="77">
        <f t="shared" si="168"/>
        <v>1513933135.4132593</v>
      </c>
      <c r="K474" s="77">
        <f t="shared" si="168"/>
        <v>2999734465.203949</v>
      </c>
      <c r="L474" s="77">
        <f t="shared" si="168"/>
        <v>5932935783.3208199</v>
      </c>
      <c r="M474" s="77">
        <f t="shared" si="168"/>
        <v>11721963697.467934</v>
      </c>
      <c r="N474" s="77">
        <f t="shared" si="168"/>
        <v>23145527041.035126</v>
      </c>
    </row>
    <row r="475" spans="1:14" ht="15.6" x14ac:dyDescent="0.3">
      <c r="A475" s="66" t="s">
        <v>77</v>
      </c>
      <c r="B475" s="71">
        <v>893395.59864605684</v>
      </c>
      <c r="C475" s="77">
        <f>+C442*C432</f>
        <v>1386726.3793878513</v>
      </c>
      <c r="D475" s="77">
        <f t="shared" si="168"/>
        <v>1749163.1311563794</v>
      </c>
      <c r="E475" s="77">
        <f t="shared" si="168"/>
        <v>2170924.224223278</v>
      </c>
      <c r="F475" s="77">
        <f t="shared" si="168"/>
        <v>2669835.5531809563</v>
      </c>
      <c r="G475" s="77">
        <f t="shared" si="168"/>
        <v>3275367.8095469223</v>
      </c>
      <c r="H475" s="77">
        <f t="shared" si="168"/>
        <v>4039011.5500310608</v>
      </c>
      <c r="I475" s="77">
        <f t="shared" si="168"/>
        <v>5055115.0302270046</v>
      </c>
      <c r="J475" s="77">
        <f t="shared" si="168"/>
        <v>6501375.3728298731</v>
      </c>
      <c r="K475" s="77">
        <f t="shared" si="168"/>
        <v>8718741.8318608571</v>
      </c>
      <c r="L475" s="77">
        <f t="shared" si="168"/>
        <v>12368874.333165769</v>
      </c>
      <c r="M475" s="77">
        <f t="shared" si="168"/>
        <v>18744610.134349201</v>
      </c>
      <c r="N475" s="77">
        <f t="shared" si="168"/>
        <v>30382292.345718503</v>
      </c>
    </row>
    <row r="476" spans="1:14" ht="15.6" x14ac:dyDescent="0.3">
      <c r="A476" s="43"/>
    </row>
    <row r="477" spans="1:14" ht="17.399999999999999" x14ac:dyDescent="0.3">
      <c r="A477" s="73" t="s">
        <v>106</v>
      </c>
      <c r="C477" s="65">
        <f>+SUM(C478:C480)</f>
        <v>-181329.22307531291</v>
      </c>
      <c r="D477" s="65">
        <f t="shared" ref="D477:N477" si="169">+SUM(D478:D480)</f>
        <v>-298237.10607646185</v>
      </c>
      <c r="E477" s="65">
        <f t="shared" si="169"/>
        <v>-502655.4511915929</v>
      </c>
      <c r="F477" s="65">
        <f t="shared" si="169"/>
        <v>-876193.71486281895</v>
      </c>
      <c r="G477" s="65">
        <f t="shared" si="169"/>
        <v>-1579361.2576188215</v>
      </c>
      <c r="H477" s="65">
        <f t="shared" si="169"/>
        <v>-2928250.7416022639</v>
      </c>
      <c r="I477" s="65">
        <f t="shared" si="169"/>
        <v>-5545801.9683531113</v>
      </c>
      <c r="J477" s="65">
        <f t="shared" si="169"/>
        <v>-10660278.139177149</v>
      </c>
      <c r="K477" s="65">
        <f t="shared" si="169"/>
        <v>-20694055.529414624</v>
      </c>
      <c r="L477" s="65">
        <f t="shared" si="169"/>
        <v>-40425244.679056555</v>
      </c>
      <c r="M477" s="65">
        <f t="shared" si="169"/>
        <v>-79279423.15127416</v>
      </c>
      <c r="N477" s="65">
        <f t="shared" si="169"/>
        <v>-155850955.0993576</v>
      </c>
    </row>
    <row r="478" spans="1:14" ht="15.6" x14ac:dyDescent="0.3">
      <c r="A478" s="66" t="s">
        <v>74</v>
      </c>
      <c r="C478" s="72">
        <f t="shared" ref="C478:N480" si="170">-C393*C440</f>
        <v>-33037.360720585435</v>
      </c>
      <c r="D478" s="72">
        <f t="shared" si="170"/>
        <v>-38124.029884987496</v>
      </c>
      <c r="E478" s="72">
        <f t="shared" si="170"/>
        <v>-44426.88784859045</v>
      </c>
      <c r="F478" s="72">
        <f t="shared" si="170"/>
        <v>-52600.691241270579</v>
      </c>
      <c r="G478" s="72">
        <f t="shared" si="170"/>
        <v>-63859.833335692769</v>
      </c>
      <c r="H478" s="72">
        <f t="shared" si="170"/>
        <v>-80515.569802978047</v>
      </c>
      <c r="I478" s="72">
        <f t="shared" si="170"/>
        <v>-107031.89119409806</v>
      </c>
      <c r="J478" s="72">
        <f t="shared" si="170"/>
        <v>-152104.03165171383</v>
      </c>
      <c r="K478" s="72">
        <f t="shared" si="170"/>
        <v>-232759.72430266987</v>
      </c>
      <c r="L478" s="72">
        <f t="shared" si="170"/>
        <v>-382447.6115819157</v>
      </c>
      <c r="M478" s="72">
        <f t="shared" si="170"/>
        <v>-666993.04812361917</v>
      </c>
      <c r="N478" s="72">
        <f t="shared" si="170"/>
        <v>-1216073.8161525356</v>
      </c>
    </row>
    <row r="479" spans="1:14" ht="15.6" x14ac:dyDescent="0.3">
      <c r="A479" s="66" t="s">
        <v>76</v>
      </c>
      <c r="C479" s="72">
        <f t="shared" si="170"/>
        <v>-19642.896149695316</v>
      </c>
      <c r="D479" s="72">
        <f t="shared" si="170"/>
        <v>-93705.910664932162</v>
      </c>
      <c r="E479" s="72">
        <f t="shared" si="170"/>
        <v>-248328.9876042369</v>
      </c>
      <c r="F479" s="72">
        <f t="shared" si="170"/>
        <v>-563082.11671475496</v>
      </c>
      <c r="G479" s="72">
        <f t="shared" si="170"/>
        <v>-1195121.157901414</v>
      </c>
      <c r="H479" s="72">
        <f t="shared" si="170"/>
        <v>-2454691.0346536553</v>
      </c>
      <c r="I479" s="72">
        <f t="shared" si="170"/>
        <v>-4954088.6911552865</v>
      </c>
      <c r="J479" s="72">
        <f t="shared" si="170"/>
        <v>-9901560.3038981948</v>
      </c>
      <c r="K479" s="72">
        <f t="shared" si="170"/>
        <v>-19681130.76037237</v>
      </c>
      <c r="L479" s="72">
        <f t="shared" si="170"/>
        <v>-38996548.047651336</v>
      </c>
      <c r="M479" s="72">
        <f t="shared" si="170"/>
        <v>-77128165.183170661</v>
      </c>
      <c r="N479" s="72">
        <f t="shared" si="170"/>
        <v>-152385528.06708315</v>
      </c>
    </row>
    <row r="480" spans="1:14" ht="15.6" x14ac:dyDescent="0.3">
      <c r="A480" s="66" t="s">
        <v>77</v>
      </c>
      <c r="C480" s="72">
        <f t="shared" si="170"/>
        <v>-128648.96620503218</v>
      </c>
      <c r="D480" s="72">
        <f t="shared" si="170"/>
        <v>-166407.16552654214</v>
      </c>
      <c r="E480" s="72">
        <f t="shared" si="170"/>
        <v>-209899.57573876553</v>
      </c>
      <c r="F480" s="72">
        <f t="shared" si="170"/>
        <v>-260510.90690679339</v>
      </c>
      <c r="G480" s="72">
        <f t="shared" si="170"/>
        <v>-320380.26638171473</v>
      </c>
      <c r="H480" s="72">
        <f t="shared" si="170"/>
        <v>-393044.13714563067</v>
      </c>
      <c r="I480" s="72">
        <f t="shared" si="170"/>
        <v>-484681.38600372733</v>
      </c>
      <c r="J480" s="72">
        <f t="shared" si="170"/>
        <v>-606613.80362724059</v>
      </c>
      <c r="K480" s="72">
        <f t="shared" si="170"/>
        <v>-780165.0447395849</v>
      </c>
      <c r="L480" s="72">
        <f t="shared" si="170"/>
        <v>-1046249.019823303</v>
      </c>
      <c r="M480" s="72">
        <f t="shared" si="170"/>
        <v>-1484264.9199798924</v>
      </c>
      <c r="N480" s="72">
        <f t="shared" si="170"/>
        <v>-2249353.2161219041</v>
      </c>
    </row>
    <row r="481" spans="1:14" ht="15.6" x14ac:dyDescent="0.3">
      <c r="A481" s="43"/>
    </row>
    <row r="482" spans="1:14" ht="15.6" x14ac:dyDescent="0.3">
      <c r="A482" s="43" t="s">
        <v>67</v>
      </c>
    </row>
    <row r="483" spans="1:14" ht="15.6" x14ac:dyDescent="0.3">
      <c r="A483" s="66" t="s">
        <v>74</v>
      </c>
      <c r="C483" s="32">
        <f>-C478/B473</f>
        <v>2.4000000000000004E-2</v>
      </c>
      <c r="D483" s="32">
        <f t="shared" ref="D483:N483" si="171">-D478/C473</f>
        <v>4.8000000000000008E-2</v>
      </c>
      <c r="E483" s="32">
        <f t="shared" si="171"/>
        <v>4.8000000000000001E-2</v>
      </c>
      <c r="F483" s="32">
        <f t="shared" si="171"/>
        <v>4.7999999999999994E-2</v>
      </c>
      <c r="G483" s="32">
        <f t="shared" si="171"/>
        <v>4.8000000000000001E-2</v>
      </c>
      <c r="H483" s="32">
        <f t="shared" si="171"/>
        <v>4.8000000000000001E-2</v>
      </c>
      <c r="I483" s="32">
        <f t="shared" si="171"/>
        <v>4.8000000000000001E-2</v>
      </c>
      <c r="J483" s="32">
        <f t="shared" si="171"/>
        <v>4.7999999999999994E-2</v>
      </c>
      <c r="K483" s="32">
        <f t="shared" si="171"/>
        <v>4.7999999999999994E-2</v>
      </c>
      <c r="L483" s="32">
        <f t="shared" si="171"/>
        <v>4.8000000000000001E-2</v>
      </c>
      <c r="M483" s="32">
        <f t="shared" si="171"/>
        <v>4.8000000000000001E-2</v>
      </c>
      <c r="N483" s="32">
        <f t="shared" si="171"/>
        <v>4.8000000000000008E-2</v>
      </c>
    </row>
    <row r="484" spans="1:14" ht="15.6" x14ac:dyDescent="0.3">
      <c r="A484" s="66" t="s">
        <v>76</v>
      </c>
      <c r="C484" s="32">
        <f t="shared" ref="C484:N485" si="172">-C479/B474</f>
        <v>1.9499999999999997E-2</v>
      </c>
      <c r="D484" s="32">
        <f t="shared" si="172"/>
        <v>1.3000000000000001E-2</v>
      </c>
      <c r="E484" s="32">
        <f t="shared" si="172"/>
        <v>1.3000000000000003E-2</v>
      </c>
      <c r="F484" s="32">
        <f t="shared" si="172"/>
        <v>1.3000000000000001E-2</v>
      </c>
      <c r="G484" s="32">
        <f t="shared" si="172"/>
        <v>1.3000000000000001E-2</v>
      </c>
      <c r="H484" s="32">
        <f t="shared" si="172"/>
        <v>1.3000000000000001E-2</v>
      </c>
      <c r="I484" s="32">
        <f t="shared" si="172"/>
        <v>1.3000000000000003E-2</v>
      </c>
      <c r="J484" s="32">
        <f t="shared" si="172"/>
        <v>1.2999999999999999E-2</v>
      </c>
      <c r="K484" s="32">
        <f t="shared" si="172"/>
        <v>1.2999999999999999E-2</v>
      </c>
      <c r="L484" s="32">
        <f t="shared" si="172"/>
        <v>1.2999999999999999E-2</v>
      </c>
      <c r="M484" s="32">
        <f t="shared" si="172"/>
        <v>1.3000000000000001E-2</v>
      </c>
      <c r="N484" s="32">
        <f t="shared" si="172"/>
        <v>1.3000000000000001E-2</v>
      </c>
    </row>
    <row r="485" spans="1:14" ht="15.6" x14ac:dyDescent="0.3">
      <c r="A485" s="66" t="s">
        <v>77</v>
      </c>
      <c r="C485" s="32">
        <f t="shared" si="172"/>
        <v>0.14399999999999999</v>
      </c>
      <c r="D485" s="32">
        <f t="shared" si="172"/>
        <v>0.11999999999999998</v>
      </c>
      <c r="E485" s="32">
        <f t="shared" si="172"/>
        <v>0.12000000000000001</v>
      </c>
      <c r="F485" s="32">
        <f t="shared" si="172"/>
        <v>0.12000000000000001</v>
      </c>
      <c r="G485" s="32">
        <f t="shared" si="172"/>
        <v>0.12</v>
      </c>
      <c r="H485" s="32">
        <f t="shared" si="172"/>
        <v>0.12</v>
      </c>
      <c r="I485" s="32">
        <f t="shared" si="172"/>
        <v>0.12000000000000001</v>
      </c>
      <c r="J485" s="32">
        <f t="shared" si="172"/>
        <v>0.12000000000000001</v>
      </c>
      <c r="K485" s="32">
        <f t="shared" si="172"/>
        <v>0.12000000000000002</v>
      </c>
      <c r="L485" s="32">
        <f t="shared" si="172"/>
        <v>0.12000000000000001</v>
      </c>
      <c r="M485" s="32">
        <f t="shared" si="172"/>
        <v>0.12000000000000002</v>
      </c>
      <c r="N485" s="32">
        <f t="shared" si="172"/>
        <v>0.12</v>
      </c>
    </row>
    <row r="486" spans="1:14" ht="15.6" x14ac:dyDescent="0.3">
      <c r="A486" s="43"/>
    </row>
    <row r="488" spans="1:14" ht="15.6" x14ac:dyDescent="0.3">
      <c r="A488" s="63" t="s">
        <v>108</v>
      </c>
    </row>
    <row r="490" spans="1:14" ht="15.6" x14ac:dyDescent="0.3">
      <c r="A490" s="78" t="s">
        <v>109</v>
      </c>
      <c r="B490" s="79" t="s">
        <v>110</v>
      </c>
      <c r="C490" s="80">
        <f>+C272</f>
        <v>2195650.1006974312</v>
      </c>
      <c r="D490" s="80">
        <f t="shared" ref="D490:N493" si="173">+D272</f>
        <v>2769508.2909976006</v>
      </c>
      <c r="E490" s="80">
        <f t="shared" si="173"/>
        <v>3437296.6883535236</v>
      </c>
      <c r="F490" s="80">
        <f t="shared" si="173"/>
        <v>4227239.6258698469</v>
      </c>
      <c r="G490" s="80">
        <f t="shared" si="173"/>
        <v>5185999.0317826271</v>
      </c>
      <c r="H490" s="80">
        <f t="shared" si="173"/>
        <v>6395101.620882513</v>
      </c>
      <c r="I490" s="80">
        <f t="shared" si="173"/>
        <v>8003932.1311927568</v>
      </c>
      <c r="J490" s="80">
        <f t="shared" si="173"/>
        <v>10293844.340313965</v>
      </c>
      <c r="K490" s="80">
        <f t="shared" si="173"/>
        <v>13804674.567113025</v>
      </c>
      <c r="L490" s="80">
        <f t="shared" si="173"/>
        <v>19584051.027512468</v>
      </c>
      <c r="M490" s="80">
        <f t="shared" si="173"/>
        <v>29678966.046052903</v>
      </c>
      <c r="N490" s="80">
        <f t="shared" si="173"/>
        <v>48105296.214054301</v>
      </c>
    </row>
    <row r="491" spans="1:14" ht="15.6" x14ac:dyDescent="0.3">
      <c r="A491" s="78" t="s">
        <v>111</v>
      </c>
      <c r="B491" s="79" t="s">
        <v>112</v>
      </c>
      <c r="C491" s="80">
        <f>+C273</f>
        <v>0</v>
      </c>
      <c r="D491" s="80">
        <f t="shared" si="173"/>
        <v>0</v>
      </c>
      <c r="E491" s="80">
        <f t="shared" si="173"/>
        <v>0</v>
      </c>
      <c r="F491" s="80">
        <f t="shared" si="173"/>
        <v>0</v>
      </c>
      <c r="G491" s="80">
        <f t="shared" si="173"/>
        <v>0</v>
      </c>
      <c r="H491" s="80">
        <f t="shared" si="173"/>
        <v>0</v>
      </c>
      <c r="I491" s="80">
        <f t="shared" si="173"/>
        <v>0</v>
      </c>
      <c r="J491" s="80">
        <f t="shared" si="173"/>
        <v>0</v>
      </c>
      <c r="K491" s="80">
        <f t="shared" si="173"/>
        <v>0</v>
      </c>
      <c r="L491" s="80">
        <f t="shared" si="173"/>
        <v>0</v>
      </c>
      <c r="M491" s="80">
        <f t="shared" si="173"/>
        <v>0</v>
      </c>
      <c r="N491" s="80">
        <f t="shared" si="173"/>
        <v>0</v>
      </c>
    </row>
    <row r="492" spans="1:14" ht="15.6" x14ac:dyDescent="0.3">
      <c r="A492" s="78" t="s">
        <v>113</v>
      </c>
      <c r="B492" s="79" t="s">
        <v>114</v>
      </c>
      <c r="C492" s="80">
        <f>+C274</f>
        <v>-256374.45336158169</v>
      </c>
      <c r="D492" s="80">
        <f t="shared" si="173"/>
        <v>-395307.95263361139</v>
      </c>
      <c r="E492" s="80">
        <f t="shared" si="173"/>
        <v>-625096.87037253939</v>
      </c>
      <c r="F492" s="80">
        <f t="shared" si="173"/>
        <v>-1028158.4105584484</v>
      </c>
      <c r="G492" s="80">
        <f t="shared" si="173"/>
        <v>-1766249.7463414883</v>
      </c>
      <c r="H492" s="80">
        <f t="shared" si="173"/>
        <v>-3157526.4882705486</v>
      </c>
      <c r="I492" s="80">
        <f t="shared" si="173"/>
        <v>-5828532.7768552862</v>
      </c>
      <c r="J492" s="80">
        <f t="shared" si="173"/>
        <v>-11014136.191293038</v>
      </c>
      <c r="K492" s="80">
        <f t="shared" si="173"/>
        <v>-21149151.805512715</v>
      </c>
      <c r="L492" s="80">
        <f t="shared" si="173"/>
        <v>-41035556.607286811</v>
      </c>
      <c r="M492" s="80">
        <f t="shared" si="173"/>
        <v>-80145244.354595765</v>
      </c>
      <c r="N492" s="80">
        <f t="shared" si="173"/>
        <v>-157163077.80876204</v>
      </c>
    </row>
    <row r="493" spans="1:14" ht="15.6" x14ac:dyDescent="0.3">
      <c r="A493" s="78" t="s">
        <v>115</v>
      </c>
      <c r="B493" s="79" t="s">
        <v>116</v>
      </c>
      <c r="C493" s="80">
        <f>+C275</f>
        <v>-33037.360720585435</v>
      </c>
      <c r="D493" s="80">
        <f t="shared" si="173"/>
        <v>-38124.029884987496</v>
      </c>
      <c r="E493" s="80">
        <f t="shared" si="173"/>
        <v>-44426.88784859045</v>
      </c>
      <c r="F493" s="80">
        <f t="shared" si="173"/>
        <v>-52600.691241270579</v>
      </c>
      <c r="G493" s="80">
        <f t="shared" si="173"/>
        <v>-63859.833335692769</v>
      </c>
      <c r="H493" s="80">
        <f t="shared" si="173"/>
        <v>-80515.569802978047</v>
      </c>
      <c r="I493" s="80">
        <f t="shared" si="173"/>
        <v>-107031.89119409806</v>
      </c>
      <c r="J493" s="80">
        <f t="shared" si="173"/>
        <v>-152104.03165171383</v>
      </c>
      <c r="K493" s="80">
        <f t="shared" si="173"/>
        <v>-232759.72430266987</v>
      </c>
      <c r="L493" s="80">
        <f t="shared" si="173"/>
        <v>-382447.6115819157</v>
      </c>
      <c r="M493" s="80">
        <f t="shared" si="173"/>
        <v>-666993.04812361917</v>
      </c>
      <c r="N493" s="80">
        <f t="shared" si="173"/>
        <v>-1216073.8161525356</v>
      </c>
    </row>
    <row r="494" spans="1:14" ht="15.6" x14ac:dyDescent="0.3">
      <c r="A494" s="78" t="s">
        <v>117</v>
      </c>
      <c r="C494" s="81">
        <f>+SUM(C490:C493)</f>
        <v>1906238.2866152641</v>
      </c>
      <c r="D494" s="81">
        <f t="shared" ref="D494:N494" si="174">+SUM(D490:D493)</f>
        <v>2336076.3084790017</v>
      </c>
      <c r="E494" s="81">
        <f t="shared" si="174"/>
        <v>2767772.9301323937</v>
      </c>
      <c r="F494" s="81">
        <f t="shared" si="174"/>
        <v>3146480.5240701283</v>
      </c>
      <c r="G494" s="81">
        <f t="shared" si="174"/>
        <v>3355889.4521054458</v>
      </c>
      <c r="H494" s="81">
        <f t="shared" si="174"/>
        <v>3157059.5628089863</v>
      </c>
      <c r="I494" s="81">
        <f t="shared" si="174"/>
        <v>2068367.4631433724</v>
      </c>
      <c r="J494" s="81">
        <f t="shared" si="174"/>
        <v>-872395.88263078686</v>
      </c>
      <c r="K494" s="81">
        <f t="shared" si="174"/>
        <v>-7577236.96270236</v>
      </c>
      <c r="L494" s="81">
        <f t="shared" si="174"/>
        <v>-21833953.191356257</v>
      </c>
      <c r="M494" s="81">
        <f t="shared" si="174"/>
        <v>-51133271.356666483</v>
      </c>
      <c r="N494" s="81">
        <f t="shared" si="174"/>
        <v>-110273855.41086029</v>
      </c>
    </row>
    <row r="495" spans="1:14" ht="15.6" x14ac:dyDescent="0.3">
      <c r="A495" s="78" t="s">
        <v>111</v>
      </c>
      <c r="B495" s="79" t="s">
        <v>118</v>
      </c>
      <c r="C495" s="80">
        <f>C229</f>
        <v>1404.4188472134922</v>
      </c>
      <c r="D495" s="80">
        <f t="shared" ref="D495:N497" si="175">D229</f>
        <v>2049.2863553187194</v>
      </c>
      <c r="E495" s="80">
        <f t="shared" si="175"/>
        <v>2811.8844957968804</v>
      </c>
      <c r="F495" s="80">
        <f t="shared" si="175"/>
        <v>3482.0243578859668</v>
      </c>
      <c r="G495" s="80">
        <f t="shared" si="175"/>
        <v>4323.8509082076462</v>
      </c>
      <c r="H495" s="80">
        <f t="shared" si="175"/>
        <v>4897.7346593469538</v>
      </c>
      <c r="I495" s="80">
        <f t="shared" si="175"/>
        <v>5826.1636566450125</v>
      </c>
      <c r="J495" s="80">
        <f t="shared" si="175"/>
        <v>6955.7480807179127</v>
      </c>
      <c r="K495" s="80">
        <f t="shared" si="175"/>
        <v>8301.988986643617</v>
      </c>
      <c r="L495" s="80">
        <f t="shared" si="175"/>
        <v>10063.506839271924</v>
      </c>
      <c r="M495" s="80">
        <f t="shared" si="175"/>
        <v>12463.519220775757</v>
      </c>
      <c r="N495" s="80">
        <f t="shared" si="175"/>
        <v>16186.122032481651</v>
      </c>
    </row>
    <row r="496" spans="1:14" ht="15.6" x14ac:dyDescent="0.3">
      <c r="A496" s="78" t="s">
        <v>113</v>
      </c>
      <c r="B496" s="79" t="s">
        <v>118</v>
      </c>
      <c r="C496" s="80">
        <f>C230</f>
        <v>0</v>
      </c>
      <c r="D496" s="80">
        <f t="shared" si="175"/>
        <v>0</v>
      </c>
      <c r="E496" s="80">
        <f t="shared" si="175"/>
        <v>0</v>
      </c>
      <c r="F496" s="80">
        <f t="shared" si="175"/>
        <v>0</v>
      </c>
      <c r="G496" s="80">
        <f t="shared" si="175"/>
        <v>0</v>
      </c>
      <c r="H496" s="80">
        <f t="shared" si="175"/>
        <v>0</v>
      </c>
      <c r="I496" s="80">
        <f t="shared" si="175"/>
        <v>0</v>
      </c>
      <c r="J496" s="80">
        <f t="shared" si="175"/>
        <v>0</v>
      </c>
      <c r="K496" s="80">
        <f t="shared" si="175"/>
        <v>0</v>
      </c>
      <c r="L496" s="80">
        <f t="shared" si="175"/>
        <v>0</v>
      </c>
      <c r="M496" s="80">
        <f t="shared" si="175"/>
        <v>0</v>
      </c>
      <c r="N496" s="80">
        <f t="shared" si="175"/>
        <v>0</v>
      </c>
    </row>
    <row r="497" spans="1:14" ht="15.6" x14ac:dyDescent="0.3">
      <c r="A497" s="78" t="s">
        <v>115</v>
      </c>
      <c r="B497" s="79" t="s">
        <v>118</v>
      </c>
      <c r="C497" s="80">
        <f>C231</f>
        <v>75</v>
      </c>
      <c r="D497" s="80">
        <f t="shared" si="175"/>
        <v>75</v>
      </c>
      <c r="E497" s="80">
        <f t="shared" si="175"/>
        <v>75</v>
      </c>
      <c r="F497" s="80">
        <f t="shared" si="175"/>
        <v>75</v>
      </c>
      <c r="G497" s="80">
        <f t="shared" si="175"/>
        <v>75</v>
      </c>
      <c r="H497" s="80">
        <f t="shared" si="175"/>
        <v>75</v>
      </c>
      <c r="I497" s="80">
        <f t="shared" si="175"/>
        <v>75</v>
      </c>
      <c r="J497" s="80">
        <f t="shared" si="175"/>
        <v>75</v>
      </c>
      <c r="K497" s="80">
        <f t="shared" si="175"/>
        <v>75</v>
      </c>
      <c r="L497" s="80">
        <f t="shared" si="175"/>
        <v>75</v>
      </c>
      <c r="M497" s="80">
        <f t="shared" si="175"/>
        <v>75</v>
      </c>
      <c r="N497" s="80">
        <f t="shared" si="175"/>
        <v>75</v>
      </c>
    </row>
    <row r="498" spans="1:14" ht="15.6" x14ac:dyDescent="0.3">
      <c r="A498" s="78" t="s">
        <v>117</v>
      </c>
      <c r="C498" s="81">
        <f>+SUM(C495:C497)</f>
        <v>1479.4188472134922</v>
      </c>
      <c r="D498" s="81">
        <f t="shared" ref="D498:N498" si="176">+SUM(D495:D497)</f>
        <v>2124.2863553187194</v>
      </c>
      <c r="E498" s="81">
        <f t="shared" si="176"/>
        <v>2886.8844957968804</v>
      </c>
      <c r="F498" s="81">
        <f t="shared" si="176"/>
        <v>3557.0243578859668</v>
      </c>
      <c r="G498" s="81">
        <f t="shared" si="176"/>
        <v>4398.8509082076462</v>
      </c>
      <c r="H498" s="81">
        <f t="shared" si="176"/>
        <v>4972.7346593469538</v>
      </c>
      <c r="I498" s="81">
        <f t="shared" si="176"/>
        <v>5901.1636566450125</v>
      </c>
      <c r="J498" s="81">
        <f t="shared" si="176"/>
        <v>7030.7480807179127</v>
      </c>
      <c r="K498" s="81">
        <f t="shared" si="176"/>
        <v>8376.988986643617</v>
      </c>
      <c r="L498" s="81">
        <f t="shared" si="176"/>
        <v>10138.506839271924</v>
      </c>
      <c r="M498" s="81">
        <f t="shared" si="176"/>
        <v>12538.519220775757</v>
      </c>
      <c r="N498" s="81">
        <f t="shared" si="176"/>
        <v>16261.122032481651</v>
      </c>
    </row>
    <row r="499" spans="1:14" ht="15.6" x14ac:dyDescent="0.3">
      <c r="A499" s="78" t="s">
        <v>111</v>
      </c>
      <c r="B499" s="79" t="s">
        <v>119</v>
      </c>
      <c r="C499" s="80">
        <f>C254</f>
        <v>13262.05152681391</v>
      </c>
      <c r="D499" s="80">
        <f t="shared" ref="D499:N501" si="177">D254</f>
        <v>13202.007188683452</v>
      </c>
      <c r="E499" s="80">
        <f t="shared" si="177"/>
        <v>13009.232834669499</v>
      </c>
      <c r="F499" s="80">
        <f t="shared" si="177"/>
        <v>12870.923300069318</v>
      </c>
      <c r="G499" s="80">
        <f t="shared" si="177"/>
        <v>12929.888330023305</v>
      </c>
      <c r="H499" s="80">
        <f t="shared" si="177"/>
        <v>12864.558098346877</v>
      </c>
      <c r="I499" s="80">
        <f t="shared" si="177"/>
        <v>12779.824884428064</v>
      </c>
      <c r="J499" s="80">
        <f t="shared" si="177"/>
        <v>12697.558412874338</v>
      </c>
      <c r="K499" s="80">
        <f t="shared" si="177"/>
        <v>12637.887045272884</v>
      </c>
      <c r="L499" s="80">
        <f t="shared" si="177"/>
        <v>12590.34973356035</v>
      </c>
      <c r="M499" s="80">
        <f t="shared" si="177"/>
        <v>12523.846825186025</v>
      </c>
      <c r="N499" s="80">
        <f t="shared" si="177"/>
        <v>12457.025926310607</v>
      </c>
    </row>
    <row r="500" spans="1:14" ht="15.6" x14ac:dyDescent="0.3">
      <c r="A500" s="78" t="s">
        <v>113</v>
      </c>
      <c r="B500" s="79" t="s">
        <v>119</v>
      </c>
      <c r="C500" s="80">
        <f>C255</f>
        <v>4365.8366481984613</v>
      </c>
      <c r="D500" s="80">
        <f t="shared" si="177"/>
        <v>4344.7569078512943</v>
      </c>
      <c r="E500" s="80">
        <f t="shared" si="177"/>
        <v>4343.9570719607882</v>
      </c>
      <c r="F500" s="80">
        <f t="shared" si="177"/>
        <v>4326.5331314395362</v>
      </c>
      <c r="G500" s="80">
        <f t="shared" si="177"/>
        <v>4295.6243882656263</v>
      </c>
      <c r="H500" s="80">
        <f t="shared" si="177"/>
        <v>4272.3142683636834</v>
      </c>
      <c r="I500" s="80">
        <f t="shared" si="177"/>
        <v>4251.6538802799523</v>
      </c>
      <c r="J500" s="80">
        <f t="shared" si="177"/>
        <v>4233.477598266617</v>
      </c>
      <c r="K500" s="80">
        <f t="shared" si="177"/>
        <v>4212.3095161654737</v>
      </c>
      <c r="L500" s="80">
        <f t="shared" si="177"/>
        <v>4189.3689011576535</v>
      </c>
      <c r="M500" s="80">
        <f t="shared" si="177"/>
        <v>4168.5453978768237</v>
      </c>
      <c r="N500" s="80">
        <f t="shared" si="177"/>
        <v>4148.1741219924861</v>
      </c>
    </row>
    <row r="501" spans="1:14" ht="15.6" x14ac:dyDescent="0.3">
      <c r="A501" s="78" t="s">
        <v>115</v>
      </c>
      <c r="B501" s="79" t="s">
        <v>119</v>
      </c>
      <c r="C501" s="80">
        <f>C256</f>
        <v>8062.5375287082161</v>
      </c>
      <c r="D501" s="80">
        <f t="shared" si="177"/>
        <v>8089.0500529097617</v>
      </c>
      <c r="E501" s="80">
        <f t="shared" si="177"/>
        <v>7953.9081684429339</v>
      </c>
      <c r="F501" s="80">
        <f t="shared" si="177"/>
        <v>7839.802136512978</v>
      </c>
      <c r="G501" s="80">
        <f t="shared" si="177"/>
        <v>7854.0471479149464</v>
      </c>
      <c r="H501" s="80">
        <f t="shared" si="177"/>
        <v>7843.7938589801879</v>
      </c>
      <c r="I501" s="80">
        <f t="shared" si="177"/>
        <v>7796.7200354522092</v>
      </c>
      <c r="J501" s="80">
        <f t="shared" si="177"/>
        <v>7739.7817133654189</v>
      </c>
      <c r="K501" s="80">
        <f t="shared" si="177"/>
        <v>7698.7262591515209</v>
      </c>
      <c r="L501" s="80">
        <f t="shared" si="177"/>
        <v>7669.9393282553783</v>
      </c>
      <c r="M501" s="80">
        <f t="shared" si="177"/>
        <v>7633.8388217340689</v>
      </c>
      <c r="N501" s="80">
        <f t="shared" si="177"/>
        <v>7592.6667783756466</v>
      </c>
    </row>
    <row r="502" spans="1:14" ht="15.6" x14ac:dyDescent="0.3">
      <c r="A502" s="78" t="s">
        <v>117</v>
      </c>
      <c r="C502" s="81">
        <f>+SUM(C499:C501)</f>
        <v>25690.425703720586</v>
      </c>
      <c r="D502" s="81">
        <f t="shared" ref="D502:N502" si="178">+SUM(D499:D501)</f>
        <v>25635.814149444508</v>
      </c>
      <c r="E502" s="81">
        <f t="shared" si="178"/>
        <v>25307.09807507322</v>
      </c>
      <c r="F502" s="81">
        <f t="shared" si="178"/>
        <v>25037.258568021833</v>
      </c>
      <c r="G502" s="81">
        <f t="shared" si="178"/>
        <v>25079.559866203876</v>
      </c>
      <c r="H502" s="81">
        <f t="shared" si="178"/>
        <v>24980.666225690748</v>
      </c>
      <c r="I502" s="81">
        <f t="shared" si="178"/>
        <v>24828.198800160226</v>
      </c>
      <c r="J502" s="81">
        <f t="shared" si="178"/>
        <v>24670.817724506371</v>
      </c>
      <c r="K502" s="81">
        <f t="shared" si="178"/>
        <v>24548.92282058988</v>
      </c>
      <c r="L502" s="81">
        <f t="shared" si="178"/>
        <v>24449.657962973382</v>
      </c>
      <c r="M502" s="81">
        <f t="shared" si="178"/>
        <v>24326.231044796918</v>
      </c>
      <c r="N502" s="81">
        <f t="shared" si="178"/>
        <v>24197.866826678739</v>
      </c>
    </row>
    <row r="503" spans="1:14" ht="15.6" x14ac:dyDescent="0.3">
      <c r="A503" s="82"/>
    </row>
    <row r="504" spans="1:14" ht="15.6" x14ac:dyDescent="0.3">
      <c r="A504" s="40"/>
    </row>
    <row r="505" spans="1:14" ht="15.6" x14ac:dyDescent="0.3">
      <c r="A505" s="78" t="s">
        <v>120</v>
      </c>
      <c r="C505" s="83">
        <f>C259/C272</f>
        <v>1.7149319042480105</v>
      </c>
      <c r="D505" s="83">
        <f t="shared" ref="D505:N505" si="179">D259/D272</f>
        <v>1.5697171276109849</v>
      </c>
      <c r="E505" s="83">
        <f t="shared" si="179"/>
        <v>1.47442469266327</v>
      </c>
      <c r="F505" s="83">
        <f t="shared" si="179"/>
        <v>1.4198257606600968</v>
      </c>
      <c r="G505" s="83">
        <f t="shared" si="179"/>
        <v>1.4051604635253194</v>
      </c>
      <c r="H505" s="83">
        <f t="shared" si="179"/>
        <v>1.4364801898748876</v>
      </c>
      <c r="I505" s="83">
        <f t="shared" si="179"/>
        <v>1.5251467742939127</v>
      </c>
      <c r="J505" s="83">
        <f t="shared" si="179"/>
        <v>1.6842707042621712</v>
      </c>
      <c r="K505" s="83">
        <f t="shared" si="179"/>
        <v>1.9205788411819333</v>
      </c>
      <c r="L505" s="83">
        <f t="shared" si="179"/>
        <v>2.2229561206180808</v>
      </c>
      <c r="M505" s="83">
        <f t="shared" si="179"/>
        <v>2.5567865434572301</v>
      </c>
      <c r="N505" s="83">
        <f t="shared" si="179"/>
        <v>2.8748328043697331</v>
      </c>
    </row>
    <row r="506" spans="1:14" ht="15.6" x14ac:dyDescent="0.3">
      <c r="A506" s="78" t="s">
        <v>121</v>
      </c>
      <c r="C506" s="84">
        <f>C283*C354*C287</f>
        <v>0</v>
      </c>
      <c r="D506" s="84">
        <f t="shared" ref="D506:N506" si="180">D283*D354*D287</f>
        <v>0</v>
      </c>
      <c r="E506" s="84">
        <f t="shared" si="180"/>
        <v>0</v>
      </c>
      <c r="F506" s="84">
        <f t="shared" si="180"/>
        <v>0</v>
      </c>
      <c r="G506" s="84">
        <f t="shared" si="180"/>
        <v>0</v>
      </c>
      <c r="H506" s="84">
        <f t="shared" si="180"/>
        <v>0</v>
      </c>
      <c r="I506" s="84">
        <f t="shared" si="180"/>
        <v>0</v>
      </c>
      <c r="J506" s="84">
        <f t="shared" si="180"/>
        <v>0</v>
      </c>
      <c r="K506" s="84">
        <f t="shared" si="180"/>
        <v>0</v>
      </c>
      <c r="L506" s="84">
        <f t="shared" si="180"/>
        <v>0</v>
      </c>
      <c r="M506" s="84">
        <f t="shared" si="180"/>
        <v>0</v>
      </c>
      <c r="N506" s="84">
        <f t="shared" si="180"/>
        <v>0</v>
      </c>
    </row>
    <row r="507" spans="1:14" ht="15.6" x14ac:dyDescent="0.3">
      <c r="A507" s="78" t="s">
        <v>122</v>
      </c>
      <c r="C507" s="84">
        <f>+C506+C259</f>
        <v>3765390.4082513815</v>
      </c>
      <c r="D507" s="84">
        <f t="shared" ref="D507:N507" si="181">+D506+D259</f>
        <v>4347344.5994395614</v>
      </c>
      <c r="E507" s="84">
        <f t="shared" si="181"/>
        <v>5068035.1133181201</v>
      </c>
      <c r="F507" s="84">
        <f t="shared" si="181"/>
        <v>6001943.7172931582</v>
      </c>
      <c r="G507" s="84">
        <f t="shared" si="181"/>
        <v>7287160.803341534</v>
      </c>
      <c r="H507" s="84">
        <f t="shared" si="181"/>
        <v>9186436.7906345129</v>
      </c>
      <c r="I507" s="84">
        <f t="shared" si="181"/>
        <v>12207171.271556035</v>
      </c>
      <c r="J507" s="84">
        <f t="shared" si="181"/>
        <v>17337620.456625767</v>
      </c>
      <c r="K507" s="84">
        <f t="shared" si="181"/>
        <v>26512965.88299964</v>
      </c>
      <c r="L507" s="84">
        <f t="shared" si="181"/>
        <v>43534486.098105654</v>
      </c>
      <c r="M507" s="84">
        <f t="shared" si="181"/>
        <v>75882781.010272101</v>
      </c>
      <c r="N507" s="84">
        <f t="shared" si="181"/>
        <v>138294683.62008643</v>
      </c>
    </row>
    <row r="508" spans="1:14" ht="15.6" x14ac:dyDescent="0.3">
      <c r="A508" s="78" t="s">
        <v>123</v>
      </c>
      <c r="C508" s="84">
        <f>C507/C429</f>
        <v>201.26119011828445</v>
      </c>
      <c r="D508" s="84">
        <f t="shared" ref="D508:N508" si="182">D507/D429</f>
        <v>120.14922305779969</v>
      </c>
      <c r="E508" s="84">
        <f t="shared" si="182"/>
        <v>71.867050130732736</v>
      </c>
      <c r="F508" s="84">
        <f t="shared" si="182"/>
        <v>43.459114066334386</v>
      </c>
      <c r="G508" s="84">
        <f t="shared" si="182"/>
        <v>26.863451761342347</v>
      </c>
      <c r="H508" s="84">
        <f t="shared" si="182"/>
        <v>17.210290435235112</v>
      </c>
      <c r="I508" s="84">
        <f t="shared" si="182"/>
        <v>11.609893537612521</v>
      </c>
      <c r="J508" s="84">
        <f t="shared" si="182"/>
        <v>8.3656114574684075</v>
      </c>
      <c r="K508" s="84">
        <f t="shared" si="182"/>
        <v>6.4877998126752843</v>
      </c>
      <c r="L508" s="84">
        <f t="shared" si="182"/>
        <v>5.4014046602758858</v>
      </c>
      <c r="M508" s="84">
        <f t="shared" si="182"/>
        <v>4.7730260375658995</v>
      </c>
      <c r="N508" s="84">
        <f t="shared" si="182"/>
        <v>4.4096077128921847</v>
      </c>
    </row>
    <row r="509" spans="1:14" x14ac:dyDescent="0.3">
      <c r="B509" s="85" t="s">
        <v>63</v>
      </c>
      <c r="C509" s="86">
        <f>C507</f>
        <v>3765390.4082513815</v>
      </c>
      <c r="D509" s="86">
        <f t="shared" ref="D509:N509" si="183">D507</f>
        <v>4347344.5994395614</v>
      </c>
      <c r="E509" s="86">
        <f t="shared" si="183"/>
        <v>5068035.1133181201</v>
      </c>
      <c r="F509" s="86">
        <f t="shared" si="183"/>
        <v>6001943.7172931582</v>
      </c>
      <c r="G509" s="86">
        <f t="shared" si="183"/>
        <v>7287160.803341534</v>
      </c>
      <c r="H509" s="86">
        <f t="shared" si="183"/>
        <v>9186436.7906345129</v>
      </c>
      <c r="I509" s="86">
        <f t="shared" si="183"/>
        <v>12207171.271556035</v>
      </c>
      <c r="J509" s="86">
        <f t="shared" si="183"/>
        <v>17337620.456625767</v>
      </c>
      <c r="K509" s="86">
        <f t="shared" si="183"/>
        <v>26512965.88299964</v>
      </c>
      <c r="L509" s="86">
        <f t="shared" si="183"/>
        <v>43534486.098105654</v>
      </c>
      <c r="M509" s="86">
        <f t="shared" si="183"/>
        <v>75882781.010272101</v>
      </c>
      <c r="N509" s="86">
        <f t="shared" si="183"/>
        <v>138294683.62008643</v>
      </c>
    </row>
    <row r="510" spans="1:14" ht="15.6" x14ac:dyDescent="0.3">
      <c r="A510" s="78" t="s">
        <v>124</v>
      </c>
      <c r="C510" s="84">
        <f>100*SUM(C498+C502)</f>
        <v>2716984.455093408</v>
      </c>
      <c r="D510" s="84">
        <f t="shared" ref="D510:N510" si="184">100*SUM(D498+D502)</f>
        <v>2776010.0504763229</v>
      </c>
      <c r="E510" s="84">
        <f t="shared" si="184"/>
        <v>2819398.25708701</v>
      </c>
      <c r="F510" s="84">
        <f t="shared" si="184"/>
        <v>2859428.2925907797</v>
      </c>
      <c r="G510" s="84">
        <f t="shared" si="184"/>
        <v>2947841.0774411522</v>
      </c>
      <c r="H510" s="84">
        <f t="shared" si="184"/>
        <v>2995340.0885037701</v>
      </c>
      <c r="I510" s="84">
        <f t="shared" si="184"/>
        <v>3072936.245680524</v>
      </c>
      <c r="J510" s="84">
        <f t="shared" si="184"/>
        <v>3170156.5805224283</v>
      </c>
      <c r="K510" s="84">
        <f t="shared" si="184"/>
        <v>3292591.1807233496</v>
      </c>
      <c r="L510" s="84">
        <f t="shared" si="184"/>
        <v>3458816.4802245307</v>
      </c>
      <c r="M510" s="84">
        <f t="shared" si="184"/>
        <v>3686475.0265572672</v>
      </c>
      <c r="N510" s="84">
        <f t="shared" si="184"/>
        <v>4045898.8859160389</v>
      </c>
    </row>
    <row r="511" spans="1:14" ht="15.6" x14ac:dyDescent="0.3">
      <c r="A511" s="78" t="s">
        <v>125</v>
      </c>
      <c r="B511" s="87" t="s">
        <v>74</v>
      </c>
      <c r="C511" s="84">
        <f>+C284*C288*C430</f>
        <v>0</v>
      </c>
      <c r="D511" s="84">
        <f t="shared" ref="D511:N513" si="185">+D284*D288*D430</f>
        <v>0</v>
      </c>
      <c r="E511" s="84">
        <f t="shared" si="185"/>
        <v>0</v>
      </c>
      <c r="F511" s="84">
        <f t="shared" si="185"/>
        <v>0</v>
      </c>
      <c r="G511" s="84">
        <f t="shared" si="185"/>
        <v>0</v>
      </c>
      <c r="H511" s="84">
        <f t="shared" si="185"/>
        <v>0</v>
      </c>
      <c r="I511" s="84">
        <f t="shared" si="185"/>
        <v>0</v>
      </c>
      <c r="J511" s="84">
        <f t="shared" si="185"/>
        <v>0</v>
      </c>
      <c r="K511" s="84">
        <f t="shared" si="185"/>
        <v>0</v>
      </c>
      <c r="L511" s="84">
        <f t="shared" si="185"/>
        <v>0</v>
      </c>
      <c r="M511" s="84">
        <f t="shared" si="185"/>
        <v>0</v>
      </c>
      <c r="N511" s="84">
        <f t="shared" si="185"/>
        <v>0</v>
      </c>
    </row>
    <row r="512" spans="1:14" ht="15.6" x14ac:dyDescent="0.3">
      <c r="A512" s="78" t="s">
        <v>125</v>
      </c>
      <c r="B512" s="87" t="s">
        <v>126</v>
      </c>
      <c r="C512" s="84">
        <f>+C285*C289*C431</f>
        <v>1024095.0786474369</v>
      </c>
      <c r="D512" s="84">
        <f t="shared" si="185"/>
        <v>2713942.9336571344</v>
      </c>
      <c r="E512" s="84">
        <f t="shared" si="185"/>
        <v>6153823.3875546074</v>
      </c>
      <c r="F512" s="84">
        <f t="shared" si="185"/>
        <v>13061264.625778776</v>
      </c>
      <c r="G512" s="84">
        <f t="shared" si="185"/>
        <v>26826877.732159473</v>
      </c>
      <c r="H512" s="84">
        <f t="shared" si="185"/>
        <v>54142346.110230014</v>
      </c>
      <c r="I512" s="84">
        <f t="shared" si="185"/>
        <v>108212375.3581719</v>
      </c>
      <c r="J512" s="84">
        <f t="shared" si="185"/>
        <v>215091545.56946033</v>
      </c>
      <c r="K512" s="84">
        <f t="shared" si="185"/>
        <v>426186274.23236263</v>
      </c>
      <c r="L512" s="84">
        <f t="shared" si="185"/>
        <v>842919873.77004433</v>
      </c>
      <c r="M512" s="84">
        <f t="shared" si="185"/>
        <v>1665394084.9965241</v>
      </c>
      <c r="N512" s="84">
        <f t="shared" si="185"/>
        <v>3288393039.1793852</v>
      </c>
    </row>
    <row r="513" spans="1:14" ht="15.6" x14ac:dyDescent="0.3">
      <c r="A513" s="78" t="s">
        <v>125</v>
      </c>
      <c r="B513" s="87" t="s">
        <v>77</v>
      </c>
      <c r="C513" s="84">
        <f>+C286*C290*C432</f>
        <v>92015.073298964722</v>
      </c>
      <c r="D513" s="84">
        <f t="shared" si="185"/>
        <v>116064.26193193892</v>
      </c>
      <c r="E513" s="84">
        <f t="shared" si="185"/>
        <v>144049.86779481542</v>
      </c>
      <c r="F513" s="84">
        <f t="shared" si="185"/>
        <v>177154.71326836135</v>
      </c>
      <c r="G513" s="84">
        <f t="shared" si="185"/>
        <v>217334.3015293114</v>
      </c>
      <c r="H513" s="84">
        <f t="shared" si="185"/>
        <v>268005.24555935268</v>
      </c>
      <c r="I513" s="84">
        <f t="shared" si="185"/>
        <v>335427.94523485436</v>
      </c>
      <c r="J513" s="84">
        <f t="shared" si="185"/>
        <v>431393.34505131555</v>
      </c>
      <c r="K513" s="84">
        <f t="shared" si="185"/>
        <v>578524.84863493394</v>
      </c>
      <c r="L513" s="84">
        <f t="shared" si="185"/>
        <v>820726.34898193704</v>
      </c>
      <c r="M513" s="84">
        <f t="shared" si="185"/>
        <v>1243782.9849562959</v>
      </c>
      <c r="N513" s="84">
        <f t="shared" si="185"/>
        <v>2015991.6900231966</v>
      </c>
    </row>
    <row r="514" spans="1:14" x14ac:dyDescent="0.3">
      <c r="B514" s="85" t="s">
        <v>63</v>
      </c>
      <c r="C514" s="86">
        <f>SUM(C510:C513)</f>
        <v>3833094.6070398097</v>
      </c>
      <c r="D514" s="86">
        <f t="shared" ref="D514:N514" si="186">SUM(D510:D513)</f>
        <v>5606017.2460653968</v>
      </c>
      <c r="E514" s="86">
        <f t="shared" si="186"/>
        <v>9117271.5124364328</v>
      </c>
      <c r="F514" s="86">
        <f t="shared" si="186"/>
        <v>16097847.631637918</v>
      </c>
      <c r="G514" s="86">
        <f t="shared" si="186"/>
        <v>29992053.111129936</v>
      </c>
      <c r="H514" s="86">
        <f t="shared" si="186"/>
        <v>57405691.444293134</v>
      </c>
      <c r="I514" s="86">
        <f t="shared" si="186"/>
        <v>111620739.54908727</v>
      </c>
      <c r="J514" s="86">
        <f t="shared" si="186"/>
        <v>218693095.49503407</v>
      </c>
      <c r="K514" s="86">
        <f t="shared" si="186"/>
        <v>430057390.26172096</v>
      </c>
      <c r="L514" s="86">
        <f t="shared" si="186"/>
        <v>847199416.59925079</v>
      </c>
      <c r="M514" s="86">
        <f t="shared" si="186"/>
        <v>1670324343.0080376</v>
      </c>
      <c r="N514" s="86">
        <f t="shared" si="186"/>
        <v>3294454929.7553248</v>
      </c>
    </row>
    <row r="516" spans="1:14" ht="17.399999999999999" x14ac:dyDescent="0.3">
      <c r="A516" s="3" t="s">
        <v>127</v>
      </c>
    </row>
    <row r="518" spans="1:14" ht="15.6" x14ac:dyDescent="0.3">
      <c r="A518" s="78" t="s">
        <v>74</v>
      </c>
      <c r="C518" s="84">
        <f>C279*C440+C280</f>
        <v>2.4000000000000004E-2</v>
      </c>
      <c r="D518" s="84">
        <f t="shared" ref="D518:N518" si="187">D279*D440+D280</f>
        <v>4.8000000000000008E-2</v>
      </c>
      <c r="E518" s="84">
        <f t="shared" si="187"/>
        <v>4.8000000000000001E-2</v>
      </c>
      <c r="F518" s="84">
        <f t="shared" si="187"/>
        <v>4.7999999999999994E-2</v>
      </c>
      <c r="G518" s="84">
        <f t="shared" si="187"/>
        <v>4.8000000000000001E-2</v>
      </c>
      <c r="H518" s="84">
        <f t="shared" si="187"/>
        <v>4.8000000000000001E-2</v>
      </c>
      <c r="I518" s="84">
        <f t="shared" si="187"/>
        <v>4.8000000000000001E-2</v>
      </c>
      <c r="J518" s="84">
        <f t="shared" si="187"/>
        <v>4.7999999999999994E-2</v>
      </c>
      <c r="K518" s="84">
        <f t="shared" si="187"/>
        <v>4.7999999999999994E-2</v>
      </c>
      <c r="L518" s="84">
        <f t="shared" si="187"/>
        <v>4.8000000000000001E-2</v>
      </c>
      <c r="M518" s="84">
        <f t="shared" si="187"/>
        <v>4.8000000000000001E-2</v>
      </c>
      <c r="N518" s="84">
        <f t="shared" si="187"/>
        <v>4.8000000000000008E-2</v>
      </c>
    </row>
    <row r="519" spans="1:14" ht="15.6" x14ac:dyDescent="0.3">
      <c r="A519" s="78" t="s">
        <v>76</v>
      </c>
      <c r="C519" s="84">
        <f>C279*C441+C280</f>
        <v>2.4000000000000004E-2</v>
      </c>
      <c r="D519" s="84">
        <f t="shared" ref="D519:N519" si="188">D279*D441+D280</f>
        <v>4.8000000000000008E-2</v>
      </c>
      <c r="E519" s="84">
        <f t="shared" si="188"/>
        <v>4.8000000000000001E-2</v>
      </c>
      <c r="F519" s="84">
        <f t="shared" si="188"/>
        <v>4.7999999999999994E-2</v>
      </c>
      <c r="G519" s="84">
        <f t="shared" si="188"/>
        <v>4.8000000000000001E-2</v>
      </c>
      <c r="H519" s="84">
        <f t="shared" si="188"/>
        <v>4.8000000000000001E-2</v>
      </c>
      <c r="I519" s="84">
        <f t="shared" si="188"/>
        <v>4.8000000000000001E-2</v>
      </c>
      <c r="J519" s="84">
        <f t="shared" si="188"/>
        <v>4.7999999999999994E-2</v>
      </c>
      <c r="K519" s="84">
        <f t="shared" si="188"/>
        <v>4.7999999999999994E-2</v>
      </c>
      <c r="L519" s="84">
        <f t="shared" si="188"/>
        <v>4.8000000000000001E-2</v>
      </c>
      <c r="M519" s="84">
        <f t="shared" si="188"/>
        <v>4.8000000000000001E-2</v>
      </c>
      <c r="N519" s="84">
        <f t="shared" si="188"/>
        <v>4.8000000000000008E-2</v>
      </c>
    </row>
    <row r="520" spans="1:14" ht="15.6" x14ac:dyDescent="0.3">
      <c r="A520" s="78" t="s">
        <v>77</v>
      </c>
      <c r="C520" s="84">
        <f>C279*C442+C280</f>
        <v>2.4000000000000004E-2</v>
      </c>
      <c r="D520" s="84">
        <f t="shared" ref="D520:N520" si="189">D279*D442+D280</f>
        <v>4.8000000000000008E-2</v>
      </c>
      <c r="E520" s="84">
        <f t="shared" si="189"/>
        <v>4.8000000000000001E-2</v>
      </c>
      <c r="F520" s="84">
        <f t="shared" si="189"/>
        <v>4.7999999999999994E-2</v>
      </c>
      <c r="G520" s="84">
        <f t="shared" si="189"/>
        <v>4.8000000000000001E-2</v>
      </c>
      <c r="H520" s="84">
        <f t="shared" si="189"/>
        <v>4.8000000000000001E-2</v>
      </c>
      <c r="I520" s="84">
        <f t="shared" si="189"/>
        <v>4.8000000000000001E-2</v>
      </c>
      <c r="J520" s="84">
        <f t="shared" si="189"/>
        <v>4.7999999999999994E-2</v>
      </c>
      <c r="K520" s="84">
        <f t="shared" si="189"/>
        <v>4.7999999999999994E-2</v>
      </c>
      <c r="L520" s="84">
        <f t="shared" si="189"/>
        <v>4.8000000000000001E-2</v>
      </c>
      <c r="M520" s="84">
        <f t="shared" si="189"/>
        <v>4.8000000000000001E-2</v>
      </c>
      <c r="N520" s="84">
        <f t="shared" si="189"/>
        <v>4.8000000000000008E-2</v>
      </c>
    </row>
    <row r="522" spans="1:14" ht="15.6" x14ac:dyDescent="0.3">
      <c r="A522" s="78" t="s">
        <v>74</v>
      </c>
      <c r="C522" s="84">
        <f>+C518*C430</f>
        <v>190.62014942493749</v>
      </c>
      <c r="D522" s="84">
        <f t="shared" ref="D522:N524" si="190">+D518*D430</f>
        <v>444.26887848590457</v>
      </c>
      <c r="E522" s="84">
        <f t="shared" si="190"/>
        <v>526.00691241270579</v>
      </c>
      <c r="F522" s="84">
        <f t="shared" si="190"/>
        <v>638.59833335692758</v>
      </c>
      <c r="G522" s="84">
        <f t="shared" si="190"/>
        <v>805.15569802978041</v>
      </c>
      <c r="H522" s="84">
        <f t="shared" si="190"/>
        <v>1070.3189119409806</v>
      </c>
      <c r="I522" s="84">
        <f t="shared" si="190"/>
        <v>1521.0403165171383</v>
      </c>
      <c r="J522" s="84">
        <f t="shared" si="190"/>
        <v>2327.5972430266988</v>
      </c>
      <c r="K522" s="84">
        <f t="shared" si="190"/>
        <v>3824.4761158191563</v>
      </c>
      <c r="L522" s="84">
        <f t="shared" si="190"/>
        <v>6669.9304812361916</v>
      </c>
      <c r="M522" s="84">
        <f t="shared" si="190"/>
        <v>12160.738161525356</v>
      </c>
      <c r="N522" s="84">
        <f t="shared" si="190"/>
        <v>22853.144523582316</v>
      </c>
    </row>
    <row r="523" spans="1:14" ht="15.6" x14ac:dyDescent="0.3">
      <c r="A523" s="78" t="s">
        <v>76</v>
      </c>
      <c r="C523" s="84">
        <f>+C519*C431</f>
        <v>230.66070317521766</v>
      </c>
      <c r="D523" s="84">
        <f t="shared" si="190"/>
        <v>1222.5427082054739</v>
      </c>
      <c r="E523" s="84">
        <f t="shared" si="190"/>
        <v>2772.0965745957164</v>
      </c>
      <c r="F523" s="84">
        <f t="shared" si="190"/>
        <v>5883.6733927454216</v>
      </c>
      <c r="G523" s="84">
        <f t="shared" si="190"/>
        <v>12084.632785987225</v>
      </c>
      <c r="H523" s="84">
        <f t="shared" si="190"/>
        <v>24389.359710302946</v>
      </c>
      <c r="I523" s="84">
        <f t="shared" si="190"/>
        <v>48746.143034575725</v>
      </c>
      <c r="J523" s="84">
        <f t="shared" si="190"/>
        <v>96891.720666448571</v>
      </c>
      <c r="K523" s="84">
        <f t="shared" si="190"/>
        <v>191983.00577305272</v>
      </c>
      <c r="L523" s="84">
        <f t="shared" si="190"/>
        <v>379707.89013253251</v>
      </c>
      <c r="M523" s="84">
        <f t="shared" si="190"/>
        <v>750205.67663794779</v>
      </c>
      <c r="N523" s="84">
        <f t="shared" si="190"/>
        <v>1481313.7306262483</v>
      </c>
    </row>
    <row r="524" spans="1:14" ht="15.6" x14ac:dyDescent="0.3">
      <c r="A524" s="78" t="s">
        <v>77</v>
      </c>
      <c r="C524" s="84">
        <f>+C520*C432</f>
        <v>27.734527587757032</v>
      </c>
      <c r="D524" s="84">
        <f t="shared" si="190"/>
        <v>69.966525246255188</v>
      </c>
      <c r="E524" s="84">
        <f t="shared" si="190"/>
        <v>86.836968968931117</v>
      </c>
      <c r="F524" s="84">
        <f t="shared" si="190"/>
        <v>106.79342212723823</v>
      </c>
      <c r="G524" s="84">
        <f t="shared" si="190"/>
        <v>131.0147123818769</v>
      </c>
      <c r="H524" s="84">
        <f t="shared" si="190"/>
        <v>161.56046200124243</v>
      </c>
      <c r="I524" s="84">
        <f t="shared" si="190"/>
        <v>202.20460120908018</v>
      </c>
      <c r="J524" s="84">
        <f t="shared" si="190"/>
        <v>260.0550149131949</v>
      </c>
      <c r="K524" s="84">
        <f t="shared" si="190"/>
        <v>348.74967327443426</v>
      </c>
      <c r="L524" s="84">
        <f t="shared" si="190"/>
        <v>494.75497332663076</v>
      </c>
      <c r="M524" s="84">
        <f t="shared" si="190"/>
        <v>749.78440537396807</v>
      </c>
      <c r="N524" s="84">
        <f t="shared" si="190"/>
        <v>1215.2916938287403</v>
      </c>
    </row>
    <row r="526" spans="1:14" ht="17.399999999999999" x14ac:dyDescent="0.3">
      <c r="A526" s="3" t="s">
        <v>127</v>
      </c>
    </row>
    <row r="528" spans="1:14" ht="15.6" x14ac:dyDescent="0.3">
      <c r="A528" s="78" t="s">
        <v>105</v>
      </c>
      <c r="C528" s="88">
        <f>C472</f>
        <v>9389123.9762173072</v>
      </c>
      <c r="D528" s="88">
        <f t="shared" ref="D528:N528" si="191">D472</f>
        <v>21776953.110379204</v>
      </c>
      <c r="E528" s="88">
        <f t="shared" si="191"/>
        <v>46580780.936474487</v>
      </c>
      <c r="F528" s="88">
        <f t="shared" si="191"/>
        <v>95932645.509321779</v>
      </c>
      <c r="G528" s="88">
        <f t="shared" si="191"/>
        <v>193775162.794826</v>
      </c>
      <c r="H528" s="88">
        <f t="shared" si="191"/>
        <v>387352588.09005827</v>
      </c>
      <c r="I528" s="88">
        <f t="shared" si="191"/>
        <v>769882433.93821681</v>
      </c>
      <c r="J528" s="88">
        <f t="shared" si="191"/>
        <v>1525283671.7090614</v>
      </c>
      <c r="K528" s="88">
        <f t="shared" si="191"/>
        <v>3016420865.6104331</v>
      </c>
      <c r="L528" s="88">
        <f t="shared" si="191"/>
        <v>5959200346.1565619</v>
      </c>
      <c r="M528" s="88">
        <f t="shared" si="191"/>
        <v>11766043178.772127</v>
      </c>
      <c r="N528" s="88">
        <f t="shared" si="191"/>
        <v>23223520051.138306</v>
      </c>
    </row>
    <row r="529" spans="1:14" ht="15.6" x14ac:dyDescent="0.3">
      <c r="A529" s="78" t="s">
        <v>127</v>
      </c>
      <c r="C529" s="84">
        <f>+SUM(C522:C524)</f>
        <v>449.01538018791223</v>
      </c>
      <c r="D529" s="84">
        <f t="shared" ref="D529:N529" si="192">+SUM(D522:D524)</f>
        <v>1736.7781119376339</v>
      </c>
      <c r="E529" s="84">
        <f t="shared" si="192"/>
        <v>3384.9404559773534</v>
      </c>
      <c r="F529" s="84">
        <f t="shared" si="192"/>
        <v>6629.0651482295871</v>
      </c>
      <c r="G529" s="84">
        <f t="shared" si="192"/>
        <v>13020.803196398883</v>
      </c>
      <c r="H529" s="84">
        <f t="shared" si="192"/>
        <v>25621.239084245168</v>
      </c>
      <c r="I529" s="84">
        <f t="shared" si="192"/>
        <v>50469.387952301942</v>
      </c>
      <c r="J529" s="84">
        <f t="shared" si="192"/>
        <v>99479.372924388459</v>
      </c>
      <c r="K529" s="84">
        <f t="shared" si="192"/>
        <v>196156.23156214631</v>
      </c>
      <c r="L529" s="84">
        <f t="shared" si="192"/>
        <v>386872.57558709534</v>
      </c>
      <c r="M529" s="84">
        <f t="shared" si="192"/>
        <v>763116.1992048471</v>
      </c>
      <c r="N529" s="84">
        <f t="shared" si="192"/>
        <v>1505382.1668436595</v>
      </c>
    </row>
    <row r="530" spans="1:14" ht="15.6" x14ac:dyDescent="0.3">
      <c r="A530" s="78" t="s">
        <v>128</v>
      </c>
      <c r="C530" s="88">
        <f>C528-C529</f>
        <v>9388674.9608371183</v>
      </c>
      <c r="D530" s="88">
        <f t="shared" ref="D530:N530" si="193">D528-D529</f>
        <v>21775216.332267266</v>
      </c>
      <c r="E530" s="88">
        <f t="shared" si="193"/>
        <v>46577395.996018507</v>
      </c>
      <c r="F530" s="88">
        <f t="shared" si="193"/>
        <v>95926016.444173545</v>
      </c>
      <c r="G530" s="88">
        <f t="shared" si="193"/>
        <v>193762141.9916296</v>
      </c>
      <c r="H530" s="88">
        <f t="shared" si="193"/>
        <v>387326966.85097402</v>
      </c>
      <c r="I530" s="88">
        <f t="shared" si="193"/>
        <v>769831964.55026448</v>
      </c>
      <c r="J530" s="88">
        <f t="shared" si="193"/>
        <v>1525184192.3361371</v>
      </c>
      <c r="K530" s="88">
        <f t="shared" si="193"/>
        <v>3016224709.378871</v>
      </c>
      <c r="L530" s="88">
        <f t="shared" si="193"/>
        <v>5958813473.5809746</v>
      </c>
      <c r="M530" s="88">
        <f t="shared" si="193"/>
        <v>11765280062.572922</v>
      </c>
      <c r="N530" s="88">
        <f t="shared" si="193"/>
        <v>23222014668.971462</v>
      </c>
    </row>
    <row r="531" spans="1:14" ht="15.6" x14ac:dyDescent="0.3">
      <c r="A531" s="78" t="s">
        <v>129</v>
      </c>
      <c r="C531" s="89">
        <f>+C530/C528</f>
        <v>0.99995217707409911</v>
      </c>
      <c r="D531" s="89">
        <f t="shared" ref="D531:N531" si="194">+D530/D528</f>
        <v>0.99992024696461734</v>
      </c>
      <c r="E531" s="89">
        <f t="shared" si="194"/>
        <v>0.9999273318225258</v>
      </c>
      <c r="F531" s="89">
        <f t="shared" si="194"/>
        <v>0.9999308987559653</v>
      </c>
      <c r="G531" s="89">
        <f t="shared" si="194"/>
        <v>0.99993280458130651</v>
      </c>
      <c r="H531" s="89">
        <f t="shared" si="194"/>
        <v>0.99993385551078784</v>
      </c>
      <c r="I531" s="89">
        <f t="shared" si="194"/>
        <v>0.99993444533122522</v>
      </c>
      <c r="J531" s="89">
        <f t="shared" si="194"/>
        <v>0.9999347797562057</v>
      </c>
      <c r="K531" s="89">
        <f t="shared" si="194"/>
        <v>0.99993497053617464</v>
      </c>
      <c r="L531" s="89">
        <f t="shared" si="194"/>
        <v>0.99993507978367657</v>
      </c>
      <c r="M531" s="89">
        <f t="shared" si="194"/>
        <v>0.9999351424954328</v>
      </c>
      <c r="N531" s="89">
        <f t="shared" si="194"/>
        <v>0.9999351785533146</v>
      </c>
    </row>
    <row r="532" spans="1:14" ht="15.6" x14ac:dyDescent="0.3">
      <c r="A532" s="78" t="s">
        <v>130</v>
      </c>
      <c r="C532" s="84">
        <f>C509+C514</f>
        <v>7598485.0152911916</v>
      </c>
      <c r="D532" s="84">
        <f t="shared" ref="D532:N532" si="195">D509+D514</f>
        <v>9953361.8455049582</v>
      </c>
      <c r="E532" s="84">
        <f t="shared" si="195"/>
        <v>14185306.625754554</v>
      </c>
      <c r="F532" s="84">
        <f t="shared" si="195"/>
        <v>22099791.348931074</v>
      </c>
      <c r="G532" s="84">
        <f t="shared" si="195"/>
        <v>37279213.91447147</v>
      </c>
      <c r="H532" s="84">
        <f t="shared" si="195"/>
        <v>66592128.234927647</v>
      </c>
      <c r="I532" s="84">
        <f t="shared" si="195"/>
        <v>123827910.82064331</v>
      </c>
      <c r="J532" s="84">
        <f t="shared" si="195"/>
        <v>236030715.95165983</v>
      </c>
      <c r="K532" s="84">
        <f t="shared" si="195"/>
        <v>456570356.14472061</v>
      </c>
      <c r="L532" s="84">
        <f t="shared" si="195"/>
        <v>890733902.69735646</v>
      </c>
      <c r="M532" s="84">
        <f t="shared" si="195"/>
        <v>1746207124.0183096</v>
      </c>
      <c r="N532" s="84">
        <f t="shared" si="195"/>
        <v>3432749613.375411</v>
      </c>
    </row>
    <row r="533" spans="1:14" ht="15.6" x14ac:dyDescent="0.3">
      <c r="A533" s="78" t="s">
        <v>131</v>
      </c>
      <c r="C533" s="88">
        <f>C530-C532</f>
        <v>1790189.9455459267</v>
      </c>
      <c r="D533" s="88">
        <f t="shared" ref="D533:N533" si="196">D530-D532</f>
        <v>11821854.486762308</v>
      </c>
      <c r="E533" s="88">
        <f t="shared" si="196"/>
        <v>32392089.370263953</v>
      </c>
      <c r="F533" s="88">
        <f t="shared" si="196"/>
        <v>73826225.095242471</v>
      </c>
      <c r="G533" s="88">
        <f t="shared" si="196"/>
        <v>156482928.07715812</v>
      </c>
      <c r="H533" s="88">
        <f t="shared" si="196"/>
        <v>320734838.61604637</v>
      </c>
      <c r="I533" s="88">
        <f t="shared" si="196"/>
        <v>646004053.72962117</v>
      </c>
      <c r="J533" s="88">
        <f t="shared" si="196"/>
        <v>1289153476.3844771</v>
      </c>
      <c r="K533" s="88">
        <f t="shared" si="196"/>
        <v>2559654353.2341504</v>
      </c>
      <c r="L533" s="88">
        <f t="shared" si="196"/>
        <v>5068079570.8836184</v>
      </c>
      <c r="M533" s="88">
        <f t="shared" si="196"/>
        <v>10019072938.554611</v>
      </c>
      <c r="N533" s="88">
        <f t="shared" si="196"/>
        <v>19789265055.59605</v>
      </c>
    </row>
    <row r="534" spans="1:14" ht="15.6" x14ac:dyDescent="0.3">
      <c r="A534" s="78" t="s">
        <v>129</v>
      </c>
      <c r="C534" s="89">
        <f>+C533/C528</f>
        <v>0.19066634438745145</v>
      </c>
      <c r="D534" s="89">
        <f t="shared" ref="D534:N534" si="197">+D533/D528</f>
        <v>0.54286081376222661</v>
      </c>
      <c r="E534" s="89">
        <f t="shared" si="197"/>
        <v>0.69539601352839797</v>
      </c>
      <c r="F534" s="89">
        <f t="shared" si="197"/>
        <v>0.76956311069383332</v>
      </c>
      <c r="G534" s="89">
        <f t="shared" si="197"/>
        <v>0.80754894394203747</v>
      </c>
      <c r="H534" s="89">
        <f t="shared" si="197"/>
        <v>0.82801780206894227</v>
      </c>
      <c r="I534" s="89">
        <f t="shared" si="197"/>
        <v>0.83909441916356686</v>
      </c>
      <c r="J534" s="89">
        <f t="shared" si="197"/>
        <v>0.84518932464542595</v>
      </c>
      <c r="K534" s="89">
        <f t="shared" si="197"/>
        <v>0.84857334810809071</v>
      </c>
      <c r="L534" s="89">
        <f t="shared" si="197"/>
        <v>0.85046302800548068</v>
      </c>
      <c r="M534" s="89">
        <f t="shared" si="197"/>
        <v>0.85152440683123309</v>
      </c>
      <c r="N534" s="89">
        <f t="shared" si="197"/>
        <v>0.85212168577459368</v>
      </c>
    </row>
    <row r="537" spans="1:14" ht="15.6" x14ac:dyDescent="0.3">
      <c r="A537" s="78" t="s">
        <v>132</v>
      </c>
      <c r="C537" s="84">
        <f>C508</f>
        <v>201.26119011828445</v>
      </c>
      <c r="D537" s="84">
        <f t="shared" ref="D537:N537" si="198">D508</f>
        <v>120.14922305779969</v>
      </c>
      <c r="E537" s="84">
        <f t="shared" si="198"/>
        <v>71.867050130732736</v>
      </c>
      <c r="F537" s="84">
        <f t="shared" si="198"/>
        <v>43.459114066334386</v>
      </c>
      <c r="G537" s="84">
        <f t="shared" si="198"/>
        <v>26.863451761342347</v>
      </c>
      <c r="H537" s="84">
        <f t="shared" si="198"/>
        <v>17.210290435235112</v>
      </c>
      <c r="I537" s="84">
        <f t="shared" si="198"/>
        <v>11.609893537612521</v>
      </c>
      <c r="J537" s="84">
        <f t="shared" si="198"/>
        <v>8.3656114574684075</v>
      </c>
      <c r="K537" s="84">
        <f t="shared" si="198"/>
        <v>6.4877998126752843</v>
      </c>
      <c r="L537" s="84">
        <f t="shared" si="198"/>
        <v>5.4014046602758858</v>
      </c>
      <c r="M537" s="84">
        <f t="shared" si="198"/>
        <v>4.7730260375658995</v>
      </c>
      <c r="N537" s="84">
        <f t="shared" si="198"/>
        <v>4.4096077128921847</v>
      </c>
    </row>
    <row r="538" spans="1:14" ht="15.6" x14ac:dyDescent="0.3">
      <c r="A538" s="78" t="s">
        <v>133</v>
      </c>
      <c r="C538" s="84">
        <f>SUM(C511:C513)/C502</f>
        <v>43.444595462065948</v>
      </c>
      <c r="D538" s="84">
        <f t="shared" ref="D538:N538" si="199">SUM(D511:D513)/D502</f>
        <v>110.39271774602078</v>
      </c>
      <c r="E538" s="84">
        <f t="shared" si="199"/>
        <v>248.85797797388122</v>
      </c>
      <c r="F538" s="84">
        <f t="shared" si="199"/>
        <v>528.74875670116512</v>
      </c>
      <c r="G538" s="84">
        <f t="shared" si="199"/>
        <v>1078.3367881241165</v>
      </c>
      <c r="H538" s="84">
        <f t="shared" si="199"/>
        <v>2178.0984888158182</v>
      </c>
      <c r="I538" s="84">
        <f t="shared" si="199"/>
        <v>4371.9564265252393</v>
      </c>
      <c r="J538" s="84">
        <f t="shared" si="199"/>
        <v>8735.9463038967424</v>
      </c>
      <c r="K538" s="84">
        <f t="shared" si="199"/>
        <v>17384.257639323296</v>
      </c>
      <c r="L538" s="84">
        <f t="shared" si="199"/>
        <v>34509.300759822036</v>
      </c>
      <c r="M538" s="84">
        <f t="shared" si="199"/>
        <v>68511.96409802881</v>
      </c>
      <c r="N538" s="84">
        <f t="shared" si="199"/>
        <v>135979.30158213997</v>
      </c>
    </row>
    <row r="539" spans="1:14" ht="15.6" x14ac:dyDescent="0.3">
      <c r="A539" s="78" t="s">
        <v>131</v>
      </c>
      <c r="C539" s="88">
        <f>C533/C429</f>
        <v>95.686162632383883</v>
      </c>
      <c r="D539" s="88">
        <f t="shared" ref="D539:N539" si="200">D533/D429</f>
        <v>326.72510752194893</v>
      </c>
      <c r="E539" s="88">
        <f t="shared" si="200"/>
        <v>459.33460573200466</v>
      </c>
      <c r="F539" s="88">
        <f t="shared" si="200"/>
        <v>534.56388273964035</v>
      </c>
      <c r="G539" s="88">
        <f t="shared" si="200"/>
        <v>576.86000121566462</v>
      </c>
      <c r="H539" s="88">
        <f t="shared" si="200"/>
        <v>600.87930185378809</v>
      </c>
      <c r="I539" s="88">
        <f t="shared" si="200"/>
        <v>614.39608913679149</v>
      </c>
      <c r="J539" s="88">
        <f t="shared" si="200"/>
        <v>622.03213638557713</v>
      </c>
      <c r="K539" s="88">
        <f t="shared" si="200"/>
        <v>626.3548599847237</v>
      </c>
      <c r="L539" s="88">
        <f t="shared" si="200"/>
        <v>628.80605851486018</v>
      </c>
      <c r="M539" s="88">
        <f t="shared" si="200"/>
        <v>630.19957059190517</v>
      </c>
      <c r="N539" s="88">
        <f t="shared" si="200"/>
        <v>630.99241082431422</v>
      </c>
    </row>
    <row r="540" spans="1:14" x14ac:dyDescent="0.3"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</row>
    <row r="541" spans="1:14" ht="15.6" x14ac:dyDescent="0.3">
      <c r="A541" s="78" t="s">
        <v>134</v>
      </c>
      <c r="C541" s="88">
        <f>C544*C539*C542</f>
        <v>173.14638952526604</v>
      </c>
      <c r="D541" s="88">
        <f t="shared" ref="D541:N541" si="201">D544*D539*D542</f>
        <v>591.21686123019322</v>
      </c>
      <c r="E541" s="88">
        <f t="shared" si="201"/>
        <v>831.17690561029406</v>
      </c>
      <c r="F541" s="88">
        <f t="shared" si="201"/>
        <v>967.30607352887284</v>
      </c>
      <c r="G541" s="88">
        <f t="shared" si="201"/>
        <v>1043.8419069616787</v>
      </c>
      <c r="H541" s="88">
        <f t="shared" si="201"/>
        <v>1087.3054033544736</v>
      </c>
      <c r="I541" s="88">
        <f t="shared" si="201"/>
        <v>1111.7643517713368</v>
      </c>
      <c r="J541" s="88">
        <f t="shared" si="201"/>
        <v>1125.5819610786632</v>
      </c>
      <c r="K541" s="88">
        <f t="shared" si="201"/>
        <v>1133.4040323533095</v>
      </c>
      <c r="L541" s="88">
        <f t="shared" si="201"/>
        <v>1137.8395344554613</v>
      </c>
      <c r="M541" s="88">
        <f t="shared" si="201"/>
        <v>1140.3611277377331</v>
      </c>
      <c r="N541" s="88">
        <f t="shared" si="201"/>
        <v>1141.7957910154255</v>
      </c>
    </row>
    <row r="542" spans="1:14" ht="15.6" x14ac:dyDescent="0.3">
      <c r="A542" s="78" t="s">
        <v>135</v>
      </c>
      <c r="C542" s="90">
        <f>C543/(1+1-C543)</f>
        <v>0.90476190476190466</v>
      </c>
      <c r="D542" s="90">
        <f t="shared" ref="D542:N542" si="202">D543/(1+1-D543)</f>
        <v>0.90476190476190466</v>
      </c>
      <c r="E542" s="90">
        <f t="shared" si="202"/>
        <v>0.90476190476190466</v>
      </c>
      <c r="F542" s="90">
        <f t="shared" si="202"/>
        <v>0.90476190476190466</v>
      </c>
      <c r="G542" s="90">
        <f t="shared" si="202"/>
        <v>0.90476190476190466</v>
      </c>
      <c r="H542" s="90">
        <f t="shared" si="202"/>
        <v>0.90476190476190466</v>
      </c>
      <c r="I542" s="90">
        <f t="shared" si="202"/>
        <v>0.90476190476190466</v>
      </c>
      <c r="J542" s="90">
        <f t="shared" si="202"/>
        <v>0.90476190476190466</v>
      </c>
      <c r="K542" s="90">
        <f t="shared" si="202"/>
        <v>0.90476190476190466</v>
      </c>
      <c r="L542" s="90">
        <f t="shared" si="202"/>
        <v>0.90476190476190466</v>
      </c>
      <c r="M542" s="90">
        <f t="shared" si="202"/>
        <v>0.90476190476190466</v>
      </c>
      <c r="N542" s="90">
        <f t="shared" si="202"/>
        <v>0.90476190476190466</v>
      </c>
    </row>
    <row r="543" spans="1:14" ht="15.6" x14ac:dyDescent="0.3">
      <c r="A543" s="78" t="s">
        <v>82</v>
      </c>
      <c r="B543" s="87" t="s">
        <v>136</v>
      </c>
      <c r="C543" s="90">
        <v>0.95</v>
      </c>
      <c r="D543" s="90">
        <v>0.95</v>
      </c>
      <c r="E543" s="90">
        <v>0.95</v>
      </c>
      <c r="F543" s="90">
        <v>0.95</v>
      </c>
      <c r="G543" s="90">
        <v>0.95</v>
      </c>
      <c r="H543" s="90">
        <v>0.95</v>
      </c>
      <c r="I543" s="90">
        <v>0.95</v>
      </c>
      <c r="J543" s="90">
        <v>0.95</v>
      </c>
      <c r="K543" s="90">
        <v>0.95</v>
      </c>
      <c r="L543" s="90">
        <v>0.95</v>
      </c>
      <c r="M543" s="90">
        <v>0.95</v>
      </c>
      <c r="N543" s="90">
        <v>0.95</v>
      </c>
    </row>
    <row r="544" spans="1:14" ht="15.6" x14ac:dyDescent="0.3">
      <c r="A544" s="78" t="s">
        <v>137</v>
      </c>
      <c r="C544" s="91">
        <v>2</v>
      </c>
      <c r="D544" s="91">
        <v>2</v>
      </c>
      <c r="E544" s="91">
        <v>2</v>
      </c>
      <c r="F544" s="91">
        <v>2</v>
      </c>
      <c r="G544" s="91">
        <v>2</v>
      </c>
      <c r="H544" s="91">
        <v>2</v>
      </c>
      <c r="I544" s="91">
        <v>2</v>
      </c>
      <c r="J544" s="91">
        <v>2</v>
      </c>
      <c r="K544" s="91">
        <v>2</v>
      </c>
      <c r="L544" s="91">
        <v>2</v>
      </c>
      <c r="M544" s="91">
        <v>2</v>
      </c>
      <c r="N544" s="9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Pricing</vt:lpstr>
      <vt:lpstr>Modified Pricing - Inputs </vt:lpstr>
      <vt:lpstr>Notes on Input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Zoreta</dc:creator>
  <cp:lastModifiedBy>Frederick Zoreta</cp:lastModifiedBy>
  <dcterms:created xsi:type="dcterms:W3CDTF">2020-12-27T00:47:53Z</dcterms:created>
  <dcterms:modified xsi:type="dcterms:W3CDTF">2020-12-27T01:21:20Z</dcterms:modified>
</cp:coreProperties>
</file>