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ericz\Desktop\UDACITY NANODEGREES\MONETIZATION STRATEGY\"/>
    </mc:Choice>
  </mc:AlternateContent>
  <xr:revisionPtr revIDLastSave="0" documentId="8_{E1BC3C08-C58B-4C79-94DB-12410E6613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iginal Pricing - Responses" sheetId="2" r:id="rId1"/>
    <sheet name="Modified Pricing - Responses " sheetId="8" r:id="rId2"/>
    <sheet name="Notes on Input Dataset" sheetId="1" r:id="rId3"/>
    <sheet name="Modified Pricing - Inpu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3" i="2" l="1"/>
  <c r="D203" i="2"/>
  <c r="C203" i="2"/>
  <c r="C44" i="8" l="1"/>
  <c r="N269" i="8" l="1"/>
  <c r="M269" i="8"/>
  <c r="L269" i="8"/>
  <c r="K269" i="8"/>
  <c r="J269" i="8"/>
  <c r="I269" i="8"/>
  <c r="H269" i="8"/>
  <c r="G269" i="8"/>
  <c r="F269" i="8"/>
  <c r="E269" i="8"/>
  <c r="D269" i="8"/>
  <c r="C269" i="8"/>
  <c r="N243" i="8"/>
  <c r="M243" i="8"/>
  <c r="L243" i="8"/>
  <c r="K243" i="8"/>
  <c r="J243" i="8"/>
  <c r="I243" i="8"/>
  <c r="H243" i="8"/>
  <c r="G243" i="8"/>
  <c r="F243" i="8"/>
  <c r="E243" i="8"/>
  <c r="D243" i="8"/>
  <c r="C243" i="8"/>
  <c r="N247" i="8"/>
  <c r="M247" i="8"/>
  <c r="L247" i="8"/>
  <c r="K247" i="8"/>
  <c r="J247" i="8"/>
  <c r="I247" i="8"/>
  <c r="H247" i="8"/>
  <c r="G247" i="8"/>
  <c r="F247" i="8"/>
  <c r="E247" i="8"/>
  <c r="D247" i="8"/>
  <c r="C247" i="8"/>
  <c r="N246" i="8"/>
  <c r="M246" i="8"/>
  <c r="L246" i="8"/>
  <c r="K246" i="8"/>
  <c r="J246" i="8"/>
  <c r="I246" i="8"/>
  <c r="H246" i="8"/>
  <c r="G246" i="8"/>
  <c r="F246" i="8"/>
  <c r="E246" i="8"/>
  <c r="D246" i="8"/>
  <c r="C246" i="8"/>
  <c r="N245" i="8"/>
  <c r="M245" i="8"/>
  <c r="L245" i="8"/>
  <c r="K245" i="8"/>
  <c r="J245" i="8"/>
  <c r="I245" i="8"/>
  <c r="H245" i="8"/>
  <c r="G245" i="8"/>
  <c r="F245" i="8"/>
  <c r="E245" i="8"/>
  <c r="D245" i="8"/>
  <c r="C245" i="8"/>
  <c r="N229" i="8"/>
  <c r="M229" i="8"/>
  <c r="L229" i="8"/>
  <c r="K229" i="8"/>
  <c r="J229" i="8"/>
  <c r="I229" i="8"/>
  <c r="H229" i="8"/>
  <c r="G229" i="8"/>
  <c r="F229" i="8"/>
  <c r="E229" i="8"/>
  <c r="D229" i="8"/>
  <c r="N228" i="8"/>
  <c r="M228" i="8"/>
  <c r="L228" i="8"/>
  <c r="K228" i="8"/>
  <c r="J228" i="8"/>
  <c r="I228" i="8"/>
  <c r="H228" i="8"/>
  <c r="G228" i="8"/>
  <c r="F228" i="8"/>
  <c r="E228" i="8"/>
  <c r="D228" i="8"/>
  <c r="N227" i="8"/>
  <c r="M227" i="8"/>
  <c r="L227" i="8"/>
  <c r="K227" i="8"/>
  <c r="J227" i="8"/>
  <c r="I227" i="8"/>
  <c r="H227" i="8"/>
  <c r="G227" i="8"/>
  <c r="F227" i="8"/>
  <c r="E227" i="8"/>
  <c r="D227" i="8"/>
  <c r="C229" i="8"/>
  <c r="C228" i="8"/>
  <c r="C227" i="8"/>
  <c r="C244" i="8"/>
  <c r="N244" i="8"/>
  <c r="M244" i="8"/>
  <c r="L244" i="8"/>
  <c r="K244" i="8"/>
  <c r="J244" i="8"/>
  <c r="I244" i="8"/>
  <c r="H244" i="8"/>
  <c r="G244" i="8"/>
  <c r="F244" i="8"/>
  <c r="E244" i="8"/>
  <c r="D244" i="8"/>
  <c r="Q35" i="3"/>
  <c r="Q34" i="3"/>
  <c r="Q33" i="3"/>
  <c r="Q32" i="3"/>
  <c r="Q31" i="3"/>
  <c r="Q30" i="3"/>
  <c r="Q29" i="3"/>
  <c r="Q28" i="3"/>
  <c r="Q27" i="3"/>
  <c r="Q23" i="3"/>
  <c r="Q22" i="3"/>
  <c r="Q21" i="3"/>
  <c r="Q20" i="3"/>
  <c r="Q19" i="3"/>
  <c r="Q18" i="3"/>
  <c r="Q17" i="3"/>
  <c r="Q16" i="3"/>
  <c r="Q15" i="3"/>
  <c r="Q12" i="3"/>
  <c r="Q11" i="3"/>
  <c r="Q10" i="3"/>
  <c r="Q9" i="3"/>
  <c r="Q8" i="3"/>
  <c r="Q7" i="3"/>
  <c r="Q6" i="3"/>
  <c r="Q5" i="3"/>
  <c r="Q4" i="3"/>
  <c r="Q3" i="3"/>
  <c r="N334" i="2"/>
  <c r="M334" i="2"/>
  <c r="L334" i="2"/>
  <c r="K334" i="2"/>
  <c r="J334" i="2"/>
  <c r="I334" i="2"/>
  <c r="H334" i="2"/>
  <c r="G334" i="2"/>
  <c r="F334" i="2"/>
  <c r="E334" i="2"/>
  <c r="D334" i="2"/>
  <c r="C334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N312" i="2"/>
  <c r="M312" i="2"/>
  <c r="L312" i="2"/>
  <c r="K312" i="2"/>
  <c r="J312" i="2"/>
  <c r="I312" i="2"/>
  <c r="H312" i="2"/>
  <c r="G312" i="2"/>
  <c r="F312" i="2"/>
  <c r="E312" i="2"/>
  <c r="D312" i="2"/>
  <c r="N311" i="2"/>
  <c r="M311" i="2"/>
  <c r="L311" i="2"/>
  <c r="K311" i="2"/>
  <c r="J311" i="2"/>
  <c r="I311" i="2"/>
  <c r="H311" i="2"/>
  <c r="G311" i="2"/>
  <c r="F311" i="2"/>
  <c r="E311" i="2"/>
  <c r="D311" i="2"/>
  <c r="N310" i="2"/>
  <c r="M310" i="2"/>
  <c r="L310" i="2"/>
  <c r="K310" i="2"/>
  <c r="J310" i="2"/>
  <c r="I310" i="2"/>
  <c r="H310" i="2"/>
  <c r="G310" i="2"/>
  <c r="F310" i="2"/>
  <c r="E310" i="2"/>
  <c r="D310" i="2"/>
  <c r="C312" i="2"/>
  <c r="C316" i="2" s="1"/>
  <c r="C311" i="2"/>
  <c r="C310" i="2"/>
  <c r="B234" i="2" l="1"/>
  <c r="B233" i="2"/>
  <c r="B232" i="2"/>
  <c r="B269" i="8"/>
  <c r="N257" i="8"/>
  <c r="M257" i="8"/>
  <c r="L257" i="8"/>
  <c r="K257" i="8"/>
  <c r="J257" i="8"/>
  <c r="I257" i="8"/>
  <c r="H257" i="8"/>
  <c r="G257" i="8"/>
  <c r="F257" i="8"/>
  <c r="E257" i="8"/>
  <c r="D257" i="8"/>
  <c r="C257" i="8"/>
  <c r="N256" i="8"/>
  <c r="M256" i="8"/>
  <c r="L256" i="8"/>
  <c r="K256" i="8"/>
  <c r="J256" i="8"/>
  <c r="I256" i="8"/>
  <c r="H256" i="8"/>
  <c r="G256" i="8"/>
  <c r="F256" i="8"/>
  <c r="E256" i="8"/>
  <c r="D256" i="8"/>
  <c r="C256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N254" i="8"/>
  <c r="M254" i="8"/>
  <c r="L254" i="8"/>
  <c r="K254" i="8"/>
  <c r="J254" i="8"/>
  <c r="I254" i="8"/>
  <c r="H254" i="8"/>
  <c r="G254" i="8"/>
  <c r="F254" i="8"/>
  <c r="E254" i="8"/>
  <c r="D254" i="8"/>
  <c r="N241" i="8"/>
  <c r="M241" i="8"/>
  <c r="L241" i="8"/>
  <c r="K241" i="8"/>
  <c r="J241" i="8"/>
  <c r="I241" i="8"/>
  <c r="H241" i="8"/>
  <c r="G241" i="8"/>
  <c r="F241" i="8"/>
  <c r="E241" i="8"/>
  <c r="D241" i="8"/>
  <c r="C241" i="8"/>
  <c r="N240" i="8"/>
  <c r="M240" i="8"/>
  <c r="L240" i="8"/>
  <c r="K240" i="8"/>
  <c r="J240" i="8"/>
  <c r="I240" i="8"/>
  <c r="H240" i="8"/>
  <c r="G240" i="8"/>
  <c r="F240" i="8"/>
  <c r="E240" i="8"/>
  <c r="D240" i="8"/>
  <c r="C240" i="8"/>
  <c r="N239" i="8"/>
  <c r="M239" i="8"/>
  <c r="L239" i="8"/>
  <c r="K239" i="8"/>
  <c r="J239" i="8"/>
  <c r="I239" i="8"/>
  <c r="H239" i="8"/>
  <c r="G239" i="8"/>
  <c r="F239" i="8"/>
  <c r="E239" i="8"/>
  <c r="D239" i="8"/>
  <c r="C239" i="8"/>
  <c r="B221" i="8"/>
  <c r="C211" i="8"/>
  <c r="C267" i="8" s="1"/>
  <c r="C210" i="8"/>
  <c r="C266" i="8" s="1"/>
  <c r="C209" i="8"/>
  <c r="C265" i="8" s="1"/>
  <c r="C187" i="8"/>
  <c r="C186" i="8"/>
  <c r="C276" i="8" s="1"/>
  <c r="C281" i="8" s="1"/>
  <c r="C185" i="8"/>
  <c r="C275" i="8" s="1"/>
  <c r="N174" i="8"/>
  <c r="M174" i="8"/>
  <c r="L174" i="8"/>
  <c r="K174" i="8"/>
  <c r="J174" i="8"/>
  <c r="I174" i="8"/>
  <c r="H174" i="8"/>
  <c r="G174" i="8"/>
  <c r="F174" i="8"/>
  <c r="E174" i="8"/>
  <c r="D174" i="8"/>
  <c r="C174" i="8"/>
  <c r="C172" i="8"/>
  <c r="C197" i="8" s="1"/>
  <c r="C171" i="8"/>
  <c r="C181" i="8" s="1"/>
  <c r="C191" i="8" s="1"/>
  <c r="N164" i="8"/>
  <c r="N148" i="8" s="1"/>
  <c r="M164" i="8"/>
  <c r="M148" i="8" s="1"/>
  <c r="L164" i="8"/>
  <c r="K164" i="8"/>
  <c r="J164" i="8"/>
  <c r="I164" i="8"/>
  <c r="I148" i="8" s="1"/>
  <c r="H164" i="8"/>
  <c r="H148" i="8" s="1"/>
  <c r="G164" i="8"/>
  <c r="F164" i="8"/>
  <c r="F148" i="8" s="1"/>
  <c r="E164" i="8"/>
  <c r="E148" i="8" s="1"/>
  <c r="D164" i="8"/>
  <c r="D148" i="8" s="1"/>
  <c r="C164" i="8"/>
  <c r="C152" i="8"/>
  <c r="L148" i="8"/>
  <c r="K148" i="8"/>
  <c r="J148" i="8"/>
  <c r="G148" i="8"/>
  <c r="C148" i="8"/>
  <c r="C144" i="8"/>
  <c r="C153" i="8" s="1"/>
  <c r="D135" i="8"/>
  <c r="E135" i="8" s="1"/>
  <c r="F135" i="8" s="1"/>
  <c r="G135" i="8" s="1"/>
  <c r="H135" i="8" s="1"/>
  <c r="I135" i="8" s="1"/>
  <c r="J135" i="8" s="1"/>
  <c r="K135" i="8" s="1"/>
  <c r="L135" i="8" s="1"/>
  <c r="M135" i="8" s="1"/>
  <c r="N135" i="8" s="1"/>
  <c r="D134" i="8"/>
  <c r="E134" i="8" s="1"/>
  <c r="F134" i="8" s="1"/>
  <c r="G134" i="8" s="1"/>
  <c r="H134" i="8" s="1"/>
  <c r="I134" i="8" s="1"/>
  <c r="J134" i="8" s="1"/>
  <c r="K134" i="8" s="1"/>
  <c r="L134" i="8" s="1"/>
  <c r="M134" i="8" s="1"/>
  <c r="N134" i="8" s="1"/>
  <c r="D133" i="8"/>
  <c r="E133" i="8" s="1"/>
  <c r="F133" i="8" s="1"/>
  <c r="G133" i="8" s="1"/>
  <c r="H133" i="8" s="1"/>
  <c r="I133" i="8" s="1"/>
  <c r="J133" i="8" s="1"/>
  <c r="K133" i="8" s="1"/>
  <c r="L133" i="8" s="1"/>
  <c r="M133" i="8" s="1"/>
  <c r="N133" i="8" s="1"/>
  <c r="D130" i="8"/>
  <c r="E130" i="8" s="1"/>
  <c r="F130" i="8" s="1"/>
  <c r="G130" i="8" s="1"/>
  <c r="H130" i="8" s="1"/>
  <c r="I130" i="8" s="1"/>
  <c r="J130" i="8" s="1"/>
  <c r="K130" i="8" s="1"/>
  <c r="L130" i="8" s="1"/>
  <c r="M130" i="8" s="1"/>
  <c r="N130" i="8" s="1"/>
  <c r="D129" i="8"/>
  <c r="E129" i="8" s="1"/>
  <c r="F129" i="8" s="1"/>
  <c r="G129" i="8" s="1"/>
  <c r="H129" i="8" s="1"/>
  <c r="I129" i="8" s="1"/>
  <c r="J129" i="8" s="1"/>
  <c r="K129" i="8" s="1"/>
  <c r="L129" i="8" s="1"/>
  <c r="M129" i="8" s="1"/>
  <c r="N129" i="8" s="1"/>
  <c r="D128" i="8"/>
  <c r="E128" i="8" s="1"/>
  <c r="F128" i="8" s="1"/>
  <c r="G128" i="8" s="1"/>
  <c r="H128" i="8" s="1"/>
  <c r="I128" i="8" s="1"/>
  <c r="J128" i="8" s="1"/>
  <c r="K128" i="8" s="1"/>
  <c r="L128" i="8" s="1"/>
  <c r="M128" i="8" s="1"/>
  <c r="N128" i="8" s="1"/>
  <c r="D125" i="8"/>
  <c r="E125" i="8" s="1"/>
  <c r="F125" i="8" s="1"/>
  <c r="G125" i="8" s="1"/>
  <c r="H125" i="8" s="1"/>
  <c r="I125" i="8" s="1"/>
  <c r="J125" i="8" s="1"/>
  <c r="K125" i="8" s="1"/>
  <c r="L125" i="8" s="1"/>
  <c r="M125" i="8" s="1"/>
  <c r="N125" i="8" s="1"/>
  <c r="D124" i="8"/>
  <c r="E124" i="8" s="1"/>
  <c r="F124" i="8" s="1"/>
  <c r="G124" i="8" s="1"/>
  <c r="H124" i="8" s="1"/>
  <c r="I124" i="8" s="1"/>
  <c r="J124" i="8" s="1"/>
  <c r="K124" i="8" s="1"/>
  <c r="L124" i="8" s="1"/>
  <c r="M124" i="8" s="1"/>
  <c r="N124" i="8" s="1"/>
  <c r="D123" i="8"/>
  <c r="E123" i="8" s="1"/>
  <c r="F123" i="8" s="1"/>
  <c r="G123" i="8" s="1"/>
  <c r="H123" i="8" s="1"/>
  <c r="I123" i="8" s="1"/>
  <c r="J123" i="8" s="1"/>
  <c r="K123" i="8" s="1"/>
  <c r="L123" i="8" s="1"/>
  <c r="M123" i="8" s="1"/>
  <c r="N123" i="8" s="1"/>
  <c r="D119" i="8"/>
  <c r="E119" i="8" s="1"/>
  <c r="F119" i="8" s="1"/>
  <c r="G119" i="8" s="1"/>
  <c r="H119" i="8" s="1"/>
  <c r="I119" i="8" s="1"/>
  <c r="J119" i="8" s="1"/>
  <c r="K119" i="8" s="1"/>
  <c r="L119" i="8" s="1"/>
  <c r="M119" i="8" s="1"/>
  <c r="N119" i="8" s="1"/>
  <c r="D118" i="8"/>
  <c r="E118" i="8" s="1"/>
  <c r="F118" i="8" s="1"/>
  <c r="G118" i="8" s="1"/>
  <c r="H118" i="8" s="1"/>
  <c r="I118" i="8" s="1"/>
  <c r="J118" i="8" s="1"/>
  <c r="K118" i="8" s="1"/>
  <c r="L118" i="8" s="1"/>
  <c r="M118" i="8" s="1"/>
  <c r="N118" i="8" s="1"/>
  <c r="D117" i="8"/>
  <c r="E117" i="8" s="1"/>
  <c r="F117" i="8" s="1"/>
  <c r="G117" i="8" s="1"/>
  <c r="H117" i="8" s="1"/>
  <c r="I117" i="8" s="1"/>
  <c r="J117" i="8" s="1"/>
  <c r="K117" i="8" s="1"/>
  <c r="L117" i="8" s="1"/>
  <c r="M117" i="8" s="1"/>
  <c r="N117" i="8" s="1"/>
  <c r="D116" i="8"/>
  <c r="E116" i="8" s="1"/>
  <c r="F116" i="8" s="1"/>
  <c r="G116" i="8" s="1"/>
  <c r="H116" i="8" s="1"/>
  <c r="I116" i="8" s="1"/>
  <c r="J116" i="8" s="1"/>
  <c r="K116" i="8" s="1"/>
  <c r="L116" i="8" s="1"/>
  <c r="M116" i="8" s="1"/>
  <c r="N116" i="8" s="1"/>
  <c r="D113" i="8"/>
  <c r="E113" i="8" s="1"/>
  <c r="F113" i="8" s="1"/>
  <c r="G113" i="8" s="1"/>
  <c r="H113" i="8" s="1"/>
  <c r="I113" i="8" s="1"/>
  <c r="J113" i="8" s="1"/>
  <c r="K113" i="8" s="1"/>
  <c r="L113" i="8" s="1"/>
  <c r="M113" i="8" s="1"/>
  <c r="N113" i="8" s="1"/>
  <c r="D112" i="8"/>
  <c r="E112" i="8" s="1"/>
  <c r="F112" i="8" s="1"/>
  <c r="G112" i="8" s="1"/>
  <c r="H112" i="8" s="1"/>
  <c r="I112" i="8" s="1"/>
  <c r="J112" i="8" s="1"/>
  <c r="K112" i="8" s="1"/>
  <c r="L112" i="8" s="1"/>
  <c r="M112" i="8" s="1"/>
  <c r="N112" i="8" s="1"/>
  <c r="C109" i="8"/>
  <c r="C205" i="8" s="1"/>
  <c r="C262" i="8" s="1"/>
  <c r="C108" i="8"/>
  <c r="C107" i="8"/>
  <c r="N61" i="8"/>
  <c r="M61" i="8"/>
  <c r="L61" i="8"/>
  <c r="K61" i="8"/>
  <c r="J61" i="8"/>
  <c r="I61" i="8"/>
  <c r="H61" i="8"/>
  <c r="G61" i="8"/>
  <c r="F61" i="8"/>
  <c r="E61" i="8"/>
  <c r="D61" i="8"/>
  <c r="C61" i="8"/>
  <c r="C63" i="8" s="1"/>
  <c r="C64" i="8" s="1"/>
  <c r="D59" i="8"/>
  <c r="E59" i="8" s="1"/>
  <c r="F59" i="8" s="1"/>
  <c r="G59" i="8" s="1"/>
  <c r="H59" i="8" s="1"/>
  <c r="I59" i="8" s="1"/>
  <c r="J59" i="8" s="1"/>
  <c r="K59" i="8" s="1"/>
  <c r="L59" i="8" s="1"/>
  <c r="M59" i="8" s="1"/>
  <c r="N59" i="8" s="1"/>
  <c r="D58" i="8"/>
  <c r="E58" i="8" s="1"/>
  <c r="F58" i="8" s="1"/>
  <c r="G58" i="8" s="1"/>
  <c r="H58" i="8" s="1"/>
  <c r="I58" i="8" s="1"/>
  <c r="J58" i="8" s="1"/>
  <c r="K58" i="8" s="1"/>
  <c r="L58" i="8" s="1"/>
  <c r="M58" i="8" s="1"/>
  <c r="N58" i="8" s="1"/>
  <c r="D57" i="8"/>
  <c r="E57" i="8" s="1"/>
  <c r="F57" i="8" s="1"/>
  <c r="G57" i="8" s="1"/>
  <c r="H57" i="8" s="1"/>
  <c r="I57" i="8" s="1"/>
  <c r="J57" i="8" s="1"/>
  <c r="K57" i="8" s="1"/>
  <c r="L57" i="8" s="1"/>
  <c r="M57" i="8" s="1"/>
  <c r="N57" i="8" s="1"/>
  <c r="D56" i="8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D55" i="8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D54" i="8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D53" i="8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C39" i="8"/>
  <c r="C40" i="8" s="1"/>
  <c r="C41" i="8" s="1"/>
  <c r="C43" i="8" s="1"/>
  <c r="C45" i="8" s="1"/>
  <c r="C14" i="8"/>
  <c r="C15" i="8" s="1"/>
  <c r="C16" i="8" s="1"/>
  <c r="C18" i="8" s="1"/>
  <c r="C19" i="8" s="1"/>
  <c r="C20" i="8" s="1"/>
  <c r="C107" i="2"/>
  <c r="N252" i="2"/>
  <c r="M252" i="2"/>
  <c r="L252" i="2"/>
  <c r="L249" i="2" s="1"/>
  <c r="K252" i="2"/>
  <c r="J252" i="2"/>
  <c r="I252" i="2"/>
  <c r="H252" i="2"/>
  <c r="G252" i="2"/>
  <c r="F252" i="2"/>
  <c r="E252" i="2"/>
  <c r="D252" i="2"/>
  <c r="C252" i="2"/>
  <c r="N251" i="2"/>
  <c r="N249" i="2" s="1"/>
  <c r="M251" i="2"/>
  <c r="L251" i="2"/>
  <c r="K251" i="2"/>
  <c r="J251" i="2"/>
  <c r="J249" i="2" s="1"/>
  <c r="I251" i="2"/>
  <c r="H251" i="2"/>
  <c r="G251" i="2"/>
  <c r="F251" i="2"/>
  <c r="E251" i="2"/>
  <c r="D251" i="2"/>
  <c r="D249" i="2" s="1"/>
  <c r="C251" i="2"/>
  <c r="N250" i="2"/>
  <c r="M250" i="2"/>
  <c r="M249" i="2" s="1"/>
  <c r="L250" i="2"/>
  <c r="K250" i="2"/>
  <c r="K249" i="2" s="1"/>
  <c r="J250" i="2"/>
  <c r="I250" i="2"/>
  <c r="I249" i="2" s="1"/>
  <c r="H250" i="2"/>
  <c r="G250" i="2"/>
  <c r="G249" i="2" s="1"/>
  <c r="F250" i="2"/>
  <c r="F249" i="2" s="1"/>
  <c r="E250" i="2"/>
  <c r="E249" i="2" s="1"/>
  <c r="D250" i="2"/>
  <c r="C250" i="2"/>
  <c r="C242" i="2"/>
  <c r="C241" i="2"/>
  <c r="C240" i="2"/>
  <c r="N242" i="2"/>
  <c r="M242" i="2"/>
  <c r="L242" i="2"/>
  <c r="K242" i="2"/>
  <c r="J242" i="2"/>
  <c r="I242" i="2"/>
  <c r="H242" i="2"/>
  <c r="G242" i="2"/>
  <c r="F242" i="2"/>
  <c r="E242" i="2"/>
  <c r="D242" i="2"/>
  <c r="N241" i="2"/>
  <c r="M241" i="2"/>
  <c r="L241" i="2"/>
  <c r="K241" i="2"/>
  <c r="J241" i="2"/>
  <c r="I241" i="2"/>
  <c r="H241" i="2"/>
  <c r="G241" i="2"/>
  <c r="F241" i="2"/>
  <c r="E241" i="2"/>
  <c r="D241" i="2"/>
  <c r="N240" i="2"/>
  <c r="M240" i="2"/>
  <c r="L240" i="2"/>
  <c r="K240" i="2"/>
  <c r="J240" i="2"/>
  <c r="I240" i="2"/>
  <c r="H240" i="2"/>
  <c r="G240" i="2"/>
  <c r="F240" i="2"/>
  <c r="E240" i="2"/>
  <c r="D240" i="2"/>
  <c r="B264" i="2"/>
  <c r="H249" i="2"/>
  <c r="C152" i="2"/>
  <c r="C39" i="2"/>
  <c r="C40" i="2" s="1"/>
  <c r="C41" i="2" s="1"/>
  <c r="C43" i="2" s="1"/>
  <c r="C44" i="2" s="1"/>
  <c r="C45" i="2" s="1"/>
  <c r="B221" i="2"/>
  <c r="C14" i="2" s="1"/>
  <c r="C15" i="2" s="1"/>
  <c r="C16" i="2" s="1"/>
  <c r="C18" i="2" s="1"/>
  <c r="C19" i="2" s="1"/>
  <c r="C20" i="2" s="1"/>
  <c r="C109" i="2"/>
  <c r="C205" i="2" s="1"/>
  <c r="C257" i="2" s="1"/>
  <c r="C108" i="2"/>
  <c r="C204" i="2"/>
  <c r="C256" i="2" s="1"/>
  <c r="C170" i="8" l="1"/>
  <c r="C184" i="8"/>
  <c r="C254" i="8"/>
  <c r="C249" i="2"/>
  <c r="G62" i="8"/>
  <c r="D63" i="8"/>
  <c r="D64" i="8" s="1"/>
  <c r="D66" i="8" s="1"/>
  <c r="F238" i="2"/>
  <c r="J238" i="2"/>
  <c r="L238" i="2"/>
  <c r="C48" i="8"/>
  <c r="C46" i="8"/>
  <c r="C47" i="8"/>
  <c r="C143" i="8"/>
  <c r="C146" i="8" s="1"/>
  <c r="C226" i="8" s="1"/>
  <c r="C67" i="8"/>
  <c r="C65" i="8"/>
  <c r="C68" i="8"/>
  <c r="C66" i="8"/>
  <c r="K63" i="8"/>
  <c r="K64" i="8" s="1"/>
  <c r="C21" i="8"/>
  <c r="C22" i="8"/>
  <c r="C23" i="8"/>
  <c r="F62" i="8"/>
  <c r="J63" i="8"/>
  <c r="J64" i="8" s="1"/>
  <c r="N63" i="8"/>
  <c r="N64" i="8" s="1"/>
  <c r="F63" i="8"/>
  <c r="F64" i="8" s="1"/>
  <c r="C62" i="8"/>
  <c r="K62" i="8"/>
  <c r="G63" i="8"/>
  <c r="G64" i="8" s="1"/>
  <c r="C203" i="8"/>
  <c r="C223" i="8" s="1"/>
  <c r="C204" i="8"/>
  <c r="C261" i="8" s="1"/>
  <c r="J62" i="8"/>
  <c r="D143" i="8"/>
  <c r="D68" i="8"/>
  <c r="D65" i="8"/>
  <c r="H63" i="8"/>
  <c r="H64" i="8" s="1"/>
  <c r="L63" i="8"/>
  <c r="L64" i="8" s="1"/>
  <c r="N62" i="8"/>
  <c r="E63" i="8"/>
  <c r="E64" i="8" s="1"/>
  <c r="I63" i="8"/>
  <c r="I64" i="8" s="1"/>
  <c r="M63" i="8"/>
  <c r="M64" i="8" s="1"/>
  <c r="D62" i="8"/>
  <c r="H62" i="8"/>
  <c r="L62" i="8"/>
  <c r="C251" i="8"/>
  <c r="C169" i="8"/>
  <c r="C216" i="8"/>
  <c r="C196" i="8"/>
  <c r="E62" i="8"/>
  <c r="I62" i="8"/>
  <c r="M62" i="8"/>
  <c r="C215" i="8"/>
  <c r="C214" i="8" s="1"/>
  <c r="C155" i="8"/>
  <c r="C252" i="8"/>
  <c r="C217" i="8"/>
  <c r="C224" i="8" s="1"/>
  <c r="C182" i="8"/>
  <c r="C192" i="8" s="1"/>
  <c r="C277" i="8"/>
  <c r="C282" i="8" s="1"/>
  <c r="C195" i="8"/>
  <c r="C264" i="8"/>
  <c r="C250" i="8"/>
  <c r="C180" i="8"/>
  <c r="C280" i="8"/>
  <c r="C274" i="8"/>
  <c r="C208" i="8"/>
  <c r="E238" i="2"/>
  <c r="I238" i="2"/>
  <c r="M238" i="2"/>
  <c r="N238" i="2"/>
  <c r="G238" i="2"/>
  <c r="D238" i="2"/>
  <c r="H238" i="2"/>
  <c r="K238" i="2"/>
  <c r="C238" i="2"/>
  <c r="C47" i="2"/>
  <c r="C292" i="2" s="1"/>
  <c r="C46" i="2"/>
  <c r="C291" i="2" s="1"/>
  <c r="C48" i="2"/>
  <c r="C293" i="2" s="1"/>
  <c r="C22" i="2"/>
  <c r="C288" i="2" s="1"/>
  <c r="C21" i="2"/>
  <c r="C287" i="2" s="1"/>
  <c r="C23" i="2"/>
  <c r="C289" i="2" s="1"/>
  <c r="C144" i="2"/>
  <c r="C187" i="2"/>
  <c r="C272" i="2" s="1"/>
  <c r="C277" i="2" s="1"/>
  <c r="C186" i="2"/>
  <c r="C271" i="2" s="1"/>
  <c r="C276" i="2" s="1"/>
  <c r="C185" i="2"/>
  <c r="C211" i="2"/>
  <c r="C262" i="2" s="1"/>
  <c r="C210" i="2"/>
  <c r="C261" i="2" s="1"/>
  <c r="C209" i="2"/>
  <c r="C260" i="2" s="1"/>
  <c r="N174" i="2"/>
  <c r="M174" i="2"/>
  <c r="L174" i="2"/>
  <c r="K174" i="2"/>
  <c r="J174" i="2"/>
  <c r="I174" i="2"/>
  <c r="H174" i="2"/>
  <c r="G174" i="2"/>
  <c r="F174" i="2"/>
  <c r="E174" i="2"/>
  <c r="D174" i="2"/>
  <c r="C174" i="2"/>
  <c r="N164" i="2"/>
  <c r="N148" i="2" s="1"/>
  <c r="M164" i="2"/>
  <c r="M148" i="2" s="1"/>
  <c r="L164" i="2"/>
  <c r="L148" i="2" s="1"/>
  <c r="K164" i="2"/>
  <c r="K148" i="2" s="1"/>
  <c r="J164" i="2"/>
  <c r="J148" i="2" s="1"/>
  <c r="I164" i="2"/>
  <c r="I148" i="2" s="1"/>
  <c r="H164" i="2"/>
  <c r="H148" i="2" s="1"/>
  <c r="G164" i="2"/>
  <c r="G148" i="2" s="1"/>
  <c r="F164" i="2"/>
  <c r="F148" i="2" s="1"/>
  <c r="E164" i="2"/>
  <c r="E148" i="2" s="1"/>
  <c r="D164" i="2"/>
  <c r="D148" i="2" s="1"/>
  <c r="C164" i="2"/>
  <c r="C148" i="2" s="1"/>
  <c r="C238" i="8" l="1"/>
  <c r="C237" i="8" s="1"/>
  <c r="C149" i="8"/>
  <c r="C249" i="8"/>
  <c r="D67" i="8"/>
  <c r="C290" i="2"/>
  <c r="C294" i="2"/>
  <c r="D211" i="8"/>
  <c r="D267" i="8" s="1"/>
  <c r="D210" i="8"/>
  <c r="D266" i="8" s="1"/>
  <c r="D187" i="8"/>
  <c r="D172" i="8" s="1"/>
  <c r="C272" i="8"/>
  <c r="D109" i="8"/>
  <c r="D205" i="8" s="1"/>
  <c r="D262" i="8" s="1"/>
  <c r="L143" i="8"/>
  <c r="L68" i="8"/>
  <c r="L67" i="8"/>
  <c r="L66" i="8"/>
  <c r="L65" i="8"/>
  <c r="C271" i="8"/>
  <c r="D209" i="8"/>
  <c r="D186" i="8"/>
  <c r="D171" i="8" s="1"/>
  <c r="D108" i="8"/>
  <c r="H143" i="8"/>
  <c r="H68" i="8"/>
  <c r="H67" i="8"/>
  <c r="H66" i="8"/>
  <c r="H65" i="8"/>
  <c r="K143" i="8"/>
  <c r="K67" i="8"/>
  <c r="K65" i="8"/>
  <c r="K68" i="8"/>
  <c r="K66" i="8"/>
  <c r="C179" i="8"/>
  <c r="C190" i="8"/>
  <c r="M143" i="8"/>
  <c r="M68" i="8"/>
  <c r="M67" i="8"/>
  <c r="M66" i="8"/>
  <c r="M65" i="8"/>
  <c r="D152" i="8"/>
  <c r="D39" i="8"/>
  <c r="D40" i="8" s="1"/>
  <c r="D41" i="8" s="1"/>
  <c r="D43" i="8" s="1"/>
  <c r="D44" i="8" s="1"/>
  <c r="D45" i="8" s="1"/>
  <c r="C260" i="8"/>
  <c r="C259" i="8" s="1"/>
  <c r="C202" i="8"/>
  <c r="C154" i="8" s="1"/>
  <c r="F143" i="8"/>
  <c r="F67" i="8"/>
  <c r="F65" i="8"/>
  <c r="F68" i="8"/>
  <c r="F66" i="8"/>
  <c r="D144" i="8"/>
  <c r="C106" i="8"/>
  <c r="C222" i="8"/>
  <c r="I143" i="8"/>
  <c r="I68" i="8"/>
  <c r="I67" i="8"/>
  <c r="I66" i="8"/>
  <c r="I65" i="8"/>
  <c r="G143" i="8"/>
  <c r="G68" i="8"/>
  <c r="G66" i="8"/>
  <c r="G67" i="8"/>
  <c r="G65" i="8"/>
  <c r="N143" i="8"/>
  <c r="N68" i="8"/>
  <c r="N66" i="8"/>
  <c r="N67" i="8"/>
  <c r="N65" i="8"/>
  <c r="J143" i="8"/>
  <c r="J68" i="8"/>
  <c r="J67" i="8"/>
  <c r="J65" i="8"/>
  <c r="J66" i="8"/>
  <c r="E143" i="8"/>
  <c r="E68" i="8"/>
  <c r="E67" i="8"/>
  <c r="E66" i="8"/>
  <c r="E65" i="8"/>
  <c r="C259" i="2"/>
  <c r="C155" i="2"/>
  <c r="C153" i="2"/>
  <c r="C270" i="2"/>
  <c r="C202" i="2"/>
  <c r="C154" i="2" s="1"/>
  <c r="C255" i="2"/>
  <c r="C208" i="2"/>
  <c r="D119" i="2"/>
  <c r="E119" i="2" s="1"/>
  <c r="F119" i="2" s="1"/>
  <c r="G119" i="2" s="1"/>
  <c r="H119" i="2" s="1"/>
  <c r="I119" i="2" s="1"/>
  <c r="J119" i="2" s="1"/>
  <c r="K119" i="2" s="1"/>
  <c r="L119" i="2" s="1"/>
  <c r="M119" i="2" s="1"/>
  <c r="N119" i="2" s="1"/>
  <c r="D118" i="2"/>
  <c r="E118" i="2" s="1"/>
  <c r="F118" i="2" s="1"/>
  <c r="G118" i="2" s="1"/>
  <c r="H118" i="2" s="1"/>
  <c r="I118" i="2" s="1"/>
  <c r="J118" i="2" s="1"/>
  <c r="K118" i="2" s="1"/>
  <c r="L118" i="2" s="1"/>
  <c r="M118" i="2" s="1"/>
  <c r="N118" i="2" s="1"/>
  <c r="D117" i="2"/>
  <c r="E117" i="2" s="1"/>
  <c r="F117" i="2" s="1"/>
  <c r="G117" i="2" s="1"/>
  <c r="H117" i="2" s="1"/>
  <c r="I117" i="2" s="1"/>
  <c r="J117" i="2" s="1"/>
  <c r="K117" i="2" s="1"/>
  <c r="L117" i="2" s="1"/>
  <c r="M117" i="2" s="1"/>
  <c r="N117" i="2" s="1"/>
  <c r="D116" i="2"/>
  <c r="D113" i="2"/>
  <c r="E113" i="2" s="1"/>
  <c r="F113" i="2" s="1"/>
  <c r="G113" i="2" s="1"/>
  <c r="H113" i="2" s="1"/>
  <c r="I113" i="2" s="1"/>
  <c r="J113" i="2" s="1"/>
  <c r="K113" i="2" s="1"/>
  <c r="L113" i="2" s="1"/>
  <c r="M113" i="2" s="1"/>
  <c r="N113" i="2" s="1"/>
  <c r="D112" i="2"/>
  <c r="D125" i="2"/>
  <c r="E125" i="2" s="1"/>
  <c r="F125" i="2" s="1"/>
  <c r="G125" i="2" s="1"/>
  <c r="H125" i="2" s="1"/>
  <c r="I125" i="2" s="1"/>
  <c r="J125" i="2" s="1"/>
  <c r="K125" i="2" s="1"/>
  <c r="L125" i="2" s="1"/>
  <c r="M125" i="2" s="1"/>
  <c r="N125" i="2" s="1"/>
  <c r="D124" i="2"/>
  <c r="E124" i="2" s="1"/>
  <c r="F124" i="2" s="1"/>
  <c r="G124" i="2" s="1"/>
  <c r="H124" i="2" s="1"/>
  <c r="I124" i="2" s="1"/>
  <c r="J124" i="2" s="1"/>
  <c r="K124" i="2" s="1"/>
  <c r="L124" i="2" s="1"/>
  <c r="M124" i="2" s="1"/>
  <c r="N124" i="2" s="1"/>
  <c r="D123" i="2"/>
  <c r="D130" i="2"/>
  <c r="E130" i="2" s="1"/>
  <c r="F130" i="2" s="1"/>
  <c r="G130" i="2" s="1"/>
  <c r="H130" i="2" s="1"/>
  <c r="I130" i="2" s="1"/>
  <c r="J130" i="2" s="1"/>
  <c r="K130" i="2" s="1"/>
  <c r="L130" i="2" s="1"/>
  <c r="M130" i="2" s="1"/>
  <c r="N130" i="2" s="1"/>
  <c r="D129" i="2"/>
  <c r="E129" i="2" s="1"/>
  <c r="F129" i="2" s="1"/>
  <c r="G129" i="2" s="1"/>
  <c r="H129" i="2" s="1"/>
  <c r="I129" i="2" s="1"/>
  <c r="J129" i="2" s="1"/>
  <c r="K129" i="2" s="1"/>
  <c r="L129" i="2" s="1"/>
  <c r="M129" i="2" s="1"/>
  <c r="N129" i="2" s="1"/>
  <c r="D128" i="2"/>
  <c r="D135" i="2"/>
  <c r="E135" i="2" s="1"/>
  <c r="F135" i="2" s="1"/>
  <c r="G135" i="2" s="1"/>
  <c r="H135" i="2" s="1"/>
  <c r="I135" i="2" s="1"/>
  <c r="J135" i="2" s="1"/>
  <c r="K135" i="2" s="1"/>
  <c r="L135" i="2" s="1"/>
  <c r="M135" i="2" s="1"/>
  <c r="N135" i="2" s="1"/>
  <c r="D134" i="2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D133" i="2"/>
  <c r="N61" i="2"/>
  <c r="M61" i="2"/>
  <c r="L61" i="2"/>
  <c r="K61" i="2"/>
  <c r="J61" i="2"/>
  <c r="I61" i="2"/>
  <c r="H61" i="2"/>
  <c r="G61" i="2"/>
  <c r="F61" i="2"/>
  <c r="E61" i="2"/>
  <c r="D61" i="2"/>
  <c r="C61" i="2"/>
  <c r="C63" i="2" s="1"/>
  <c r="C64" i="2" s="1"/>
  <c r="C302" i="2" l="1"/>
  <c r="C282" i="2"/>
  <c r="C297" i="2"/>
  <c r="C269" i="2"/>
  <c r="C275" i="2"/>
  <c r="D216" i="8"/>
  <c r="D196" i="8"/>
  <c r="D181" i="8"/>
  <c r="D191" i="8" s="1"/>
  <c r="D251" i="8"/>
  <c r="D155" i="8"/>
  <c r="D153" i="8"/>
  <c r="D146" i="8"/>
  <c r="D226" i="8" s="1"/>
  <c r="D238" i="8" s="1"/>
  <c r="D237" i="8" s="1"/>
  <c r="D252" i="8"/>
  <c r="D217" i="8"/>
  <c r="D197" i="8"/>
  <c r="D182" i="8"/>
  <c r="D192" i="8" s="1"/>
  <c r="D48" i="8"/>
  <c r="D46" i="8"/>
  <c r="D47" i="8"/>
  <c r="D277" i="8"/>
  <c r="D282" i="8" s="1"/>
  <c r="C221" i="8"/>
  <c r="D14" i="8" s="1"/>
  <c r="D15" i="8" s="1"/>
  <c r="D16" i="8" s="1"/>
  <c r="D18" i="8" s="1"/>
  <c r="D19" i="8" s="1"/>
  <c r="D20" i="8" s="1"/>
  <c r="C270" i="8"/>
  <c r="D185" i="8"/>
  <c r="D170" i="8" s="1"/>
  <c r="D107" i="8"/>
  <c r="D276" i="8"/>
  <c r="D281" i="8" s="1"/>
  <c r="D265" i="8"/>
  <c r="D264" i="8" s="1"/>
  <c r="D208" i="8"/>
  <c r="C143" i="2"/>
  <c r="C65" i="2"/>
  <c r="C283" i="2" s="1"/>
  <c r="E128" i="2"/>
  <c r="E133" i="2"/>
  <c r="E123" i="2"/>
  <c r="E116" i="2"/>
  <c r="E112" i="2"/>
  <c r="C171" i="2"/>
  <c r="C172" i="2"/>
  <c r="C68" i="2"/>
  <c r="C67" i="2"/>
  <c r="C285" i="2" s="1"/>
  <c r="C66" i="2"/>
  <c r="C284" i="2" s="1"/>
  <c r="C62" i="2"/>
  <c r="C286" i="2" l="1"/>
  <c r="D204" i="8"/>
  <c r="D203" i="8"/>
  <c r="D22" i="8"/>
  <c r="D21" i="8"/>
  <c r="D23" i="8"/>
  <c r="E144" i="8"/>
  <c r="D106" i="8"/>
  <c r="D149" i="8"/>
  <c r="D250" i="8"/>
  <c r="D249" i="8" s="1"/>
  <c r="D215" i="8"/>
  <c r="D214" i="8" s="1"/>
  <c r="D195" i="8"/>
  <c r="D180" i="8"/>
  <c r="D179" i="8" s="1"/>
  <c r="D169" i="8"/>
  <c r="D275" i="8"/>
  <c r="D190" i="8"/>
  <c r="D184" i="8"/>
  <c r="C246" i="2"/>
  <c r="C216" i="2"/>
  <c r="C223" i="2" s="1"/>
  <c r="C315" i="2" s="1"/>
  <c r="C196" i="2"/>
  <c r="C247" i="2"/>
  <c r="C217" i="2"/>
  <c r="C197" i="2"/>
  <c r="C181" i="2"/>
  <c r="C182" i="2"/>
  <c r="C224" i="2"/>
  <c r="C146" i="2"/>
  <c r="F133" i="2"/>
  <c r="F123" i="2"/>
  <c r="F128" i="2"/>
  <c r="F112" i="2"/>
  <c r="F116" i="2"/>
  <c r="C184" i="2"/>
  <c r="C170" i="2"/>
  <c r="C106" i="2" l="1"/>
  <c r="C298" i="2"/>
  <c r="C299" i="2" s="1"/>
  <c r="C266" i="2"/>
  <c r="C304" i="2"/>
  <c r="C267" i="2"/>
  <c r="C305" i="2"/>
  <c r="E152" i="8"/>
  <c r="E39" i="8"/>
  <c r="E40" i="8" s="1"/>
  <c r="E41" i="8" s="1"/>
  <c r="E43" i="8" s="1"/>
  <c r="E44" i="8" s="1"/>
  <c r="E45" i="8" s="1"/>
  <c r="D280" i="8"/>
  <c r="D274" i="8"/>
  <c r="D222" i="8"/>
  <c r="E155" i="8"/>
  <c r="E153" i="8"/>
  <c r="E146" i="8"/>
  <c r="E226" i="8" s="1"/>
  <c r="E238" i="8" s="1"/>
  <c r="E237" i="8" s="1"/>
  <c r="D260" i="8"/>
  <c r="D202" i="8"/>
  <c r="D154" i="8" s="1"/>
  <c r="D223" i="8"/>
  <c r="D261" i="8"/>
  <c r="D224" i="8"/>
  <c r="C195" i="2"/>
  <c r="C245" i="2"/>
  <c r="C244" i="2" s="1"/>
  <c r="C215" i="2"/>
  <c r="C214" i="2" s="1"/>
  <c r="C192" i="2"/>
  <c r="C191" i="2"/>
  <c r="C254" i="2"/>
  <c r="D109" i="2"/>
  <c r="D205" i="2" s="1"/>
  <c r="D257" i="2" s="1"/>
  <c r="D211" i="2"/>
  <c r="D262" i="2" s="1"/>
  <c r="D187" i="2"/>
  <c r="D210" i="2"/>
  <c r="D261" i="2" s="1"/>
  <c r="D108" i="2"/>
  <c r="D186" i="2"/>
  <c r="D209" i="2"/>
  <c r="D260" i="2" s="1"/>
  <c r="D144" i="2"/>
  <c r="C149" i="2"/>
  <c r="G128" i="2"/>
  <c r="G133" i="2"/>
  <c r="G123" i="2"/>
  <c r="G116" i="2"/>
  <c r="G112" i="2"/>
  <c r="C180" i="2"/>
  <c r="C169" i="2"/>
  <c r="D271" i="8" l="1"/>
  <c r="E209" i="8"/>
  <c r="E186" i="8"/>
  <c r="E171" i="8" s="1"/>
  <c r="E108" i="8"/>
  <c r="E48" i="8"/>
  <c r="E47" i="8"/>
  <c r="E46" i="8"/>
  <c r="E106" i="8"/>
  <c r="F144" i="8"/>
  <c r="E149" i="8"/>
  <c r="D272" i="8"/>
  <c r="E211" i="8"/>
  <c r="E267" i="8" s="1"/>
  <c r="E210" i="8"/>
  <c r="E266" i="8" s="1"/>
  <c r="E187" i="8"/>
  <c r="E172" i="8" s="1"/>
  <c r="E109" i="8"/>
  <c r="E205" i="8" s="1"/>
  <c r="E262" i="8" s="1"/>
  <c r="D259" i="8"/>
  <c r="D270" i="8"/>
  <c r="D221" i="8"/>
  <c r="E14" i="8" s="1"/>
  <c r="E15" i="8" s="1"/>
  <c r="E16" i="8" s="1"/>
  <c r="E18" i="8" s="1"/>
  <c r="E19" i="8" s="1"/>
  <c r="E20" i="8" s="1"/>
  <c r="E185" i="8"/>
  <c r="E107" i="8"/>
  <c r="D152" i="2"/>
  <c r="D39" i="2"/>
  <c r="D40" i="2" s="1"/>
  <c r="D41" i="2" s="1"/>
  <c r="D43" i="2" s="1"/>
  <c r="D44" i="2" s="1"/>
  <c r="D45" i="2" s="1"/>
  <c r="D155" i="2"/>
  <c r="D153" i="2"/>
  <c r="C179" i="2"/>
  <c r="C190" i="2"/>
  <c r="D259" i="2"/>
  <c r="D171" i="2"/>
  <c r="D181" i="2" s="1"/>
  <c r="D271" i="2"/>
  <c r="D276" i="2" s="1"/>
  <c r="D172" i="2"/>
  <c r="D182" i="2" s="1"/>
  <c r="D272" i="2"/>
  <c r="D277" i="2" s="1"/>
  <c r="C222" i="2"/>
  <c r="D208" i="2"/>
  <c r="D217" i="2"/>
  <c r="H133" i="2"/>
  <c r="H123" i="2"/>
  <c r="H128" i="2"/>
  <c r="H112" i="2"/>
  <c r="H116" i="2"/>
  <c r="C303" i="2" l="1"/>
  <c r="C314" i="2"/>
  <c r="C321" i="2" s="1"/>
  <c r="E275" i="8"/>
  <c r="E184" i="8"/>
  <c r="E23" i="8"/>
  <c r="E22" i="8"/>
  <c r="E21" i="8"/>
  <c r="E251" i="8"/>
  <c r="E216" i="8"/>
  <c r="E196" i="8"/>
  <c r="E181" i="8"/>
  <c r="E191" i="8" s="1"/>
  <c r="E170" i="8"/>
  <c r="E277" i="8"/>
  <c r="E282" i="8" s="1"/>
  <c r="F39" i="8"/>
  <c r="F40" i="8" s="1"/>
  <c r="F41" i="8" s="1"/>
  <c r="F43" i="8" s="1"/>
  <c r="F44" i="8" s="1"/>
  <c r="F45" i="8" s="1"/>
  <c r="F152" i="8"/>
  <c r="E276" i="8"/>
  <c r="E281" i="8" s="1"/>
  <c r="E252" i="8"/>
  <c r="E197" i="8"/>
  <c r="E182" i="8"/>
  <c r="E192" i="8" s="1"/>
  <c r="E217" i="8"/>
  <c r="E204" i="8"/>
  <c r="E261" i="8" s="1"/>
  <c r="E203" i="8"/>
  <c r="F155" i="8"/>
  <c r="F153" i="8"/>
  <c r="F146" i="8"/>
  <c r="F226" i="8" s="1"/>
  <c r="F238" i="8" s="1"/>
  <c r="F237" i="8" s="1"/>
  <c r="E265" i="8"/>
  <c r="E264" i="8" s="1"/>
  <c r="E208" i="8"/>
  <c r="D48" i="2"/>
  <c r="D293" i="2" s="1"/>
  <c r="D46" i="2"/>
  <c r="D291" i="2" s="1"/>
  <c r="D47" i="2"/>
  <c r="D292" i="2" s="1"/>
  <c r="D107" i="2"/>
  <c r="C265" i="2"/>
  <c r="C264" i="2" s="1"/>
  <c r="C320" i="2" s="1"/>
  <c r="C322" i="2" s="1"/>
  <c r="D196" i="2"/>
  <c r="D246" i="2"/>
  <c r="D185" i="2"/>
  <c r="D184" i="2" s="1"/>
  <c r="D247" i="2"/>
  <c r="D197" i="2"/>
  <c r="D216" i="2"/>
  <c r="C221" i="2"/>
  <c r="D191" i="2"/>
  <c r="D192" i="2"/>
  <c r="I123" i="2"/>
  <c r="I128" i="2"/>
  <c r="I133" i="2"/>
  <c r="I116" i="2"/>
  <c r="I112" i="2"/>
  <c r="C330" i="2" l="1"/>
  <c r="C306" i="2"/>
  <c r="C324" i="2" s="1"/>
  <c r="E223" i="8"/>
  <c r="C323" i="2"/>
  <c r="C325" i="2"/>
  <c r="D14" i="2"/>
  <c r="D15" i="2" s="1"/>
  <c r="D16" i="2" s="1"/>
  <c r="D18" i="2" s="1"/>
  <c r="D19" i="2" s="1"/>
  <c r="D20" i="2" s="1"/>
  <c r="D21" i="2" s="1"/>
  <c r="D287" i="2" s="1"/>
  <c r="C300" i="2"/>
  <c r="C329" i="2" s="1"/>
  <c r="D294" i="2"/>
  <c r="F48" i="8"/>
  <c r="F47" i="8"/>
  <c r="F46" i="8"/>
  <c r="E271" i="8"/>
  <c r="F209" i="8"/>
  <c r="F186" i="8"/>
  <c r="F171" i="8" s="1"/>
  <c r="F108" i="8"/>
  <c r="E260" i="8"/>
  <c r="E259" i="8" s="1"/>
  <c r="E202" i="8"/>
  <c r="E154" i="8" s="1"/>
  <c r="E250" i="8"/>
  <c r="E249" i="8" s="1"/>
  <c r="E215" i="8"/>
  <c r="E214" i="8" s="1"/>
  <c r="E195" i="8"/>
  <c r="E169" i="8"/>
  <c r="E180" i="8"/>
  <c r="G144" i="8"/>
  <c r="F106" i="8"/>
  <c r="F149" i="8"/>
  <c r="E224" i="8"/>
  <c r="E280" i="8"/>
  <c r="E274" i="8"/>
  <c r="D223" i="2"/>
  <c r="E209" i="2" s="1"/>
  <c r="E260" i="2" s="1"/>
  <c r="D255" i="2"/>
  <c r="D170" i="2"/>
  <c r="D270" i="2"/>
  <c r="D204" i="2"/>
  <c r="D256" i="2" s="1"/>
  <c r="J133" i="2"/>
  <c r="J123" i="2"/>
  <c r="J128" i="2"/>
  <c r="J112" i="2"/>
  <c r="J116" i="2"/>
  <c r="D23" i="2" l="1"/>
  <c r="D289" i="2" s="1"/>
  <c r="D215" i="2"/>
  <c r="D202" i="2"/>
  <c r="D154" i="2" s="1"/>
  <c r="D22" i="2"/>
  <c r="D288" i="2" s="1"/>
  <c r="D304" i="2"/>
  <c r="D315" i="2"/>
  <c r="E222" i="8"/>
  <c r="E221" i="8" s="1"/>
  <c r="F14" i="8" s="1"/>
  <c r="F15" i="8" s="1"/>
  <c r="F16" i="8" s="1"/>
  <c r="F18" i="8" s="1"/>
  <c r="F19" i="8" s="1"/>
  <c r="F20" i="8" s="1"/>
  <c r="D254" i="2"/>
  <c r="C331" i="2"/>
  <c r="C333" i="2" s="1"/>
  <c r="C326" i="2"/>
  <c r="E186" i="2"/>
  <c r="E271" i="2" s="1"/>
  <c r="D290" i="2"/>
  <c r="D302" i="2" s="1"/>
  <c r="D224" i="2"/>
  <c r="D316" i="2" s="1"/>
  <c r="D269" i="2"/>
  <c r="D275" i="2"/>
  <c r="E270" i="8"/>
  <c r="G152" i="8"/>
  <c r="G39" i="8"/>
  <c r="G40" i="8" s="1"/>
  <c r="G41" i="8" s="1"/>
  <c r="G43" i="8" s="1"/>
  <c r="G44" i="8" s="1"/>
  <c r="G45" i="8" s="1"/>
  <c r="F251" i="8"/>
  <c r="F196" i="8"/>
  <c r="F181" i="8"/>
  <c r="F191" i="8" s="1"/>
  <c r="E272" i="8"/>
  <c r="F211" i="8"/>
  <c r="F267" i="8" s="1"/>
  <c r="F210" i="8"/>
  <c r="F266" i="8" s="1"/>
  <c r="F187" i="8"/>
  <c r="F172" i="8" s="1"/>
  <c r="F109" i="8"/>
  <c r="F205" i="8" s="1"/>
  <c r="F262" i="8" s="1"/>
  <c r="F276" i="8"/>
  <c r="F281" i="8" s="1"/>
  <c r="E179" i="8"/>
  <c r="E190" i="8"/>
  <c r="G153" i="8"/>
  <c r="G155" i="8"/>
  <c r="G146" i="8"/>
  <c r="G226" i="8" s="1"/>
  <c r="G238" i="8" s="1"/>
  <c r="G237" i="8" s="1"/>
  <c r="F265" i="8"/>
  <c r="D169" i="2"/>
  <c r="D195" i="2"/>
  <c r="D245" i="2"/>
  <c r="D244" i="2" s="1"/>
  <c r="D180" i="2"/>
  <c r="E108" i="2"/>
  <c r="D266" i="2"/>
  <c r="D222" i="2"/>
  <c r="D314" i="2" s="1"/>
  <c r="D214" i="2"/>
  <c r="K128" i="2"/>
  <c r="K133" i="2"/>
  <c r="K123" i="2"/>
  <c r="K116" i="2"/>
  <c r="K112" i="2"/>
  <c r="D321" i="2" l="1"/>
  <c r="E109" i="2"/>
  <c r="E205" i="2" s="1"/>
  <c r="E187" i="2"/>
  <c r="E272" i="2" s="1"/>
  <c r="F185" i="8"/>
  <c r="F107" i="8"/>
  <c r="F208" i="8"/>
  <c r="F170" i="8"/>
  <c r="E171" i="2"/>
  <c r="E246" i="2" s="1"/>
  <c r="F264" i="8"/>
  <c r="E276" i="2"/>
  <c r="D265" i="2"/>
  <c r="D303" i="2"/>
  <c r="D267" i="2"/>
  <c r="D305" i="2"/>
  <c r="E211" i="2"/>
  <c r="E262" i="2" s="1"/>
  <c r="E210" i="2"/>
  <c r="E261" i="2" s="1"/>
  <c r="F204" i="8"/>
  <c r="F261" i="8" s="1"/>
  <c r="F203" i="8"/>
  <c r="F252" i="8"/>
  <c r="F217" i="8"/>
  <c r="F197" i="8"/>
  <c r="F182" i="8"/>
  <c r="F192" i="8" s="1"/>
  <c r="G47" i="8"/>
  <c r="G46" i="8"/>
  <c r="G48" i="8"/>
  <c r="F250" i="8"/>
  <c r="F23" i="8"/>
  <c r="F22" i="8"/>
  <c r="F21" i="8"/>
  <c r="F216" i="8"/>
  <c r="H144" i="8"/>
  <c r="G149" i="8"/>
  <c r="G106" i="8"/>
  <c r="F277" i="8"/>
  <c r="F282" i="8" s="1"/>
  <c r="F275" i="8"/>
  <c r="F184" i="8"/>
  <c r="E257" i="2"/>
  <c r="D179" i="2"/>
  <c r="D190" i="2"/>
  <c r="E172" i="2"/>
  <c r="E247" i="2" s="1"/>
  <c r="E181" i="2"/>
  <c r="D221" i="2"/>
  <c r="E14" i="2" s="1"/>
  <c r="E15" i="2" s="1"/>
  <c r="E16" i="2" s="1"/>
  <c r="E18" i="2" s="1"/>
  <c r="E19" i="2" s="1"/>
  <c r="E20" i="2" s="1"/>
  <c r="E185" i="2"/>
  <c r="E107" i="2"/>
  <c r="L123" i="2"/>
  <c r="L128" i="2"/>
  <c r="L133" i="2"/>
  <c r="L112" i="2"/>
  <c r="L116" i="2"/>
  <c r="E216" i="2" l="1"/>
  <c r="F215" i="8"/>
  <c r="F222" i="8" s="1"/>
  <c r="F169" i="8"/>
  <c r="F180" i="8"/>
  <c r="F190" i="8" s="1"/>
  <c r="F195" i="8"/>
  <c r="F249" i="8"/>
  <c r="E208" i="2"/>
  <c r="E196" i="2"/>
  <c r="D264" i="2"/>
  <c r="D320" i="2" s="1"/>
  <c r="D322" i="2" s="1"/>
  <c r="D323" i="2" s="1"/>
  <c r="D330" i="2"/>
  <c r="D306" i="2"/>
  <c r="D324" i="2" s="1"/>
  <c r="F224" i="8"/>
  <c r="G187" i="8" s="1"/>
  <c r="G172" i="8" s="1"/>
  <c r="E277" i="2"/>
  <c r="F270" i="8"/>
  <c r="G185" i="8"/>
  <c r="G107" i="8"/>
  <c r="F280" i="8"/>
  <c r="F274" i="8"/>
  <c r="H152" i="8"/>
  <c r="H39" i="8"/>
  <c r="H40" i="8" s="1"/>
  <c r="H41" i="8" s="1"/>
  <c r="H43" i="8" s="1"/>
  <c r="H44" i="8" s="1"/>
  <c r="H45" i="8" s="1"/>
  <c r="F260" i="8"/>
  <c r="F259" i="8" s="1"/>
  <c r="F202" i="8"/>
  <c r="F154" i="8" s="1"/>
  <c r="F223" i="8"/>
  <c r="H155" i="8"/>
  <c r="H153" i="8"/>
  <c r="H146" i="8"/>
  <c r="H226" i="8" s="1"/>
  <c r="H238" i="8" s="1"/>
  <c r="H237" i="8" s="1"/>
  <c r="F214" i="8"/>
  <c r="E259" i="2"/>
  <c r="E270" i="2"/>
  <c r="E191" i="2"/>
  <c r="E22" i="2"/>
  <c r="E288" i="2" s="1"/>
  <c r="E21" i="2"/>
  <c r="E287" i="2" s="1"/>
  <c r="E23" i="2"/>
  <c r="E289" i="2" s="1"/>
  <c r="E217" i="2"/>
  <c r="E197" i="2"/>
  <c r="E182" i="2"/>
  <c r="E170" i="2"/>
  <c r="E184" i="2"/>
  <c r="E204" i="2"/>
  <c r="E255" i="2"/>
  <c r="M133" i="2"/>
  <c r="M123" i="2"/>
  <c r="M128" i="2"/>
  <c r="M116" i="2"/>
  <c r="M112" i="2"/>
  <c r="G211" i="8" l="1"/>
  <c r="G267" i="8" s="1"/>
  <c r="F179" i="8"/>
  <c r="F272" i="8"/>
  <c r="G210" i="8"/>
  <c r="G266" i="8" s="1"/>
  <c r="G109" i="8"/>
  <c r="G205" i="8" s="1"/>
  <c r="G262" i="8" s="1"/>
  <c r="D325" i="2"/>
  <c r="D326" i="2" s="1"/>
  <c r="E290" i="2"/>
  <c r="E269" i="2"/>
  <c r="E275" i="2"/>
  <c r="G275" i="8"/>
  <c r="H47" i="8"/>
  <c r="H48" i="8"/>
  <c r="H46" i="8"/>
  <c r="G170" i="8"/>
  <c r="F271" i="8"/>
  <c r="G209" i="8"/>
  <c r="G186" i="8"/>
  <c r="G184" i="8" s="1"/>
  <c r="G171" i="8"/>
  <c r="G108" i="8"/>
  <c r="G252" i="8"/>
  <c r="G197" i="8"/>
  <c r="G182" i="8"/>
  <c r="G192" i="8" s="1"/>
  <c r="F221" i="8"/>
  <c r="G14" i="8" s="1"/>
  <c r="G15" i="8" s="1"/>
  <c r="G16" i="8" s="1"/>
  <c r="G18" i="8" s="1"/>
  <c r="G19" i="8" s="1"/>
  <c r="G20" i="8" s="1"/>
  <c r="I144" i="8"/>
  <c r="H106" i="8"/>
  <c r="H149" i="8"/>
  <c r="G277" i="8"/>
  <c r="G282" i="8" s="1"/>
  <c r="G203" i="8"/>
  <c r="G204" i="8"/>
  <c r="G261" i="8" s="1"/>
  <c r="E224" i="2"/>
  <c r="E256" i="2"/>
  <c r="E192" i="2"/>
  <c r="E195" i="2"/>
  <c r="E245" i="2"/>
  <c r="E244" i="2" s="1"/>
  <c r="E202" i="2"/>
  <c r="E223" i="2"/>
  <c r="E315" i="2" s="1"/>
  <c r="E180" i="2"/>
  <c r="E215" i="2"/>
  <c r="E214" i="2" s="1"/>
  <c r="E169" i="2"/>
  <c r="N128" i="2"/>
  <c r="N133" i="2"/>
  <c r="N123" i="2"/>
  <c r="N112" i="2"/>
  <c r="N116" i="2"/>
  <c r="G217" i="8" l="1"/>
  <c r="D331" i="2"/>
  <c r="D333" i="2" s="1"/>
  <c r="G224" i="8"/>
  <c r="G272" i="8" s="1"/>
  <c r="F210" i="2"/>
  <c r="F261" i="2" s="1"/>
  <c r="E316" i="2"/>
  <c r="F187" i="2"/>
  <c r="F272" i="2" s="1"/>
  <c r="F109" i="2"/>
  <c r="F205" i="2" s="1"/>
  <c r="F257" i="2" s="1"/>
  <c r="E267" i="2"/>
  <c r="E305" i="2"/>
  <c r="E266" i="2"/>
  <c r="E304" i="2"/>
  <c r="E254" i="2"/>
  <c r="F211" i="2"/>
  <c r="F262" i="2" s="1"/>
  <c r="G260" i="8"/>
  <c r="G259" i="8" s="1"/>
  <c r="G202" i="8"/>
  <c r="G154" i="8" s="1"/>
  <c r="I153" i="8"/>
  <c r="I155" i="8"/>
  <c r="I146" i="8"/>
  <c r="I226" i="8" s="1"/>
  <c r="I238" i="8" s="1"/>
  <c r="I237" i="8" s="1"/>
  <c r="G251" i="8"/>
  <c r="G181" i="8"/>
  <c r="G191" i="8" s="1"/>
  <c r="G216" i="8"/>
  <c r="G223" i="8" s="1"/>
  <c r="G196" i="8"/>
  <c r="G250" i="8"/>
  <c r="G215" i="8"/>
  <c r="G195" i="8"/>
  <c r="G180" i="8"/>
  <c r="G169" i="8"/>
  <c r="G23" i="8"/>
  <c r="G21" i="8"/>
  <c r="G22" i="8"/>
  <c r="G276" i="8"/>
  <c r="G281" i="8" s="1"/>
  <c r="I152" i="8"/>
  <c r="I39" i="8"/>
  <c r="I40" i="8" s="1"/>
  <c r="I41" i="8" s="1"/>
  <c r="I43" i="8" s="1"/>
  <c r="I44" i="8" s="1"/>
  <c r="I45" i="8" s="1"/>
  <c r="G265" i="8"/>
  <c r="G264" i="8" s="1"/>
  <c r="G208" i="8"/>
  <c r="G280" i="8"/>
  <c r="E179" i="2"/>
  <c r="E190" i="2"/>
  <c r="E222" i="2"/>
  <c r="E314" i="2" s="1"/>
  <c r="E321" i="2" s="1"/>
  <c r="F108" i="2"/>
  <c r="F209" i="2"/>
  <c r="F186" i="2"/>
  <c r="F271" i="2" s="1"/>
  <c r="H187" i="8" l="1"/>
  <c r="H210" i="8"/>
  <c r="H266" i="8" s="1"/>
  <c r="H211" i="8"/>
  <c r="H267" i="8" s="1"/>
  <c r="H109" i="8"/>
  <c r="H205" i="8" s="1"/>
  <c r="H262" i="8" s="1"/>
  <c r="F172" i="2"/>
  <c r="F217" i="2" s="1"/>
  <c r="F277" i="2"/>
  <c r="G214" i="8"/>
  <c r="G222" i="8"/>
  <c r="H185" i="8" s="1"/>
  <c r="H170" i="8" s="1"/>
  <c r="E265" i="2"/>
  <c r="E264" i="2" s="1"/>
  <c r="E320" i="2" s="1"/>
  <c r="E322" i="2" s="1"/>
  <c r="E303" i="2"/>
  <c r="F276" i="2"/>
  <c r="F182" i="2"/>
  <c r="F192" i="2" s="1"/>
  <c r="G271" i="8"/>
  <c r="H209" i="8"/>
  <c r="H186" i="8"/>
  <c r="H171" i="8" s="1"/>
  <c r="H108" i="8"/>
  <c r="G274" i="8"/>
  <c r="H277" i="8"/>
  <c r="H282" i="8" s="1"/>
  <c r="J144" i="8"/>
  <c r="I106" i="8"/>
  <c r="I149" i="8"/>
  <c r="G270" i="8"/>
  <c r="I48" i="8"/>
  <c r="I47" i="8"/>
  <c r="I46" i="8"/>
  <c r="G179" i="8"/>
  <c r="G190" i="8"/>
  <c r="G249" i="8"/>
  <c r="H172" i="8"/>
  <c r="F208" i="2"/>
  <c r="F260" i="2"/>
  <c r="F171" i="2"/>
  <c r="F181" i="2" s="1"/>
  <c r="F185" i="2"/>
  <c r="F107" i="2"/>
  <c r="E221" i="2"/>
  <c r="F14" i="2" s="1"/>
  <c r="F15" i="2" s="1"/>
  <c r="F16" i="2" s="1"/>
  <c r="F18" i="2" s="1"/>
  <c r="F19" i="2" s="1"/>
  <c r="F20" i="2" s="1"/>
  <c r="G221" i="8" l="1"/>
  <c r="H14" i="8" s="1"/>
  <c r="H15" i="8" s="1"/>
  <c r="H16" i="8" s="1"/>
  <c r="H18" i="8" s="1"/>
  <c r="H19" i="8" s="1"/>
  <c r="H20" i="8" s="1"/>
  <c r="H107" i="8"/>
  <c r="H203" i="8" s="1"/>
  <c r="F247" i="2"/>
  <c r="F197" i="2"/>
  <c r="E323" i="2"/>
  <c r="H204" i="8"/>
  <c r="H261" i="8" s="1"/>
  <c r="H251" i="8"/>
  <c r="H216" i="8"/>
  <c r="H196" i="8"/>
  <c r="H181" i="8"/>
  <c r="H191" i="8" s="1"/>
  <c r="J152" i="8"/>
  <c r="J39" i="8"/>
  <c r="J40" i="8" s="1"/>
  <c r="J41" i="8" s="1"/>
  <c r="J43" i="8" s="1"/>
  <c r="J44" i="8" s="1"/>
  <c r="J45" i="8" s="1"/>
  <c r="H276" i="8"/>
  <c r="H281" i="8" s="1"/>
  <c r="H217" i="8"/>
  <c r="H197" i="8"/>
  <c r="H182" i="8"/>
  <c r="H192" i="8" s="1"/>
  <c r="H252" i="8"/>
  <c r="H265" i="8"/>
  <c r="H264" i="8" s="1"/>
  <c r="H208" i="8"/>
  <c r="H23" i="8"/>
  <c r="H21" i="8"/>
  <c r="H22" i="8"/>
  <c r="H250" i="8"/>
  <c r="H195" i="8"/>
  <c r="H180" i="8"/>
  <c r="H169" i="8"/>
  <c r="H275" i="8"/>
  <c r="H184" i="8"/>
  <c r="J155" i="8"/>
  <c r="J153" i="8"/>
  <c r="J146" i="8"/>
  <c r="J226" i="8" s="1"/>
  <c r="J238" i="8" s="1"/>
  <c r="J237" i="8" s="1"/>
  <c r="F259" i="2"/>
  <c r="F270" i="2"/>
  <c r="F191" i="2"/>
  <c r="F196" i="2"/>
  <c r="F246" i="2"/>
  <c r="F216" i="2"/>
  <c r="F23" i="2"/>
  <c r="F289" i="2" s="1"/>
  <c r="F22" i="2"/>
  <c r="F288" i="2" s="1"/>
  <c r="F21" i="2"/>
  <c r="F287" i="2" s="1"/>
  <c r="F184" i="2"/>
  <c r="F204" i="2"/>
  <c r="F203" i="2"/>
  <c r="F255" i="2" s="1"/>
  <c r="F170" i="2"/>
  <c r="H179" i="8" l="1"/>
  <c r="H249" i="8"/>
  <c r="F290" i="2"/>
  <c r="H215" i="8"/>
  <c r="H224" i="8"/>
  <c r="H223" i="8"/>
  <c r="H271" i="8" s="1"/>
  <c r="F269" i="2"/>
  <c r="F275" i="2"/>
  <c r="I186" i="8"/>
  <c r="I171" i="8" s="1"/>
  <c r="H280" i="8"/>
  <c r="H274" i="8"/>
  <c r="H272" i="8"/>
  <c r="I211" i="8"/>
  <c r="I267" i="8" s="1"/>
  <c r="I210" i="8"/>
  <c r="I266" i="8" s="1"/>
  <c r="I187" i="8"/>
  <c r="I109" i="8"/>
  <c r="I205" i="8" s="1"/>
  <c r="I262" i="8" s="1"/>
  <c r="H260" i="8"/>
  <c r="H259" i="8" s="1"/>
  <c r="H202" i="8"/>
  <c r="H154" i="8" s="1"/>
  <c r="K144" i="8"/>
  <c r="J106" i="8"/>
  <c r="J149" i="8"/>
  <c r="H190" i="8"/>
  <c r="J48" i="8"/>
  <c r="J47" i="8"/>
  <c r="J46" i="8"/>
  <c r="F224" i="2"/>
  <c r="F316" i="2" s="1"/>
  <c r="F256" i="2"/>
  <c r="F195" i="2"/>
  <c r="F245" i="2"/>
  <c r="F244" i="2" s="1"/>
  <c r="F180" i="2"/>
  <c r="F215" i="2"/>
  <c r="F214" i="2" s="1"/>
  <c r="F169" i="2"/>
  <c r="F223" i="2"/>
  <c r="F315" i="2" s="1"/>
  <c r="F202" i="2"/>
  <c r="G210" i="2" l="1"/>
  <c r="G261" i="2" s="1"/>
  <c r="G187" i="2"/>
  <c r="G272" i="2" s="1"/>
  <c r="G109" i="2"/>
  <c r="G205" i="2" s="1"/>
  <c r="G257" i="2" s="1"/>
  <c r="I209" i="8"/>
  <c r="I208" i="8" s="1"/>
  <c r="I108" i="8"/>
  <c r="H214" i="8"/>
  <c r="H222" i="8"/>
  <c r="F254" i="2"/>
  <c r="F267" i="2"/>
  <c r="F305" i="2"/>
  <c r="G211" i="2"/>
  <c r="G262" i="2" s="1"/>
  <c r="F266" i="2"/>
  <c r="F304" i="2"/>
  <c r="I251" i="8"/>
  <c r="I216" i="8"/>
  <c r="I196" i="8"/>
  <c r="I181" i="8"/>
  <c r="I191" i="8" s="1"/>
  <c r="K152" i="8"/>
  <c r="K39" i="8"/>
  <c r="K40" i="8" s="1"/>
  <c r="K41" i="8" s="1"/>
  <c r="K43" i="8" s="1"/>
  <c r="K44" i="8" s="1"/>
  <c r="K45" i="8" s="1"/>
  <c r="I276" i="8"/>
  <c r="I281" i="8" s="1"/>
  <c r="I277" i="8"/>
  <c r="I282" i="8" s="1"/>
  <c r="K155" i="8"/>
  <c r="K153" i="8"/>
  <c r="K146" i="8"/>
  <c r="K226" i="8" s="1"/>
  <c r="K238" i="8" s="1"/>
  <c r="K237" i="8" s="1"/>
  <c r="I172" i="8"/>
  <c r="G172" i="2"/>
  <c r="F179" i="2"/>
  <c r="F190" i="2"/>
  <c r="F222" i="2"/>
  <c r="G108" i="2"/>
  <c r="G209" i="2"/>
  <c r="G186" i="2"/>
  <c r="G271" i="2" s="1"/>
  <c r="G277" i="2" l="1"/>
  <c r="G276" i="2"/>
  <c r="I265" i="8"/>
  <c r="I264" i="8" s="1"/>
  <c r="F303" i="2"/>
  <c r="F314" i="2"/>
  <c r="F321" i="2" s="1"/>
  <c r="H221" i="8"/>
  <c r="I14" i="8" s="1"/>
  <c r="I15" i="8" s="1"/>
  <c r="I16" i="8" s="1"/>
  <c r="I18" i="8" s="1"/>
  <c r="I19" i="8" s="1"/>
  <c r="I20" i="8" s="1"/>
  <c r="H270" i="8"/>
  <c r="I107" i="8"/>
  <c r="I185" i="8"/>
  <c r="G217" i="2"/>
  <c r="G182" i="2"/>
  <c r="G192" i="2" s="1"/>
  <c r="I252" i="8"/>
  <c r="I217" i="8"/>
  <c r="I197" i="8"/>
  <c r="I182" i="8"/>
  <c r="I192" i="8" s="1"/>
  <c r="L144" i="8"/>
  <c r="K106" i="8"/>
  <c r="K149" i="8"/>
  <c r="K47" i="8"/>
  <c r="K48" i="8"/>
  <c r="K46" i="8"/>
  <c r="G107" i="2"/>
  <c r="G203" i="2" s="1"/>
  <c r="G255" i="2" s="1"/>
  <c r="F265" i="2"/>
  <c r="F264" i="2" s="1"/>
  <c r="F320" i="2" s="1"/>
  <c r="F322" i="2" s="1"/>
  <c r="G208" i="2"/>
  <c r="G260" i="2"/>
  <c r="G185" i="2"/>
  <c r="G184" i="2" s="1"/>
  <c r="F221" i="2"/>
  <c r="G14" i="2" s="1"/>
  <c r="G15" i="2" s="1"/>
  <c r="G16" i="2" s="1"/>
  <c r="G18" i="2" s="1"/>
  <c r="G19" i="2" s="1"/>
  <c r="G20" i="2" s="1"/>
  <c r="G23" i="2" s="1"/>
  <c r="G289" i="2" s="1"/>
  <c r="G197" i="2"/>
  <c r="G247" i="2"/>
  <c r="G171" i="2"/>
  <c r="G216" i="2" s="1"/>
  <c r="G170" i="2" l="1"/>
  <c r="G245" i="2" s="1"/>
  <c r="I203" i="8"/>
  <c r="I204" i="8"/>
  <c r="I275" i="8"/>
  <c r="I184" i="8"/>
  <c r="I170" i="8"/>
  <c r="I21" i="8"/>
  <c r="I23" i="8"/>
  <c r="I22" i="8"/>
  <c r="F323" i="2"/>
  <c r="G204" i="2"/>
  <c r="G224" i="2" s="1"/>
  <c r="G223" i="2"/>
  <c r="G315" i="2" s="1"/>
  <c r="L152" i="8"/>
  <c r="L39" i="8"/>
  <c r="L40" i="8" s="1"/>
  <c r="L41" i="8" s="1"/>
  <c r="L43" i="8" s="1"/>
  <c r="L44" i="8" s="1"/>
  <c r="L45" i="8" s="1"/>
  <c r="L155" i="8"/>
  <c r="L153" i="8"/>
  <c r="L146" i="8"/>
  <c r="L226" i="8" s="1"/>
  <c r="L238" i="8" s="1"/>
  <c r="L237" i="8" s="1"/>
  <c r="G259" i="2"/>
  <c r="G270" i="2"/>
  <c r="G22" i="2"/>
  <c r="G288" i="2" s="1"/>
  <c r="G21" i="2"/>
  <c r="G287" i="2" s="1"/>
  <c r="G196" i="2"/>
  <c r="G246" i="2"/>
  <c r="G181" i="2"/>
  <c r="H186" i="2"/>
  <c r="H271" i="2" s="1"/>
  <c r="H108" i="2"/>
  <c r="G169" i="2" l="1"/>
  <c r="G244" i="2"/>
  <c r="G195" i="2"/>
  <c r="G180" i="2"/>
  <c r="G190" i="2" s="1"/>
  <c r="H209" i="2"/>
  <c r="H260" i="2" s="1"/>
  <c r="G305" i="2"/>
  <c r="G316" i="2"/>
  <c r="G215" i="2"/>
  <c r="G214" i="2" s="1"/>
  <c r="G256" i="2"/>
  <c r="G254" i="2" s="1"/>
  <c r="G202" i="2"/>
  <c r="I261" i="8"/>
  <c r="I224" i="8"/>
  <c r="I195" i="8"/>
  <c r="I180" i="8"/>
  <c r="I250" i="8"/>
  <c r="I249" i="8" s="1"/>
  <c r="I169" i="8"/>
  <c r="I280" i="8"/>
  <c r="I274" i="8"/>
  <c r="I215" i="8"/>
  <c r="I214" i="8" s="1"/>
  <c r="I260" i="8"/>
  <c r="I223" i="8"/>
  <c r="I202" i="8"/>
  <c r="I154" i="8" s="1"/>
  <c r="H187" i="2"/>
  <c r="H272" i="2" s="1"/>
  <c r="H211" i="2"/>
  <c r="H262" i="2" s="1"/>
  <c r="G290" i="2"/>
  <c r="G266" i="2"/>
  <c r="H276" i="2" s="1"/>
  <c r="G304" i="2"/>
  <c r="G269" i="2"/>
  <c r="G275" i="2"/>
  <c r="M144" i="8"/>
  <c r="L106" i="8"/>
  <c r="L149" i="8"/>
  <c r="L48" i="8"/>
  <c r="L46" i="8"/>
  <c r="L47" i="8"/>
  <c r="H210" i="2"/>
  <c r="H261" i="2" s="1"/>
  <c r="G267" i="2"/>
  <c r="H109" i="2"/>
  <c r="H205" i="2" s="1"/>
  <c r="H257" i="2" s="1"/>
  <c r="G191" i="2"/>
  <c r="H171" i="2"/>
  <c r="H246" i="2" s="1"/>
  <c r="G179" i="2"/>
  <c r="I222" i="8" l="1"/>
  <c r="I259" i="8"/>
  <c r="G222" i="2"/>
  <c r="G314" i="2" s="1"/>
  <c r="G321" i="2" s="1"/>
  <c r="H172" i="2"/>
  <c r="H247" i="2" s="1"/>
  <c r="I221" i="8"/>
  <c r="J14" i="8" s="1"/>
  <c r="J15" i="8" s="1"/>
  <c r="J16" i="8" s="1"/>
  <c r="J18" i="8" s="1"/>
  <c r="J19" i="8" s="1"/>
  <c r="J20" i="8" s="1"/>
  <c r="J185" i="8"/>
  <c r="I270" i="8"/>
  <c r="J107" i="8"/>
  <c r="J186" i="8"/>
  <c r="J108" i="8"/>
  <c r="I271" i="8"/>
  <c r="J209" i="8"/>
  <c r="J187" i="8"/>
  <c r="J211" i="8"/>
  <c r="J267" i="8" s="1"/>
  <c r="I272" i="8"/>
  <c r="J109" i="8"/>
  <c r="J205" i="8" s="1"/>
  <c r="J262" i="8" s="1"/>
  <c r="J210" i="8"/>
  <c r="J266" i="8" s="1"/>
  <c r="I179" i="8"/>
  <c r="I190" i="8"/>
  <c r="H277" i="2"/>
  <c r="H208" i="2"/>
  <c r="M153" i="8"/>
  <c r="M155" i="8"/>
  <c r="M146" i="8"/>
  <c r="M226" i="8" s="1"/>
  <c r="M238" i="8" s="1"/>
  <c r="M237" i="8" s="1"/>
  <c r="M152" i="8"/>
  <c r="M39" i="8"/>
  <c r="M40" i="8" s="1"/>
  <c r="M41" i="8" s="1"/>
  <c r="M43" i="8" s="1"/>
  <c r="M44" i="8" s="1"/>
  <c r="M45" i="8" s="1"/>
  <c r="H216" i="2"/>
  <c r="H181" i="2"/>
  <c r="H196" i="2"/>
  <c r="G221" i="2"/>
  <c r="H14" i="2" s="1"/>
  <c r="H15" i="2" s="1"/>
  <c r="H16" i="2" s="1"/>
  <c r="H18" i="2" s="1"/>
  <c r="H19" i="2" s="1"/>
  <c r="H20" i="2" s="1"/>
  <c r="H182" i="2"/>
  <c r="H217" i="2" l="1"/>
  <c r="H107" i="2"/>
  <c r="H204" i="2" s="1"/>
  <c r="H185" i="2"/>
  <c r="H270" i="2" s="1"/>
  <c r="G303" i="2"/>
  <c r="H197" i="2"/>
  <c r="G265" i="2"/>
  <c r="G264" i="2" s="1"/>
  <c r="G320" i="2" s="1"/>
  <c r="G322" i="2" s="1"/>
  <c r="G323" i="2" s="1"/>
  <c r="J275" i="8"/>
  <c r="J184" i="8"/>
  <c r="J172" i="8"/>
  <c r="J277" i="8"/>
  <c r="J282" i="8" s="1"/>
  <c r="J171" i="8"/>
  <c r="J276" i="8"/>
  <c r="J281" i="8" s="1"/>
  <c r="J23" i="8"/>
  <c r="J21" i="8"/>
  <c r="J22" i="8"/>
  <c r="J208" i="8"/>
  <c r="J265" i="8"/>
  <c r="J264" i="8" s="1"/>
  <c r="J204" i="8"/>
  <c r="J261" i="8" s="1"/>
  <c r="J203" i="8"/>
  <c r="J170" i="8"/>
  <c r="M106" i="8"/>
  <c r="N144" i="8"/>
  <c r="M149" i="8"/>
  <c r="M48" i="8"/>
  <c r="M47" i="8"/>
  <c r="M46" i="8"/>
  <c r="H259" i="2"/>
  <c r="H191" i="2"/>
  <c r="H192" i="2"/>
  <c r="H22" i="2"/>
  <c r="H288" i="2" s="1"/>
  <c r="H23" i="2"/>
  <c r="H289" i="2" s="1"/>
  <c r="H21" i="2"/>
  <c r="H287" i="2" s="1"/>
  <c r="H203" i="2"/>
  <c r="H255" i="2" s="1"/>
  <c r="H184" i="2" l="1"/>
  <c r="H170" i="2"/>
  <c r="H290" i="2"/>
  <c r="J217" i="8"/>
  <c r="J252" i="8"/>
  <c r="J197" i="8"/>
  <c r="J182" i="8"/>
  <c r="J192" i="8" s="1"/>
  <c r="J224" i="8"/>
  <c r="J216" i="8"/>
  <c r="J196" i="8"/>
  <c r="J181" i="8"/>
  <c r="J191" i="8" s="1"/>
  <c r="J251" i="8"/>
  <c r="J223" i="8"/>
  <c r="J260" i="8"/>
  <c r="J259" i="8" s="1"/>
  <c r="J202" i="8"/>
  <c r="J154" i="8" s="1"/>
  <c r="J169" i="8"/>
  <c r="J195" i="8"/>
  <c r="J180" i="8"/>
  <c r="J250" i="8"/>
  <c r="J215" i="8"/>
  <c r="J280" i="8"/>
  <c r="J274" i="8"/>
  <c r="H269" i="2"/>
  <c r="H275" i="2"/>
  <c r="N152" i="8"/>
  <c r="N39" i="8"/>
  <c r="N40" i="8" s="1"/>
  <c r="N41" i="8" s="1"/>
  <c r="N43" i="8" s="1"/>
  <c r="N44" i="8" s="1"/>
  <c r="N45" i="8" s="1"/>
  <c r="N153" i="8"/>
  <c r="N155" i="8"/>
  <c r="N146" i="8"/>
  <c r="N226" i="8" s="1"/>
  <c r="N238" i="8" s="1"/>
  <c r="N237" i="8" s="1"/>
  <c r="H224" i="2"/>
  <c r="H316" i="2" s="1"/>
  <c r="H256" i="2"/>
  <c r="H254" i="2" s="1"/>
  <c r="H195" i="2"/>
  <c r="H245" i="2"/>
  <c r="H244" i="2" s="1"/>
  <c r="H202" i="2"/>
  <c r="H223" i="2"/>
  <c r="H315" i="2" s="1"/>
  <c r="H215" i="2"/>
  <c r="H169" i="2" l="1"/>
  <c r="H180" i="2"/>
  <c r="J249" i="8"/>
  <c r="I210" i="2"/>
  <c r="I261" i="2" s="1"/>
  <c r="J179" i="8"/>
  <c r="J190" i="8"/>
  <c r="J271" i="8"/>
  <c r="K186" i="8"/>
  <c r="K108" i="8"/>
  <c r="K209" i="8"/>
  <c r="J214" i="8"/>
  <c r="J222" i="8"/>
  <c r="K210" i="8"/>
  <c r="K266" i="8" s="1"/>
  <c r="K109" i="8"/>
  <c r="K205" i="8" s="1"/>
  <c r="K262" i="8" s="1"/>
  <c r="K187" i="8"/>
  <c r="K211" i="8"/>
  <c r="K267" i="8" s="1"/>
  <c r="J272" i="8"/>
  <c r="H267" i="2"/>
  <c r="H305" i="2"/>
  <c r="I187" i="2"/>
  <c r="I272" i="2" s="1"/>
  <c r="I277" i="2" s="1"/>
  <c r="H266" i="2"/>
  <c r="H304" i="2"/>
  <c r="I211" i="2"/>
  <c r="I262" i="2" s="1"/>
  <c r="I109" i="2"/>
  <c r="I205" i="2" s="1"/>
  <c r="I257" i="2" s="1"/>
  <c r="N106" i="8"/>
  <c r="N149" i="8"/>
  <c r="N48" i="8"/>
  <c r="N47" i="8"/>
  <c r="N46" i="8"/>
  <c r="H214" i="2"/>
  <c r="H222" i="2"/>
  <c r="H314" i="2" s="1"/>
  <c r="H321" i="2" s="1"/>
  <c r="I108" i="2"/>
  <c r="I209" i="2"/>
  <c r="I186" i="2"/>
  <c r="I271" i="2" s="1"/>
  <c r="H190" i="2" l="1"/>
  <c r="H179" i="2"/>
  <c r="K172" i="8"/>
  <c r="K277" i="8"/>
  <c r="K282" i="8" s="1"/>
  <c r="K276" i="8"/>
  <c r="K281" i="8" s="1"/>
  <c r="K171" i="8"/>
  <c r="K208" i="8"/>
  <c r="K265" i="8"/>
  <c r="K264" i="8" s="1"/>
  <c r="K107" i="8"/>
  <c r="J221" i="8"/>
  <c r="K14" i="8" s="1"/>
  <c r="K15" i="8" s="1"/>
  <c r="K16" i="8" s="1"/>
  <c r="K18" i="8" s="1"/>
  <c r="K19" i="8" s="1"/>
  <c r="K20" i="8" s="1"/>
  <c r="K185" i="8"/>
  <c r="J270" i="8"/>
  <c r="I276" i="2"/>
  <c r="I172" i="2"/>
  <c r="I217" i="2" s="1"/>
  <c r="H265" i="2"/>
  <c r="H264" i="2" s="1"/>
  <c r="H320" i="2" s="1"/>
  <c r="H322" i="2" s="1"/>
  <c r="H303" i="2"/>
  <c r="I208" i="2"/>
  <c r="I260" i="2"/>
  <c r="I182" i="2"/>
  <c r="I192" i="2" s="1"/>
  <c r="I247" i="2"/>
  <c r="I171" i="2"/>
  <c r="I216" i="2" s="1"/>
  <c r="H221" i="2"/>
  <c r="I14" i="2" s="1"/>
  <c r="I15" i="2" s="1"/>
  <c r="I16" i="2" s="1"/>
  <c r="I18" i="2" s="1"/>
  <c r="I19" i="2" s="1"/>
  <c r="I20" i="2" s="1"/>
  <c r="I107" i="2"/>
  <c r="I185" i="2"/>
  <c r="I181" i="2"/>
  <c r="I197" i="2" l="1"/>
  <c r="K204" i="8"/>
  <c r="K261" i="8" s="1"/>
  <c r="K203" i="8"/>
  <c r="K21" i="8"/>
  <c r="K22" i="8"/>
  <c r="K23" i="8"/>
  <c r="K181" i="8"/>
  <c r="K191" i="8" s="1"/>
  <c r="K216" i="8"/>
  <c r="K196" i="8"/>
  <c r="K251" i="8"/>
  <c r="K275" i="8"/>
  <c r="K170" i="8"/>
  <c r="K184" i="8"/>
  <c r="K252" i="8"/>
  <c r="K197" i="8"/>
  <c r="K217" i="8"/>
  <c r="K182" i="8"/>
  <c r="K192" i="8" s="1"/>
  <c r="H323" i="2"/>
  <c r="I259" i="2"/>
  <c r="I270" i="2"/>
  <c r="I191" i="2"/>
  <c r="I196" i="2"/>
  <c r="I246" i="2"/>
  <c r="I23" i="2"/>
  <c r="I289" i="2" s="1"/>
  <c r="I21" i="2"/>
  <c r="I287" i="2" s="1"/>
  <c r="I22" i="2"/>
  <c r="I288" i="2" s="1"/>
  <c r="I184" i="2"/>
  <c r="I170" i="2"/>
  <c r="I204" i="2"/>
  <c r="I203" i="2"/>
  <c r="I255" i="2" s="1"/>
  <c r="K224" i="8" l="1"/>
  <c r="L211" i="8"/>
  <c r="L267" i="8" s="1"/>
  <c r="L210" i="8"/>
  <c r="L266" i="8" s="1"/>
  <c r="L109" i="8"/>
  <c r="L205" i="8" s="1"/>
  <c r="L262" i="8" s="1"/>
  <c r="L187" i="8"/>
  <c r="L277" i="8" s="1"/>
  <c r="K272" i="8"/>
  <c r="K195" i="8"/>
  <c r="K250" i="8"/>
  <c r="K249" i="8" s="1"/>
  <c r="K215" i="8"/>
  <c r="K180" i="8"/>
  <c r="K169" i="8"/>
  <c r="K280" i="8"/>
  <c r="K274" i="8"/>
  <c r="K223" i="8"/>
  <c r="K260" i="8"/>
  <c r="K259" i="8" s="1"/>
  <c r="K202" i="8"/>
  <c r="K154" i="8" s="1"/>
  <c r="L172" i="8"/>
  <c r="L197" i="8" s="1"/>
  <c r="I290" i="2"/>
  <c r="I269" i="2"/>
  <c r="I275" i="2"/>
  <c r="I224" i="2"/>
  <c r="I256" i="2"/>
  <c r="I195" i="2"/>
  <c r="I245" i="2"/>
  <c r="I244" i="2" s="1"/>
  <c r="I215" i="2"/>
  <c r="I214" i="2" s="1"/>
  <c r="I202" i="2"/>
  <c r="I223" i="2"/>
  <c r="I315" i="2" s="1"/>
  <c r="I180" i="2"/>
  <c r="I169" i="2"/>
  <c r="L282" i="8" l="1"/>
  <c r="L252" i="8"/>
  <c r="J211" i="2"/>
  <c r="J262" i="2" s="1"/>
  <c r="I316" i="2"/>
  <c r="L217" i="8"/>
  <c r="K214" i="8"/>
  <c r="K222" i="8"/>
  <c r="L182" i="8"/>
  <c r="L192" i="8" s="1"/>
  <c r="K271" i="8"/>
  <c r="L108" i="8"/>
  <c r="L209" i="8"/>
  <c r="L186" i="8"/>
  <c r="L276" i="8" s="1"/>
  <c r="K179" i="8"/>
  <c r="K190" i="8"/>
  <c r="I266" i="2"/>
  <c r="I304" i="2"/>
  <c r="I267" i="2"/>
  <c r="I305" i="2"/>
  <c r="J210" i="2"/>
  <c r="J261" i="2" s="1"/>
  <c r="I254" i="2"/>
  <c r="J187" i="2"/>
  <c r="J272" i="2" s="1"/>
  <c r="J277" i="2" s="1"/>
  <c r="J109" i="2"/>
  <c r="J205" i="2" s="1"/>
  <c r="J257" i="2" s="1"/>
  <c r="I179" i="2"/>
  <c r="I190" i="2"/>
  <c r="I222" i="2"/>
  <c r="J186" i="2"/>
  <c r="J271" i="2" s="1"/>
  <c r="J108" i="2"/>
  <c r="J209" i="2"/>
  <c r="J276" i="2" l="1"/>
  <c r="L281" i="8"/>
  <c r="I303" i="2"/>
  <c r="I314" i="2"/>
  <c r="I321" i="2" s="1"/>
  <c r="L265" i="8"/>
  <c r="L264" i="8" s="1"/>
  <c r="L208" i="8"/>
  <c r="K270" i="8"/>
  <c r="L185" i="8"/>
  <c r="L107" i="8"/>
  <c r="K221" i="8"/>
  <c r="L14" i="8" s="1"/>
  <c r="L15" i="8" s="1"/>
  <c r="L16" i="8" s="1"/>
  <c r="L18" i="8" s="1"/>
  <c r="L19" i="8" s="1"/>
  <c r="L20" i="8" s="1"/>
  <c r="L171" i="8"/>
  <c r="J172" i="2"/>
  <c r="J197" i="2" s="1"/>
  <c r="J208" i="2"/>
  <c r="J260" i="2"/>
  <c r="J107" i="2"/>
  <c r="J203" i="2" s="1"/>
  <c r="J255" i="2" s="1"/>
  <c r="I265" i="2"/>
  <c r="I264" i="2" s="1"/>
  <c r="I320" i="2" s="1"/>
  <c r="J185" i="2"/>
  <c r="J170" i="2" s="1"/>
  <c r="I221" i="2"/>
  <c r="J14" i="2" s="1"/>
  <c r="J15" i="2" s="1"/>
  <c r="J16" i="2" s="1"/>
  <c r="J18" i="2" s="1"/>
  <c r="J19" i="2" s="1"/>
  <c r="J20" i="2" s="1"/>
  <c r="J23" i="2" s="1"/>
  <c r="J289" i="2" s="1"/>
  <c r="J171" i="2"/>
  <c r="J216" i="2" s="1"/>
  <c r="I322" i="2" l="1"/>
  <c r="I323" i="2" s="1"/>
  <c r="J247" i="2"/>
  <c r="J184" i="2"/>
  <c r="L216" i="8"/>
  <c r="L196" i="8"/>
  <c r="L181" i="8"/>
  <c r="L191" i="8" s="1"/>
  <c r="L251" i="8"/>
  <c r="L170" i="8"/>
  <c r="L184" i="8"/>
  <c r="L275" i="8"/>
  <c r="L21" i="8"/>
  <c r="L23" i="8"/>
  <c r="L22" i="8"/>
  <c r="L204" i="8"/>
  <c r="L203" i="8"/>
  <c r="J217" i="2"/>
  <c r="J182" i="2"/>
  <c r="J192" i="2" s="1"/>
  <c r="J204" i="2"/>
  <c r="J202" i="2" s="1"/>
  <c r="J259" i="2"/>
  <c r="J270" i="2"/>
  <c r="J195" i="2"/>
  <c r="J245" i="2"/>
  <c r="J21" i="2"/>
  <c r="J287" i="2" s="1"/>
  <c r="J196" i="2"/>
  <c r="J246" i="2"/>
  <c r="J22" i="2"/>
  <c r="J288" i="2" s="1"/>
  <c r="J181" i="2"/>
  <c r="J180" i="2"/>
  <c r="J169" i="2"/>
  <c r="J223" i="2"/>
  <c r="J315" i="2" s="1"/>
  <c r="J215" i="2" l="1"/>
  <c r="J214" i="2" s="1"/>
  <c r="L261" i="8"/>
  <c r="L224" i="8"/>
  <c r="L274" i="8"/>
  <c r="L280" i="8"/>
  <c r="L215" i="8"/>
  <c r="L214" i="8" s="1"/>
  <c r="L260" i="8"/>
  <c r="L259" i="8" s="1"/>
  <c r="L202" i="8"/>
  <c r="L154" i="8" s="1"/>
  <c r="L223" i="8"/>
  <c r="L169" i="8"/>
  <c r="L250" i="8"/>
  <c r="L249" i="8" s="1"/>
  <c r="L195" i="8"/>
  <c r="L180" i="8"/>
  <c r="L222" i="8"/>
  <c r="J290" i="2"/>
  <c r="J266" i="2"/>
  <c r="J304" i="2"/>
  <c r="J269" i="2"/>
  <c r="J275" i="2"/>
  <c r="J244" i="2"/>
  <c r="J224" i="2"/>
  <c r="J256" i="2"/>
  <c r="J254" i="2" s="1"/>
  <c r="J191" i="2"/>
  <c r="J179" i="2"/>
  <c r="J190" i="2"/>
  <c r="K108" i="2"/>
  <c r="K186" i="2"/>
  <c r="K271" i="2" s="1"/>
  <c r="K209" i="2"/>
  <c r="J222" i="2"/>
  <c r="J314" i="2" s="1"/>
  <c r="J305" i="2" l="1"/>
  <c r="J316" i="2"/>
  <c r="J321" i="2" s="1"/>
  <c r="M186" i="8"/>
  <c r="M276" i="8" s="1"/>
  <c r="M209" i="8"/>
  <c r="L271" i="8"/>
  <c r="M108" i="8"/>
  <c r="M211" i="8"/>
  <c r="M267" i="8" s="1"/>
  <c r="M109" i="8"/>
  <c r="M205" i="8" s="1"/>
  <c r="M262" i="8" s="1"/>
  <c r="M210" i="8"/>
  <c r="M266" i="8" s="1"/>
  <c r="M187" i="8"/>
  <c r="L272" i="8"/>
  <c r="L179" i="8"/>
  <c r="L190" i="8"/>
  <c r="M185" i="8"/>
  <c r="M107" i="8"/>
  <c r="L221" i="8"/>
  <c r="M14" i="8" s="1"/>
  <c r="M15" i="8" s="1"/>
  <c r="M16" i="8" s="1"/>
  <c r="M18" i="8" s="1"/>
  <c r="M19" i="8" s="1"/>
  <c r="M20" i="8" s="1"/>
  <c r="L270" i="8"/>
  <c r="K276" i="2"/>
  <c r="J265" i="2"/>
  <c r="J303" i="2"/>
  <c r="J267" i="2"/>
  <c r="K210" i="2"/>
  <c r="K261" i="2" s="1"/>
  <c r="K187" i="2"/>
  <c r="K272" i="2" s="1"/>
  <c r="K211" i="2"/>
  <c r="K262" i="2" s="1"/>
  <c r="K109" i="2"/>
  <c r="K205" i="2" s="1"/>
  <c r="K257" i="2" s="1"/>
  <c r="K260" i="2"/>
  <c r="K171" i="2"/>
  <c r="K181" i="2" s="1"/>
  <c r="K107" i="2"/>
  <c r="K185" i="2"/>
  <c r="J221" i="2"/>
  <c r="K14" i="2" s="1"/>
  <c r="K15" i="2" s="1"/>
  <c r="K16" i="2" s="1"/>
  <c r="K18" i="2" s="1"/>
  <c r="K19" i="2" s="1"/>
  <c r="K20" i="2" s="1"/>
  <c r="J264" i="2" l="1"/>
  <c r="J320" i="2" s="1"/>
  <c r="J322" i="2" s="1"/>
  <c r="J323" i="2" s="1"/>
  <c r="M171" i="8"/>
  <c r="M196" i="8" s="1"/>
  <c r="M23" i="8"/>
  <c r="M21" i="8"/>
  <c r="M22" i="8"/>
  <c r="M216" i="8"/>
  <c r="M208" i="8"/>
  <c r="M265" i="8"/>
  <c r="M264" i="8" s="1"/>
  <c r="M204" i="8"/>
  <c r="M261" i="8" s="1"/>
  <c r="M203" i="8"/>
  <c r="M184" i="8"/>
  <c r="M275" i="8"/>
  <c r="M170" i="8"/>
  <c r="M172" i="8"/>
  <c r="M277" i="8"/>
  <c r="M282" i="8" s="1"/>
  <c r="M281" i="8"/>
  <c r="K277" i="2"/>
  <c r="K208" i="2"/>
  <c r="K259" i="2"/>
  <c r="K270" i="2"/>
  <c r="K275" i="2" s="1"/>
  <c r="K172" i="2"/>
  <c r="K196" i="2"/>
  <c r="K246" i="2"/>
  <c r="K191" i="2"/>
  <c r="K216" i="2"/>
  <c r="K21" i="2"/>
  <c r="K287" i="2" s="1"/>
  <c r="K22" i="2"/>
  <c r="K288" i="2" s="1"/>
  <c r="K23" i="2"/>
  <c r="K289" i="2" s="1"/>
  <c r="K184" i="2"/>
  <c r="K203" i="2"/>
  <c r="K255" i="2" s="1"/>
  <c r="K204" i="2"/>
  <c r="K170" i="2"/>
  <c r="M181" i="8" l="1"/>
  <c r="M191" i="8" s="1"/>
  <c r="M251" i="8"/>
  <c r="M252" i="8"/>
  <c r="M197" i="8"/>
  <c r="M217" i="8"/>
  <c r="M224" i="8" s="1"/>
  <c r="M182" i="8"/>
  <c r="M192" i="8" s="1"/>
  <c r="M223" i="8"/>
  <c r="M202" i="8"/>
  <c r="M154" i="8" s="1"/>
  <c r="M260" i="8"/>
  <c r="M259" i="8" s="1"/>
  <c r="M250" i="8"/>
  <c r="M180" i="8"/>
  <c r="M169" i="8"/>
  <c r="M215" i="8"/>
  <c r="M214" i="8" s="1"/>
  <c r="M195" i="8"/>
  <c r="M280" i="8"/>
  <c r="M274" i="8"/>
  <c r="K290" i="2"/>
  <c r="K269" i="2"/>
  <c r="K217" i="2"/>
  <c r="K224" i="2" s="1"/>
  <c r="K316" i="2" s="1"/>
  <c r="K182" i="2"/>
  <c r="K192" i="2" s="1"/>
  <c r="K247" i="2"/>
  <c r="K197" i="2"/>
  <c r="K256" i="2"/>
  <c r="K195" i="2"/>
  <c r="K245" i="2"/>
  <c r="K180" i="2"/>
  <c r="K215" i="2"/>
  <c r="K169" i="2"/>
  <c r="K202" i="2"/>
  <c r="K223" i="2"/>
  <c r="K315" i="2" s="1"/>
  <c r="K244" i="2" l="1"/>
  <c r="M249" i="8"/>
  <c r="N187" i="8"/>
  <c r="N277" i="8" s="1"/>
  <c r="N211" i="8"/>
  <c r="N267" i="8" s="1"/>
  <c r="M272" i="8"/>
  <c r="N210" i="8"/>
  <c r="N266" i="8" s="1"/>
  <c r="N109" i="8"/>
  <c r="N205" i="8" s="1"/>
  <c r="N262" i="8" s="1"/>
  <c r="M190" i="8"/>
  <c r="M179" i="8"/>
  <c r="N209" i="8"/>
  <c r="N186" i="8"/>
  <c r="N171" i="8"/>
  <c r="N108" i="8"/>
  <c r="M271" i="8"/>
  <c r="M222" i="8"/>
  <c r="K266" i="2"/>
  <c r="K304" i="2"/>
  <c r="K267" i="2"/>
  <c r="K305" i="2"/>
  <c r="L109" i="2"/>
  <c r="L205" i="2" s="1"/>
  <c r="L257" i="2" s="1"/>
  <c r="K214" i="2"/>
  <c r="L210" i="2"/>
  <c r="L261" i="2" s="1"/>
  <c r="L187" i="2"/>
  <c r="L272" i="2" s="1"/>
  <c r="L211" i="2"/>
  <c r="L262" i="2" s="1"/>
  <c r="K254" i="2"/>
  <c r="K179" i="2"/>
  <c r="K190" i="2"/>
  <c r="K222" i="2"/>
  <c r="K314" i="2" s="1"/>
  <c r="K321" i="2" s="1"/>
  <c r="L209" i="2"/>
  <c r="L186" i="2"/>
  <c r="L271" i="2" s="1"/>
  <c r="L108" i="2"/>
  <c r="L276" i="2" l="1"/>
  <c r="N251" i="8"/>
  <c r="N216" i="8"/>
  <c r="N196" i="8"/>
  <c r="N181" i="8"/>
  <c r="N191" i="8" s="1"/>
  <c r="M270" i="8"/>
  <c r="M221" i="8"/>
  <c r="N14" i="8" s="1"/>
  <c r="N15" i="8" s="1"/>
  <c r="N16" i="8" s="1"/>
  <c r="N18" i="8" s="1"/>
  <c r="N19" i="8" s="1"/>
  <c r="N20" i="8" s="1"/>
  <c r="N185" i="8"/>
  <c r="N107" i="8"/>
  <c r="N276" i="8"/>
  <c r="N281" i="8" s="1"/>
  <c r="N282" i="8"/>
  <c r="N265" i="8"/>
  <c r="N264" i="8" s="1"/>
  <c r="N208" i="8"/>
  <c r="N172" i="8"/>
  <c r="L172" i="2"/>
  <c r="L197" i="2" s="1"/>
  <c r="K265" i="2"/>
  <c r="K264" i="2" s="1"/>
  <c r="K320" i="2" s="1"/>
  <c r="K322" i="2" s="1"/>
  <c r="K303" i="2"/>
  <c r="L277" i="2"/>
  <c r="L208" i="2"/>
  <c r="L260" i="2"/>
  <c r="L171" i="2"/>
  <c r="L246" i="2" s="1"/>
  <c r="L107" i="2"/>
  <c r="L185" i="2"/>
  <c r="K221" i="2"/>
  <c r="L14" i="2" s="1"/>
  <c r="L15" i="2" s="1"/>
  <c r="L16" i="2" s="1"/>
  <c r="L18" i="2" s="1"/>
  <c r="L19" i="2" s="1"/>
  <c r="L20" i="2" s="1"/>
  <c r="L182" i="2" l="1"/>
  <c r="L192" i="2" s="1"/>
  <c r="L217" i="2"/>
  <c r="L247" i="2"/>
  <c r="N203" i="8"/>
  <c r="N204" i="8"/>
  <c r="N261" i="8" s="1"/>
  <c r="N170" i="8"/>
  <c r="N184" i="8"/>
  <c r="N275" i="8"/>
  <c r="N23" i="8"/>
  <c r="N21" i="8"/>
  <c r="N22" i="8"/>
  <c r="N197" i="8"/>
  <c r="N252" i="8"/>
  <c r="N182" i="8"/>
  <c r="N192" i="8" s="1"/>
  <c r="N217" i="8"/>
  <c r="N224" i="8" s="1"/>
  <c r="N272" i="8" s="1"/>
  <c r="K323" i="2"/>
  <c r="L181" i="2"/>
  <c r="L191" i="2" s="1"/>
  <c r="L259" i="2"/>
  <c r="L270" i="2"/>
  <c r="L21" i="2"/>
  <c r="L287" i="2" s="1"/>
  <c r="L23" i="2"/>
  <c r="L289" i="2" s="1"/>
  <c r="L22" i="2"/>
  <c r="L288" i="2" s="1"/>
  <c r="L216" i="2"/>
  <c r="L196" i="2"/>
  <c r="L170" i="2"/>
  <c r="L184" i="2"/>
  <c r="L204" i="2"/>
  <c r="L203" i="2"/>
  <c r="L255" i="2" s="1"/>
  <c r="N250" i="8" l="1"/>
  <c r="N249" i="8" s="1"/>
  <c r="N169" i="8"/>
  <c r="N195" i="8"/>
  <c r="N180" i="8"/>
  <c r="N215" i="8"/>
  <c r="N214" i="8" s="1"/>
  <c r="N274" i="8"/>
  <c r="N280" i="8"/>
  <c r="N260" i="8"/>
  <c r="N259" i="8" s="1"/>
  <c r="N202" i="8"/>
  <c r="N154" i="8" s="1"/>
  <c r="N223" i="8"/>
  <c r="N271" i="8" s="1"/>
  <c r="L290" i="2"/>
  <c r="L269" i="2"/>
  <c r="L275" i="2"/>
  <c r="L224" i="2"/>
  <c r="L256" i="2"/>
  <c r="L195" i="2"/>
  <c r="L245" i="2"/>
  <c r="L244" i="2" s="1"/>
  <c r="L215" i="2"/>
  <c r="L214" i="2" s="1"/>
  <c r="L202" i="2"/>
  <c r="L223" i="2"/>
  <c r="L315" i="2" s="1"/>
  <c r="L180" i="2"/>
  <c r="L169" i="2"/>
  <c r="N222" i="8" l="1"/>
  <c r="L305" i="2"/>
  <c r="L316" i="2"/>
  <c r="N221" i="8"/>
  <c r="N270" i="8"/>
  <c r="N179" i="8"/>
  <c r="N190" i="8"/>
  <c r="L254" i="2"/>
  <c r="M211" i="2"/>
  <c r="M262" i="2" s="1"/>
  <c r="M109" i="2"/>
  <c r="M205" i="2" s="1"/>
  <c r="M257" i="2" s="1"/>
  <c r="L266" i="2"/>
  <c r="L304" i="2"/>
  <c r="M187" i="2"/>
  <c r="M272" i="2" s="1"/>
  <c r="M210" i="2"/>
  <c r="M261" i="2" s="1"/>
  <c r="L267" i="2"/>
  <c r="L179" i="2"/>
  <c r="L190" i="2"/>
  <c r="L222" i="2"/>
  <c r="M186" i="2"/>
  <c r="M271" i="2" s="1"/>
  <c r="M108" i="2"/>
  <c r="M209" i="2"/>
  <c r="M277" i="2" l="1"/>
  <c r="M172" i="2"/>
  <c r="M182" i="2" s="1"/>
  <c r="L303" i="2"/>
  <c r="L314" i="2"/>
  <c r="L321" i="2" s="1"/>
  <c r="M276" i="2"/>
  <c r="M185" i="2"/>
  <c r="M170" i="2" s="1"/>
  <c r="L265" i="2"/>
  <c r="L264" i="2" s="1"/>
  <c r="L320" i="2" s="1"/>
  <c r="M208" i="2"/>
  <c r="M260" i="2"/>
  <c r="L221" i="2"/>
  <c r="M14" i="2" s="1"/>
  <c r="M15" i="2" s="1"/>
  <c r="M16" i="2" s="1"/>
  <c r="M18" i="2" s="1"/>
  <c r="M19" i="2" s="1"/>
  <c r="M20" i="2" s="1"/>
  <c r="M22" i="2" s="1"/>
  <c r="M288" i="2" s="1"/>
  <c r="M107" i="2"/>
  <c r="M204" i="2" s="1"/>
  <c r="M217" i="2"/>
  <c r="M171" i="2"/>
  <c r="M181" i="2" s="1"/>
  <c r="M184" i="2" l="1"/>
  <c r="M247" i="2"/>
  <c r="M197" i="2"/>
  <c r="L322" i="2"/>
  <c r="L323" i="2" s="1"/>
  <c r="M224" i="2"/>
  <c r="M316" i="2" s="1"/>
  <c r="M256" i="2"/>
  <c r="M259" i="2"/>
  <c r="M270" i="2"/>
  <c r="M21" i="2"/>
  <c r="M287" i="2" s="1"/>
  <c r="M196" i="2"/>
  <c r="M246" i="2"/>
  <c r="M195" i="2"/>
  <c r="M245" i="2"/>
  <c r="M203" i="2"/>
  <c r="M255" i="2" s="1"/>
  <c r="M23" i="2"/>
  <c r="M289" i="2" s="1"/>
  <c r="M191" i="2"/>
  <c r="M216" i="2"/>
  <c r="M192" i="2"/>
  <c r="M180" i="2"/>
  <c r="M169" i="2"/>
  <c r="N210" i="2"/>
  <c r="N261" i="2" s="1"/>
  <c r="N211" i="2" l="1"/>
  <c r="N262" i="2" s="1"/>
  <c r="N109" i="2"/>
  <c r="N205" i="2" s="1"/>
  <c r="N257" i="2" s="1"/>
  <c r="N187" i="2"/>
  <c r="N272" i="2" s="1"/>
  <c r="M202" i="2"/>
  <c r="M223" i="2"/>
  <c r="N186" i="2" s="1"/>
  <c r="N271" i="2" s="1"/>
  <c r="M215" i="2"/>
  <c r="M214" i="2" s="1"/>
  <c r="M290" i="2"/>
  <c r="M267" i="2"/>
  <c r="M305" i="2"/>
  <c r="M269" i="2"/>
  <c r="M275" i="2"/>
  <c r="M244" i="2"/>
  <c r="M254" i="2"/>
  <c r="M179" i="2"/>
  <c r="M190" i="2"/>
  <c r="M266" i="2" l="1"/>
  <c r="N276" i="2" s="1"/>
  <c r="N171" i="2"/>
  <c r="N246" i="2" s="1"/>
  <c r="N277" i="2"/>
  <c r="N172" i="2"/>
  <c r="N197" i="2" s="1"/>
  <c r="M304" i="2"/>
  <c r="M315" i="2"/>
  <c r="N209" i="2"/>
  <c r="N260" i="2" s="1"/>
  <c r="N108" i="2"/>
  <c r="M222" i="2"/>
  <c r="N181" i="2"/>
  <c r="N196" i="2"/>
  <c r="N182" i="2" l="1"/>
  <c r="N192" i="2" s="1"/>
  <c r="N247" i="2"/>
  <c r="N217" i="2"/>
  <c r="N216" i="2"/>
  <c r="M303" i="2"/>
  <c r="M314" i="2"/>
  <c r="M321" i="2" s="1"/>
  <c r="M221" i="2"/>
  <c r="N14" i="2" s="1"/>
  <c r="N15" i="2" s="1"/>
  <c r="N16" i="2" s="1"/>
  <c r="N18" i="2" s="1"/>
  <c r="N19" i="2" s="1"/>
  <c r="N20" i="2" s="1"/>
  <c r="N22" i="2" s="1"/>
  <c r="N288" i="2" s="1"/>
  <c r="N185" i="2"/>
  <c r="N270" i="2" s="1"/>
  <c r="N107" i="2"/>
  <c r="N204" i="2" s="1"/>
  <c r="N256" i="2" s="1"/>
  <c r="M265" i="2"/>
  <c r="M264" i="2" s="1"/>
  <c r="M320" i="2" s="1"/>
  <c r="N208" i="2"/>
  <c r="N259" i="2"/>
  <c r="N191" i="2"/>
  <c r="N203" i="2"/>
  <c r="N255" i="2" s="1"/>
  <c r="N224" i="2" l="1"/>
  <c r="N316" i="2" s="1"/>
  <c r="M322" i="2"/>
  <c r="M323" i="2" s="1"/>
  <c r="N184" i="2"/>
  <c r="N21" i="2"/>
  <c r="N287" i="2" s="1"/>
  <c r="N170" i="2"/>
  <c r="N245" i="2" s="1"/>
  <c r="N244" i="2" s="1"/>
  <c r="N23" i="2"/>
  <c r="N289" i="2" s="1"/>
  <c r="N290" i="2" s="1"/>
  <c r="N202" i="2"/>
  <c r="N223" i="2"/>
  <c r="N315" i="2" s="1"/>
  <c r="N269" i="2"/>
  <c r="N275" i="2"/>
  <c r="N169" i="2"/>
  <c r="D59" i="2"/>
  <c r="D58" i="2"/>
  <c r="D57" i="2"/>
  <c r="D56" i="2"/>
  <c r="D55" i="2"/>
  <c r="D54" i="2"/>
  <c r="D53" i="2"/>
  <c r="D62" i="2" s="1"/>
  <c r="N267" i="2" l="1"/>
  <c r="N305" i="2"/>
  <c r="N195" i="2"/>
  <c r="N215" i="2"/>
  <c r="N222" i="2" s="1"/>
  <c r="N314" i="2" s="1"/>
  <c r="N321" i="2" s="1"/>
  <c r="N180" i="2"/>
  <c r="N254" i="2" s="1"/>
  <c r="N221" i="2"/>
  <c r="N214" i="2"/>
  <c r="N265" i="2"/>
  <c r="N266" i="2"/>
  <c r="N304" i="2"/>
  <c r="E53" i="2"/>
  <c r="E62" i="2" s="1"/>
  <c r="E57" i="2"/>
  <c r="E55" i="2"/>
  <c r="E59" i="2"/>
  <c r="E54" i="2"/>
  <c r="D63" i="2"/>
  <c r="D64" i="2" s="1"/>
  <c r="E58" i="2"/>
  <c r="E56" i="2"/>
  <c r="N303" i="2" l="1"/>
  <c r="N179" i="2"/>
  <c r="N190" i="2"/>
  <c r="F53" i="2"/>
  <c r="N264" i="2"/>
  <c r="N320" i="2" s="1"/>
  <c r="N322" i="2" s="1"/>
  <c r="D143" i="2"/>
  <c r="D146" i="2" s="1"/>
  <c r="D149" i="2" s="1"/>
  <c r="D297" i="2"/>
  <c r="D282" i="2"/>
  <c r="D68" i="2"/>
  <c r="D67" i="2"/>
  <c r="D285" i="2" s="1"/>
  <c r="D65" i="2"/>
  <c r="D283" i="2" s="1"/>
  <c r="D66" i="2"/>
  <c r="D284" i="2" s="1"/>
  <c r="F55" i="2"/>
  <c r="F54" i="2"/>
  <c r="E63" i="2"/>
  <c r="E64" i="2" s="1"/>
  <c r="F57" i="2"/>
  <c r="F56" i="2"/>
  <c r="F59" i="2"/>
  <c r="F58" i="2"/>
  <c r="G53" i="2"/>
  <c r="F62" i="2"/>
  <c r="N323" i="2" l="1"/>
  <c r="D106" i="2"/>
  <c r="D298" i="2"/>
  <c r="D299" i="2" s="1"/>
  <c r="D300" i="2" s="1"/>
  <c r="D329" i="2" s="1"/>
  <c r="E144" i="2"/>
  <c r="E146" i="2" s="1"/>
  <c r="D286" i="2"/>
  <c r="E143" i="2"/>
  <c r="E297" i="2"/>
  <c r="E282" i="2"/>
  <c r="E152" i="2"/>
  <c r="E39" i="2"/>
  <c r="E40" i="2" s="1"/>
  <c r="E41" i="2" s="1"/>
  <c r="E43" i="2" s="1"/>
  <c r="E44" i="2" s="1"/>
  <c r="E45" i="2" s="1"/>
  <c r="E154" i="2"/>
  <c r="E153" i="2"/>
  <c r="E155" i="2"/>
  <c r="E65" i="2"/>
  <c r="E283" i="2" s="1"/>
  <c r="E67" i="2"/>
  <c r="E285" i="2" s="1"/>
  <c r="E66" i="2"/>
  <c r="E284" i="2" s="1"/>
  <c r="E68" i="2"/>
  <c r="G56" i="2"/>
  <c r="G58" i="2"/>
  <c r="G54" i="2"/>
  <c r="F63" i="2"/>
  <c r="F64" i="2" s="1"/>
  <c r="H53" i="2"/>
  <c r="G62" i="2"/>
  <c r="G59" i="2"/>
  <c r="G57" i="2"/>
  <c r="G55" i="2"/>
  <c r="E106" i="2" l="1"/>
  <c r="E298" i="2"/>
  <c r="E299" i="2" s="1"/>
  <c r="E300" i="2" s="1"/>
  <c r="E329" i="2" s="1"/>
  <c r="E286" i="2"/>
  <c r="F143" i="2"/>
  <c r="F282" i="2"/>
  <c r="F297" i="2"/>
  <c r="E46" i="2"/>
  <c r="E291" i="2" s="1"/>
  <c r="E47" i="2"/>
  <c r="E292" i="2" s="1"/>
  <c r="E48" i="2"/>
  <c r="E293" i="2" s="1"/>
  <c r="F144" i="2"/>
  <c r="E149" i="2"/>
  <c r="F66" i="2"/>
  <c r="F284" i="2" s="1"/>
  <c r="F68" i="2"/>
  <c r="F67" i="2"/>
  <c r="F285" i="2" s="1"/>
  <c r="F65" i="2"/>
  <c r="F283" i="2" s="1"/>
  <c r="I53" i="2"/>
  <c r="H62" i="2"/>
  <c r="H57" i="2"/>
  <c r="H58" i="2"/>
  <c r="H55" i="2"/>
  <c r="H59" i="2"/>
  <c r="H54" i="2"/>
  <c r="G63" i="2"/>
  <c r="G64" i="2" s="1"/>
  <c r="H56" i="2"/>
  <c r="E294" i="2" l="1"/>
  <c r="F286" i="2"/>
  <c r="G143" i="2"/>
  <c r="G297" i="2"/>
  <c r="G282" i="2"/>
  <c r="F146" i="2"/>
  <c r="F155" i="2"/>
  <c r="F153" i="2"/>
  <c r="F39" i="2"/>
  <c r="F40" i="2" s="1"/>
  <c r="F41" i="2" s="1"/>
  <c r="F43" i="2" s="1"/>
  <c r="F44" i="2" s="1"/>
  <c r="F45" i="2" s="1"/>
  <c r="F152" i="2"/>
  <c r="F154" i="2"/>
  <c r="G144" i="2"/>
  <c r="F149" i="2"/>
  <c r="G68" i="2"/>
  <c r="G67" i="2"/>
  <c r="G285" i="2" s="1"/>
  <c r="G66" i="2"/>
  <c r="G284" i="2" s="1"/>
  <c r="G65" i="2"/>
  <c r="G283" i="2" s="1"/>
  <c r="I57" i="2"/>
  <c r="I54" i="2"/>
  <c r="H63" i="2"/>
  <c r="H64" i="2" s="1"/>
  <c r="I55" i="2"/>
  <c r="I56" i="2"/>
  <c r="I59" i="2"/>
  <c r="I58" i="2"/>
  <c r="J53" i="2"/>
  <c r="I62" i="2"/>
  <c r="E302" i="2" l="1"/>
  <c r="E306" i="2" s="1"/>
  <c r="E324" i="2" s="1"/>
  <c r="E325" i="2" s="1"/>
  <c r="E330" i="2"/>
  <c r="F106" i="2"/>
  <c r="F298" i="2"/>
  <c r="F299" i="2" s="1"/>
  <c r="F300" i="2" s="1"/>
  <c r="F329" i="2" s="1"/>
  <c r="G286" i="2"/>
  <c r="H143" i="2"/>
  <c r="H297" i="2"/>
  <c r="H282" i="2"/>
  <c r="G152" i="2"/>
  <c r="G39" i="2"/>
  <c r="G40" i="2" s="1"/>
  <c r="G41" i="2" s="1"/>
  <c r="G43" i="2" s="1"/>
  <c r="G44" i="2" s="1"/>
  <c r="G45" i="2" s="1"/>
  <c r="G154" i="2"/>
  <c r="F48" i="2"/>
  <c r="F293" i="2" s="1"/>
  <c r="F46" i="2"/>
  <c r="F291" i="2" s="1"/>
  <c r="F47" i="2"/>
  <c r="F292" i="2" s="1"/>
  <c r="G146" i="2"/>
  <c r="G155" i="2"/>
  <c r="G153" i="2"/>
  <c r="H66" i="2"/>
  <c r="H284" i="2" s="1"/>
  <c r="H68" i="2"/>
  <c r="H67" i="2"/>
  <c r="H285" i="2" s="1"/>
  <c r="H65" i="2"/>
  <c r="H283" i="2" s="1"/>
  <c r="J56" i="2"/>
  <c r="J58" i="2"/>
  <c r="J54" i="2"/>
  <c r="I63" i="2"/>
  <c r="I64" i="2" s="1"/>
  <c r="K53" i="2"/>
  <c r="J62" i="2"/>
  <c r="J59" i="2"/>
  <c r="J55" i="2"/>
  <c r="J57" i="2"/>
  <c r="E331" i="2" l="1"/>
  <c r="E333" i="2" s="1"/>
  <c r="E326" i="2"/>
  <c r="F294" i="2"/>
  <c r="G106" i="2"/>
  <c r="G298" i="2"/>
  <c r="G299" i="2" s="1"/>
  <c r="G300" i="2" s="1"/>
  <c r="G329" i="2" s="1"/>
  <c r="H286" i="2"/>
  <c r="I143" i="2"/>
  <c r="I297" i="2"/>
  <c r="I282" i="2"/>
  <c r="G46" i="2"/>
  <c r="G291" i="2" s="1"/>
  <c r="G47" i="2"/>
  <c r="G292" i="2" s="1"/>
  <c r="G48" i="2"/>
  <c r="G293" i="2" s="1"/>
  <c r="G149" i="2"/>
  <c r="H144" i="2"/>
  <c r="I65" i="2"/>
  <c r="I283" i="2" s="1"/>
  <c r="I68" i="2"/>
  <c r="I66" i="2"/>
  <c r="I284" i="2" s="1"/>
  <c r="I67" i="2"/>
  <c r="I285" i="2" s="1"/>
  <c r="L53" i="2"/>
  <c r="K62" i="2"/>
  <c r="K58" i="2"/>
  <c r="K55" i="2"/>
  <c r="K57" i="2"/>
  <c r="K59" i="2"/>
  <c r="K54" i="2"/>
  <c r="J63" i="2"/>
  <c r="J64" i="2" s="1"/>
  <c r="K56" i="2"/>
  <c r="F302" i="2" l="1"/>
  <c r="F306" i="2" s="1"/>
  <c r="F324" i="2" s="1"/>
  <c r="F325" i="2" s="1"/>
  <c r="F330" i="2"/>
  <c r="G294" i="2"/>
  <c r="I286" i="2"/>
  <c r="J143" i="2"/>
  <c r="J282" i="2"/>
  <c r="J297" i="2"/>
  <c r="H152" i="2"/>
  <c r="H39" i="2"/>
  <c r="H40" i="2" s="1"/>
  <c r="H41" i="2" s="1"/>
  <c r="H43" i="2" s="1"/>
  <c r="H44" i="2" s="1"/>
  <c r="H45" i="2" s="1"/>
  <c r="H154" i="2"/>
  <c r="H146" i="2"/>
  <c r="H298" i="2" s="1"/>
  <c r="H299" i="2" s="1"/>
  <c r="H300" i="2" s="1"/>
  <c r="H329" i="2" s="1"/>
  <c r="H153" i="2"/>
  <c r="H155" i="2"/>
  <c r="J66" i="2"/>
  <c r="J284" i="2" s="1"/>
  <c r="J65" i="2"/>
  <c r="J283" i="2" s="1"/>
  <c r="J68" i="2"/>
  <c r="J67" i="2"/>
  <c r="J285" i="2" s="1"/>
  <c r="L54" i="2"/>
  <c r="K63" i="2"/>
  <c r="K64" i="2" s="1"/>
  <c r="L57" i="2"/>
  <c r="L58" i="2"/>
  <c r="L56" i="2"/>
  <c r="L59" i="2"/>
  <c r="L55" i="2"/>
  <c r="M53" i="2"/>
  <c r="L62" i="2"/>
  <c r="G302" i="2" l="1"/>
  <c r="G306" i="2" s="1"/>
  <c r="G324" i="2" s="1"/>
  <c r="G325" i="2" s="1"/>
  <c r="G330" i="2"/>
  <c r="F326" i="2"/>
  <c r="F331" i="2"/>
  <c r="F333" i="2" s="1"/>
  <c r="K143" i="2"/>
  <c r="K297" i="2"/>
  <c r="K282" i="2"/>
  <c r="J286" i="2"/>
  <c r="H106" i="2"/>
  <c r="I144" i="2"/>
  <c r="H149" i="2"/>
  <c r="H47" i="2"/>
  <c r="H292" i="2" s="1"/>
  <c r="H48" i="2"/>
  <c r="H293" i="2" s="1"/>
  <c r="H46" i="2"/>
  <c r="H291" i="2" s="1"/>
  <c r="K68" i="2"/>
  <c r="K67" i="2"/>
  <c r="K285" i="2" s="1"/>
  <c r="K65" i="2"/>
  <c r="K283" i="2" s="1"/>
  <c r="K66" i="2"/>
  <c r="K284" i="2" s="1"/>
  <c r="M56" i="2"/>
  <c r="M55" i="2"/>
  <c r="M57" i="2"/>
  <c r="N53" i="2"/>
  <c r="N62" i="2" s="1"/>
  <c r="M62" i="2"/>
  <c r="M59" i="2"/>
  <c r="M58" i="2"/>
  <c r="M54" i="2"/>
  <c r="L63" i="2"/>
  <c r="L64" i="2" s="1"/>
  <c r="G331" i="2" l="1"/>
  <c r="G333" i="2" s="1"/>
  <c r="G326" i="2"/>
  <c r="H294" i="2"/>
  <c r="K286" i="2"/>
  <c r="L143" i="2"/>
  <c r="L297" i="2"/>
  <c r="L282" i="2"/>
  <c r="I146" i="2"/>
  <c r="I298" i="2" s="1"/>
  <c r="I299" i="2" s="1"/>
  <c r="I300" i="2" s="1"/>
  <c r="I329" i="2" s="1"/>
  <c r="I153" i="2"/>
  <c r="I155" i="2"/>
  <c r="I152" i="2"/>
  <c r="I39" i="2"/>
  <c r="I40" i="2" s="1"/>
  <c r="I41" i="2" s="1"/>
  <c r="I43" i="2" s="1"/>
  <c r="I44" i="2" s="1"/>
  <c r="I45" i="2" s="1"/>
  <c r="I154" i="2"/>
  <c r="L68" i="2"/>
  <c r="L65" i="2"/>
  <c r="L283" i="2" s="1"/>
  <c r="L66" i="2"/>
  <c r="L284" i="2" s="1"/>
  <c r="L67" i="2"/>
  <c r="L285" i="2" s="1"/>
  <c r="N55" i="2"/>
  <c r="N58" i="2"/>
  <c r="N54" i="2"/>
  <c r="N63" i="2" s="1"/>
  <c r="M63" i="2"/>
  <c r="M64" i="2" s="1"/>
  <c r="N59" i="2"/>
  <c r="N57" i="2"/>
  <c r="N56" i="2"/>
  <c r="H302" i="2" l="1"/>
  <c r="H306" i="2" s="1"/>
  <c r="H324" i="2" s="1"/>
  <c r="H325" i="2" s="1"/>
  <c r="H330" i="2"/>
  <c r="L286" i="2"/>
  <c r="M143" i="2"/>
  <c r="M297" i="2"/>
  <c r="M282" i="2"/>
  <c r="I47" i="2"/>
  <c r="I292" i="2" s="1"/>
  <c r="I48" i="2"/>
  <c r="I293" i="2" s="1"/>
  <c r="I46" i="2"/>
  <c r="I291" i="2" s="1"/>
  <c r="I106" i="2"/>
  <c r="J144" i="2"/>
  <c r="I149" i="2"/>
  <c r="M65" i="2"/>
  <c r="M283" i="2" s="1"/>
  <c r="M67" i="2"/>
  <c r="M285" i="2" s="1"/>
  <c r="M66" i="2"/>
  <c r="M284" i="2" s="1"/>
  <c r="M68" i="2"/>
  <c r="N64" i="2"/>
  <c r="I294" i="2" l="1"/>
  <c r="H331" i="2"/>
  <c r="H333" i="2" s="1"/>
  <c r="H326" i="2"/>
  <c r="M286" i="2"/>
  <c r="N143" i="2"/>
  <c r="N282" i="2"/>
  <c r="N297" i="2"/>
  <c r="J39" i="2"/>
  <c r="J40" i="2" s="1"/>
  <c r="J41" i="2" s="1"/>
  <c r="J43" i="2" s="1"/>
  <c r="J44" i="2" s="1"/>
  <c r="J45" i="2" s="1"/>
  <c r="J152" i="2"/>
  <c r="J154" i="2"/>
  <c r="J146" i="2"/>
  <c r="J298" i="2" s="1"/>
  <c r="J299" i="2" s="1"/>
  <c r="J300" i="2" s="1"/>
  <c r="J329" i="2" s="1"/>
  <c r="J153" i="2"/>
  <c r="J155" i="2"/>
  <c r="N66" i="2"/>
  <c r="N284" i="2" s="1"/>
  <c r="N68" i="2"/>
  <c r="N67" i="2"/>
  <c r="N285" i="2" s="1"/>
  <c r="N65" i="2"/>
  <c r="N283" i="2" s="1"/>
  <c r="I302" i="2" l="1"/>
  <c r="I306" i="2" s="1"/>
  <c r="I324" i="2" s="1"/>
  <c r="I325" i="2" s="1"/>
  <c r="I330" i="2"/>
  <c r="N286" i="2"/>
  <c r="J106" i="2"/>
  <c r="K144" i="2"/>
  <c r="J149" i="2"/>
  <c r="J47" i="2"/>
  <c r="J292" i="2" s="1"/>
  <c r="J46" i="2"/>
  <c r="J291" i="2" s="1"/>
  <c r="J48" i="2"/>
  <c r="J293" i="2" s="1"/>
  <c r="I331" i="2" l="1"/>
  <c r="I333" i="2" s="1"/>
  <c r="I326" i="2"/>
  <c r="J294" i="2"/>
  <c r="K152" i="2"/>
  <c r="K39" i="2"/>
  <c r="K40" i="2" s="1"/>
  <c r="K41" i="2" s="1"/>
  <c r="K43" i="2" s="1"/>
  <c r="K44" i="2" s="1"/>
  <c r="K45" i="2" s="1"/>
  <c r="K154" i="2"/>
  <c r="K146" i="2"/>
  <c r="K298" i="2" s="1"/>
  <c r="K299" i="2" s="1"/>
  <c r="K300" i="2" s="1"/>
  <c r="K329" i="2" s="1"/>
  <c r="K155" i="2"/>
  <c r="K153" i="2"/>
  <c r="J302" i="2" l="1"/>
  <c r="J306" i="2" s="1"/>
  <c r="J324" i="2" s="1"/>
  <c r="J325" i="2" s="1"/>
  <c r="J330" i="2"/>
  <c r="K106" i="2"/>
  <c r="L144" i="2"/>
  <c r="K149" i="2"/>
  <c r="K47" i="2"/>
  <c r="K292" i="2" s="1"/>
  <c r="K48" i="2"/>
  <c r="K293" i="2" s="1"/>
  <c r="K46" i="2"/>
  <c r="K291" i="2" s="1"/>
  <c r="J331" i="2" l="1"/>
  <c r="J333" i="2" s="1"/>
  <c r="J326" i="2"/>
  <c r="K294" i="2"/>
  <c r="L152" i="2"/>
  <c r="L39" i="2"/>
  <c r="L40" i="2" s="1"/>
  <c r="L41" i="2" s="1"/>
  <c r="L43" i="2" s="1"/>
  <c r="L44" i="2" s="1"/>
  <c r="L45" i="2" s="1"/>
  <c r="L154" i="2"/>
  <c r="L146" i="2"/>
  <c r="L298" i="2" s="1"/>
  <c r="L299" i="2" s="1"/>
  <c r="L300" i="2" s="1"/>
  <c r="L329" i="2" s="1"/>
  <c r="L155" i="2"/>
  <c r="L153" i="2"/>
  <c r="K302" i="2" l="1"/>
  <c r="K306" i="2" s="1"/>
  <c r="K324" i="2" s="1"/>
  <c r="K325" i="2" s="1"/>
  <c r="K330" i="2"/>
  <c r="L106" i="2"/>
  <c r="M144" i="2"/>
  <c r="L149" i="2"/>
  <c r="L48" i="2"/>
  <c r="L293" i="2" s="1"/>
  <c r="L46" i="2"/>
  <c r="L291" i="2" s="1"/>
  <c r="L47" i="2"/>
  <c r="L292" i="2" s="1"/>
  <c r="K331" i="2" l="1"/>
  <c r="K333" i="2" s="1"/>
  <c r="K326" i="2"/>
  <c r="L294" i="2"/>
  <c r="M152" i="2"/>
  <c r="M39" i="2"/>
  <c r="M40" i="2" s="1"/>
  <c r="M41" i="2" s="1"/>
  <c r="M43" i="2" s="1"/>
  <c r="M44" i="2" s="1"/>
  <c r="M45" i="2" s="1"/>
  <c r="M154" i="2"/>
  <c r="M146" i="2"/>
  <c r="M298" i="2" s="1"/>
  <c r="M299" i="2" s="1"/>
  <c r="M300" i="2" s="1"/>
  <c r="M329" i="2" s="1"/>
  <c r="M153" i="2"/>
  <c r="M155" i="2"/>
  <c r="L302" i="2" l="1"/>
  <c r="L306" i="2" s="1"/>
  <c r="L324" i="2" s="1"/>
  <c r="L325" i="2" s="1"/>
  <c r="L330" i="2"/>
  <c r="M47" i="2"/>
  <c r="M292" i="2" s="1"/>
  <c r="M48" i="2"/>
  <c r="M293" i="2" s="1"/>
  <c r="M46" i="2"/>
  <c r="M291" i="2" s="1"/>
  <c r="M106" i="2"/>
  <c r="N144" i="2"/>
  <c r="M149" i="2"/>
  <c r="M294" i="2" l="1"/>
  <c r="L331" i="2"/>
  <c r="L333" i="2" s="1"/>
  <c r="L326" i="2"/>
  <c r="N39" i="2"/>
  <c r="N40" i="2" s="1"/>
  <c r="N41" i="2" s="1"/>
  <c r="N43" i="2" s="1"/>
  <c r="N44" i="2" s="1"/>
  <c r="N45" i="2" s="1"/>
  <c r="N152" i="2"/>
  <c r="N154" i="2"/>
  <c r="N146" i="2"/>
  <c r="N298" i="2" s="1"/>
  <c r="N299" i="2" s="1"/>
  <c r="N300" i="2" s="1"/>
  <c r="N329" i="2" s="1"/>
  <c r="N155" i="2"/>
  <c r="N153" i="2"/>
  <c r="M302" i="2" l="1"/>
  <c r="M306" i="2" s="1"/>
  <c r="M324" i="2" s="1"/>
  <c r="M325" i="2" s="1"/>
  <c r="M330" i="2"/>
  <c r="N149" i="2"/>
  <c r="N106" i="2"/>
  <c r="N46" i="2"/>
  <c r="N291" i="2" s="1"/>
  <c r="N47" i="2"/>
  <c r="N292" i="2" s="1"/>
  <c r="N48" i="2"/>
  <c r="N293" i="2" s="1"/>
  <c r="M331" i="2" l="1"/>
  <c r="M333" i="2" s="1"/>
  <c r="M326" i="2"/>
  <c r="N294" i="2"/>
  <c r="N302" i="2" l="1"/>
  <c r="N306" i="2" s="1"/>
  <c r="N324" i="2" s="1"/>
  <c r="N325" i="2" s="1"/>
  <c r="N330" i="2"/>
  <c r="N331" i="2" l="1"/>
  <c r="N333" i="2" s="1"/>
  <c r="N326" i="2"/>
</calcChain>
</file>

<file path=xl/sharedStrings.xml><?xml version="1.0" encoding="utf-8"?>
<sst xmlns="http://schemas.openxmlformats.org/spreadsheetml/2006/main" count="719" uniqueCount="160">
  <si>
    <t>Notes on Input Dataset (repeated in the classroom page)</t>
  </si>
  <si>
    <t>- Only absolute values are provided for each month.</t>
  </si>
  <si>
    <t>- Percent values remain the same month over month and are therefore mentioned only in the first column.</t>
  </si>
  <si>
    <t>- Left indented values sum up to the row above it.</t>
  </si>
  <si>
    <t>- Rows highlighted in yellow are ‘bootstrap rows’. They are only populated for the month of Dec 2018. 
They are needed to calculate some of the rows for Jan 2019; the first month of the model. 
For the remaining months, you need to calculate the actual values for the bootstrap rows.</t>
  </si>
  <si>
    <t>- Unless otherwise stated, all percentages are calculated off of the previous level and not the top level.</t>
  </si>
  <si>
    <t>- For any extra steps in a funnel that you would like to add, feel free to make assumptions about numbers.</t>
  </si>
  <si>
    <t>Acquisition - Team Project</t>
  </si>
  <si>
    <t>% Learners that start invitation flow</t>
  </si>
  <si>
    <t>Invitation flow completion rate</t>
  </si>
  <si>
    <t># Invitations per inviter</t>
  </si>
  <si>
    <t>% Recipients that open the invitation</t>
  </si>
  <si>
    <t>% Recipients that click the invitation</t>
  </si>
  <si>
    <t>% Recipients that finish the signup flow...</t>
  </si>
  <si>
    <t>...Basic</t>
  </si>
  <si>
    <t>...Pro</t>
  </si>
  <si>
    <t>...Premium</t>
  </si>
  <si>
    <t>Acquisition - Paid Referral</t>
  </si>
  <si>
    <t>Acquisition - Paid Search</t>
  </si>
  <si>
    <t>Total Ad Budget</t>
  </si>
  <si>
    <t>Cost per Click (CpC)</t>
  </si>
  <si>
    <t>Ad CTR on Google</t>
  </si>
  <si>
    <t>% Landing page visitors that start the signup flow</t>
  </si>
  <si>
    <t>% Landing page visitors that complete the signup flow...</t>
  </si>
  <si>
    <t>...Free</t>
  </si>
  <si>
    <t>Credit Card Fees</t>
  </si>
  <si>
    <t>Stripe Charge - Percentage</t>
  </si>
  <si>
    <t>Stripe Charge - Flat</t>
  </si>
  <si>
    <t>Support Cost</t>
  </si>
  <si>
    <t>Support cost per day - Free</t>
  </si>
  <si>
    <t>Support cost per day - Basic</t>
  </si>
  <si>
    <t>Support cost per day - Pro</t>
  </si>
  <si>
    <t>Support cost per day - Premium</t>
  </si>
  <si>
    <t>Average days before plan change or cancellation - Free</t>
  </si>
  <si>
    <t>Average days before plan change or cancellation - Basic</t>
  </si>
  <si>
    <t>Average days before plan change or cancellation - Pro</t>
  </si>
  <si>
    <t>Average days before plan change or cancellation - Premium</t>
  </si>
  <si>
    <t>Learner Licenses Purchased</t>
  </si>
  <si>
    <t>Basic Tier</t>
  </si>
  <si>
    <t>Pro Tier</t>
  </si>
  <si>
    <t>Premium Tier</t>
  </si>
  <si>
    <t>Plan Upsell</t>
  </si>
  <si>
    <t>Free Tier</t>
  </si>
  <si>
    <t>% Learners that are upsold higher plan</t>
  </si>
  <si>
    <t>% Learners that convert on upsell...</t>
  </si>
  <si>
    <t>% Learners that convert on upsell - Premium</t>
  </si>
  <si>
    <t>Plan Downgrade</t>
  </si>
  <si>
    <t>% Learners that start the plan downgrade flow</t>
  </si>
  <si>
    <t>% Learners that complete the downgrade to Basic</t>
  </si>
  <si>
    <t>% Learners that complete the downgrade...</t>
  </si>
  <si>
    <t>Plan Cancellation</t>
  </si>
  <si>
    <t>% Learners that start plan cancellation flow</t>
  </si>
  <si>
    <t>% Learners that abandon cancellation flow and stay on original plan</t>
  </si>
  <si>
    <t>% Learners that complete cancellation</t>
  </si>
  <si>
    <t>Non Paying Learners - Growth Accounting</t>
  </si>
  <si>
    <t>Reactivated</t>
  </si>
  <si>
    <t>Churned</t>
  </si>
  <si>
    <t>Total</t>
  </si>
  <si>
    <t>Total - Upgraded Users</t>
  </si>
  <si>
    <t>Combined Total (Non Paying + Upgraded)</t>
  </si>
  <si>
    <t>New</t>
  </si>
  <si>
    <t>Basic</t>
  </si>
  <si>
    <t>Professional</t>
  </si>
  <si>
    <t>Premium</t>
  </si>
  <si>
    <t>Revenue Accounting</t>
  </si>
  <si>
    <t>Recurring Overage Upsell</t>
  </si>
  <si>
    <t>% Learners that are recommended a class</t>
  </si>
  <si>
    <t>% Recommendation conversion rate</t>
  </si>
  <si>
    <t>% Learners that reach plan allowance</t>
  </si>
  <si>
    <t>% Learners at plan allowance that are upsold plan overage</t>
  </si>
  <si>
    <t>% Learners that purchase overage</t>
  </si>
  <si>
    <t>Avg. Overage - Number of classes above plan allowance</t>
  </si>
  <si>
    <t># Learners that are recommended a class</t>
  </si>
  <si>
    <t>Paying Learners - Growth Accounting (Start of Month)</t>
  </si>
  <si>
    <t>Paying Learners - Growth Accounting (End of Month)</t>
  </si>
  <si>
    <t>clicks purchased</t>
  </si>
  <si>
    <t>calculated</t>
  </si>
  <si>
    <t>impressions</t>
  </si>
  <si>
    <t>given</t>
  </si>
  <si>
    <t>Registered Users</t>
  </si>
  <si>
    <t>Clicks x Conversion</t>
  </si>
  <si>
    <t>Paid Customers - Basic</t>
  </si>
  <si>
    <t>Paid Customers - Pro</t>
  </si>
  <si>
    <t>Paid Customers - Premium</t>
  </si>
  <si>
    <t>Paid Customers - All Plans</t>
  </si>
  <si>
    <t>Total Cost to Support Free Users</t>
  </si>
  <si>
    <t>Total Cost to Acquire All Paid Customers</t>
  </si>
  <si>
    <t>Customer Acquisition Cost</t>
  </si>
  <si>
    <t>Referral Bonus</t>
  </si>
  <si>
    <t>Returning</t>
  </si>
  <si>
    <t>New Customers</t>
  </si>
  <si>
    <t>Signup Start</t>
  </si>
  <si>
    <t>Signup Complete</t>
  </si>
  <si>
    <t>Learners that start invitation flow</t>
  </si>
  <si>
    <t>Invitation flow completed</t>
  </si>
  <si>
    <t>Recipients that open the invitation</t>
  </si>
  <si>
    <t>Recipients that click the invitation</t>
  </si>
  <si>
    <t>Recipients that finish the signup flow...</t>
  </si>
  <si>
    <t>Customer Breakdown by Plan
Start of Month</t>
  </si>
  <si>
    <t>Returning Customers</t>
  </si>
  <si>
    <t>Reactivated Customers</t>
  </si>
  <si>
    <t>Total Customers</t>
  </si>
  <si>
    <t>Churned Customers</t>
  </si>
  <si>
    <t>Churn Rate</t>
  </si>
  <si>
    <t>Retention Rate</t>
  </si>
  <si>
    <t>Plan Changes By Existing Customers During the Month</t>
  </si>
  <si>
    <t>UPGRADES</t>
  </si>
  <si>
    <t>All Upgrades</t>
  </si>
  <si>
    <t>Basic to Professional</t>
  </si>
  <si>
    <t>Basic to Premium</t>
  </si>
  <si>
    <t>Professional to Premium</t>
  </si>
  <si>
    <t>DOWNGRADES</t>
  </si>
  <si>
    <t>All Downgrades</t>
  </si>
  <si>
    <t>Professional to Basic</t>
  </si>
  <si>
    <t>Premium to Professional</t>
  </si>
  <si>
    <t>Premium to Basic</t>
  </si>
  <si>
    <t>UNCHANGED</t>
  </si>
  <si>
    <t>All Plans</t>
  </si>
  <si>
    <t>summed</t>
  </si>
  <si>
    <t>Non Paying Users
Growth Accounting</t>
  </si>
  <si>
    <r>
      <t xml:space="preserve">Combined Total
</t>
    </r>
    <r>
      <rPr>
        <sz val="10"/>
        <color rgb="FF999999"/>
        <rFont val="Arial"/>
        <family val="2"/>
      </rPr>
      <t>(Non Paying + Upgraded)</t>
    </r>
  </si>
  <si>
    <r>
      <t xml:space="preserve">Retention Rate 
</t>
    </r>
    <r>
      <rPr>
        <sz val="10"/>
        <color rgb="FF999999"/>
        <rFont val="Arial"/>
        <family val="2"/>
      </rPr>
      <t>(return as non-paying user)</t>
    </r>
  </si>
  <si>
    <r>
      <t xml:space="preserve">Upgrade Rate
</t>
    </r>
    <r>
      <rPr>
        <sz val="10"/>
        <color rgb="FF999999"/>
        <rFont val="Arial"/>
        <family val="2"/>
      </rPr>
      <t>(return as paying user)</t>
    </r>
  </si>
  <si>
    <r>
      <t xml:space="preserve">Combined Return Rate
</t>
    </r>
    <r>
      <rPr>
        <sz val="10"/>
        <color rgb="FF999999"/>
        <rFont val="Arial"/>
        <family val="2"/>
      </rPr>
      <t>(return as either)</t>
    </r>
  </si>
  <si>
    <t>(over total)</t>
  </si>
  <si>
    <t>(over paid)</t>
  </si>
  <si>
    <t>New Revenue</t>
  </si>
  <si>
    <t>Returning Revenue</t>
  </si>
  <si>
    <t>Reactivated Revenue</t>
  </si>
  <si>
    <t>Expansion Revenue</t>
  </si>
  <si>
    <t>Contraction Revenue</t>
  </si>
  <si>
    <t>Total Revenue</t>
  </si>
  <si>
    <t>Churned Revenue</t>
  </si>
  <si>
    <t>COST</t>
  </si>
  <si>
    <r>
      <t xml:space="preserve">Cost per Lead </t>
    </r>
    <r>
      <rPr>
        <i/>
        <sz val="12"/>
        <color rgb="FF000000"/>
        <rFont val="Arial"/>
        <family val="2"/>
      </rPr>
      <t>(CpL/CpA)</t>
    </r>
  </si>
  <si>
    <t>Pro</t>
  </si>
  <si>
    <t>Team Project</t>
  </si>
  <si>
    <t>Referral</t>
  </si>
  <si>
    <t>Total Cost to Support Paid Users</t>
  </si>
  <si>
    <t>Pricing</t>
  </si>
  <si>
    <t>COGS</t>
  </si>
  <si>
    <t>Net Profit</t>
  </si>
  <si>
    <t>%</t>
  </si>
  <si>
    <t>Marketing Cost</t>
  </si>
  <si>
    <t>Operating Profit</t>
  </si>
  <si>
    <t>CaC</t>
  </si>
  <si>
    <t>Opex/Customer</t>
  </si>
  <si>
    <t>LTV</t>
  </si>
  <si>
    <t>LTV (with 100% Retention)</t>
  </si>
  <si>
    <t>Average</t>
  </si>
  <si>
    <t>Churn</t>
  </si>
  <si>
    <t>Free</t>
  </si>
  <si>
    <t>Overage Revenue</t>
  </si>
  <si>
    <t>COGS (Cost Goods Sold)</t>
  </si>
  <si>
    <r>
      <t xml:space="preserve">Customer Breakdown by Plan
</t>
    </r>
    <r>
      <rPr>
        <b/>
        <i/>
        <sz val="10"/>
        <color theme="9" tint="-0.499984740745262"/>
        <rFont val="Arial"/>
        <family val="2"/>
      </rPr>
      <t>End of Month</t>
    </r>
  </si>
  <si>
    <r>
      <t xml:space="preserve">Combined Total
</t>
    </r>
    <r>
      <rPr>
        <sz val="14"/>
        <color rgb="FF999999"/>
        <rFont val="Arial"/>
        <family val="2"/>
      </rPr>
      <t>(Non Paying + Upgraded)</t>
    </r>
  </si>
  <si>
    <r>
      <t xml:space="preserve">Retention Rate 
</t>
    </r>
    <r>
      <rPr>
        <b/>
        <sz val="14"/>
        <color rgb="FF999999"/>
        <rFont val="Arial"/>
        <family val="2"/>
      </rPr>
      <t>(return as non-paying user)</t>
    </r>
  </si>
  <si>
    <r>
      <t xml:space="preserve">Upgrade Rate
</t>
    </r>
    <r>
      <rPr>
        <b/>
        <sz val="14"/>
        <color rgb="FF999999"/>
        <rFont val="Arial"/>
        <family val="2"/>
      </rPr>
      <t>(return as paying user)</t>
    </r>
  </si>
  <si>
    <r>
      <t xml:space="preserve">Combined Return Rate
</t>
    </r>
    <r>
      <rPr>
        <b/>
        <sz val="14"/>
        <color rgb="FF999999"/>
        <rFont val="Arial"/>
        <family val="2"/>
      </rPr>
      <t>(return as either)</t>
    </r>
  </si>
  <si>
    <r>
      <t xml:space="preserve">Customer Breakdown by Plan
</t>
    </r>
    <r>
      <rPr>
        <b/>
        <i/>
        <sz val="12"/>
        <color theme="9" tint="-0.499984740745262"/>
        <rFont val="Arial"/>
        <family val="2"/>
      </rPr>
      <t>End of Month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</si>
</sst>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m\ yyyy"/>
    <numFmt numFmtId="165" formatCode="&quot;$&quot;#,##0"/>
    <numFmt numFmtId="166" formatCode="&quot;$&quot;#,##0.00"/>
    <numFmt numFmtId="167" formatCode="_(&quot;$&quot;* #,##0.00_);_(&quot;$&quot;* \(#,##0.00\);_(&quot;$&quot;* &quot;-&quot;??_);_(@_)"/>
    <numFmt numFmtId="168" formatCode="0.0"/>
    <numFmt numFmtId="169" formatCode="_-&quot;$&quot;* #,##0_-;\-&quot;$&quot;* #,##0_-;_-&quot;$&quot;* &quot;-&quot;??_-;_-@_-"/>
    <numFmt numFmtId="170" formatCode="_-* #,##0_-;\-* #,##0_-;_-* &quot;-&quot;??_-;_-@_-"/>
    <numFmt numFmtId="171" formatCode="0.0%"/>
    <numFmt numFmtId="172" formatCode="#,##0_ ;[Red]\-#,##0\ "/>
  </numFmts>
  <fonts count="60" x14ac:knownFonts="1">
    <font>
      <sz val="10"/>
      <color rgb="FF000000"/>
      <name val="Arial"/>
    </font>
    <font>
      <b/>
      <sz val="14"/>
      <name val="Arial"/>
      <family val="2"/>
    </font>
    <font>
      <sz val="12"/>
      <color rgb="FF4F4F4F"/>
      <name val="Arial"/>
      <family val="2"/>
    </font>
    <font>
      <sz val="12"/>
      <color theme="1"/>
      <name val="Arial"/>
      <family val="2"/>
    </font>
    <font>
      <sz val="12"/>
      <color rgb="FF3D85C6"/>
      <name val="Arial"/>
      <family val="2"/>
    </font>
    <font>
      <b/>
      <sz val="14"/>
      <color rgb="FF0B5394"/>
      <name val="Arial"/>
      <family val="2"/>
    </font>
    <font>
      <sz val="10"/>
      <color theme="1"/>
      <name val="Arial"/>
      <family val="2"/>
    </font>
    <font>
      <sz val="14"/>
      <color rgb="FF3D85C6"/>
      <name val="Arial"/>
      <family val="2"/>
    </font>
    <font>
      <i/>
      <sz val="11"/>
      <color rgb="FF3D85C6"/>
      <name val="Arial"/>
      <family val="2"/>
    </font>
    <font>
      <i/>
      <sz val="11"/>
      <color rgb="FF0000FF"/>
      <name val="Arial"/>
      <family val="2"/>
    </font>
    <font>
      <sz val="12"/>
      <color rgb="FF7F6000"/>
      <name val="Arial"/>
      <family val="2"/>
    </font>
    <font>
      <i/>
      <sz val="12"/>
      <color rgb="FF3D85C6"/>
      <name val="Arial"/>
      <family val="2"/>
    </font>
    <font>
      <sz val="10"/>
      <color rgb="FF3D85C6"/>
      <name val="Arial"/>
      <family val="2"/>
    </font>
    <font>
      <i/>
      <sz val="12"/>
      <color rgb="FF7F6000"/>
      <name val="Arial"/>
      <family val="2"/>
    </font>
    <font>
      <sz val="10"/>
      <color rgb="FF7F6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3D85C6"/>
      <name val="Arial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1"/>
      <color rgb="FF0B5394"/>
      <name val="Arial"/>
      <family val="2"/>
    </font>
    <font>
      <sz val="12"/>
      <color theme="9" tint="-0.499984740745262"/>
      <name val="Arial"/>
      <family val="2"/>
    </font>
    <font>
      <i/>
      <sz val="12"/>
      <color theme="9" tint="-0.499984740745262"/>
      <name val="Arial"/>
      <family val="2"/>
    </font>
    <font>
      <b/>
      <sz val="11"/>
      <color theme="9" tint="-0.499984740745262"/>
      <name val="Arial"/>
      <family val="2"/>
    </font>
    <font>
      <b/>
      <sz val="12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b/>
      <sz val="12"/>
      <color rgb="FF0B5394"/>
      <name val="Arial"/>
      <family val="2"/>
    </font>
    <font>
      <sz val="10"/>
      <color rgb="FF999999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Arial"/>
      <family val="2"/>
    </font>
    <font>
      <i/>
      <sz val="12"/>
      <color rgb="FF666666"/>
      <name val="Arial"/>
      <family val="2"/>
    </font>
    <font>
      <sz val="12"/>
      <color rgb="FF666666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theme="0"/>
      <name val="Arial"/>
      <family val="2"/>
    </font>
    <font>
      <b/>
      <sz val="12"/>
      <color rgb="FF3D85C6"/>
      <name val="Arial"/>
      <family val="2"/>
    </font>
    <font>
      <b/>
      <sz val="10"/>
      <color theme="1"/>
      <name val="Arial"/>
      <family val="2"/>
    </font>
    <font>
      <b/>
      <sz val="12"/>
      <color rgb="FF7F6000"/>
      <name val="Arial"/>
      <family val="2"/>
    </font>
    <font>
      <b/>
      <sz val="12"/>
      <color theme="3"/>
      <name val="Arial"/>
      <family val="2"/>
    </font>
    <font>
      <b/>
      <i/>
      <sz val="12"/>
      <color theme="3"/>
      <name val="Arial"/>
      <family val="2"/>
    </font>
    <font>
      <b/>
      <i/>
      <sz val="12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9" tint="-0.499984740745262"/>
      <name val="Arial"/>
      <family val="2"/>
    </font>
    <font>
      <b/>
      <i/>
      <sz val="14"/>
      <color rgb="FF000000"/>
      <name val="Arial"/>
      <family val="2"/>
    </font>
    <font>
      <b/>
      <i/>
      <sz val="14"/>
      <color rgb="FF3D85C6"/>
      <name val="Arial"/>
      <family val="2"/>
    </font>
    <font>
      <b/>
      <sz val="14"/>
      <color rgb="FF3D85C6"/>
      <name val="Arial"/>
      <family val="2"/>
    </font>
    <font>
      <b/>
      <sz val="14"/>
      <color rgb="FF7F6000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rgb="FF7F6000"/>
      <name val="Arial"/>
      <family val="2"/>
    </font>
    <font>
      <sz val="14"/>
      <color rgb="FF999999"/>
      <name val="Arial"/>
      <family val="2"/>
    </font>
    <font>
      <b/>
      <sz val="14"/>
      <color rgb="FF999999"/>
      <name val="Arial"/>
      <family val="2"/>
    </font>
    <font>
      <b/>
      <sz val="14"/>
      <color theme="9" tint="-0.499984740745262"/>
      <name val="Arial"/>
      <family val="2"/>
    </font>
    <font>
      <b/>
      <i/>
      <sz val="14"/>
      <color theme="9" tint="-0.49998474074526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18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3" borderId="0" xfId="0" applyFont="1" applyFill="1"/>
    <xf numFmtId="0" fontId="6" fillId="3" borderId="0" xfId="0" applyFont="1" applyFill="1"/>
    <xf numFmtId="0" fontId="7" fillId="0" borderId="0" xfId="0" applyFont="1"/>
    <xf numFmtId="9" fontId="7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 applyAlignment="1">
      <alignment horizontal="left"/>
    </xf>
    <xf numFmtId="165" fontId="7" fillId="0" borderId="0" xfId="0" applyNumberFormat="1" applyFont="1"/>
    <xf numFmtId="166" fontId="7" fillId="0" borderId="0" xfId="0" applyNumberFormat="1" applyFont="1" applyAlignment="1">
      <alignment horizontal="right"/>
    </xf>
    <xf numFmtId="10" fontId="7" fillId="0" borderId="0" xfId="0" applyNumberFormat="1" applyFont="1"/>
    <xf numFmtId="0" fontId="7" fillId="3" borderId="0" xfId="0" applyFont="1" applyFill="1"/>
    <xf numFmtId="10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9" fillId="0" borderId="0" xfId="0" applyFont="1"/>
    <xf numFmtId="0" fontId="5" fillId="3" borderId="0" xfId="0" applyFont="1" applyFill="1" applyAlignment="1"/>
    <xf numFmtId="0" fontId="6" fillId="3" borderId="0" xfId="0" applyFont="1" applyFill="1" applyAlignment="1"/>
    <xf numFmtId="1" fontId="7" fillId="0" borderId="0" xfId="0" applyNumberFormat="1" applyFont="1" applyAlignment="1"/>
    <xf numFmtId="3" fontId="6" fillId="0" borderId="0" xfId="0" applyNumberFormat="1" applyFont="1" applyAlignment="1"/>
    <xf numFmtId="3" fontId="7" fillId="0" borderId="0" xfId="0" applyNumberFormat="1" applyFont="1" applyAlignment="1">
      <alignment horizontal="right"/>
    </xf>
    <xf numFmtId="0" fontId="10" fillId="4" borderId="0" xfId="0" applyFont="1" applyFill="1" applyAlignment="1"/>
    <xf numFmtId="3" fontId="10" fillId="4" borderId="0" xfId="0" applyNumberFormat="1" applyFont="1" applyFill="1" applyAlignment="1">
      <alignment horizontal="right"/>
    </xf>
    <xf numFmtId="0" fontId="6" fillId="0" borderId="0" xfId="0" applyFont="1" applyAlignment="1"/>
    <xf numFmtId="0" fontId="11" fillId="0" borderId="0" xfId="0" applyFont="1" applyAlignment="1">
      <alignment horizontal="right"/>
    </xf>
    <xf numFmtId="3" fontId="12" fillId="0" borderId="0" xfId="0" applyNumberFormat="1" applyFont="1" applyAlignment="1">
      <alignment horizontal="left"/>
    </xf>
    <xf numFmtId="0" fontId="13" fillId="4" borderId="0" xfId="0" applyFont="1" applyFill="1" applyAlignment="1">
      <alignment horizontal="right"/>
    </xf>
    <xf numFmtId="3" fontId="14" fillId="4" borderId="0" xfId="0" applyNumberFormat="1" applyFont="1" applyFill="1" applyAlignment="1">
      <alignment horizontal="left"/>
    </xf>
    <xf numFmtId="0" fontId="13" fillId="0" borderId="0" xfId="0" applyFont="1" applyAlignment="1">
      <alignment horizontal="right"/>
    </xf>
    <xf numFmtId="0" fontId="15" fillId="5" borderId="0" xfId="0" applyFont="1" applyFill="1"/>
    <xf numFmtId="0" fontId="16" fillId="5" borderId="0" xfId="0" applyFont="1" applyFill="1"/>
    <xf numFmtId="0" fontId="17" fillId="5" borderId="0" xfId="0" applyFont="1" applyFill="1"/>
    <xf numFmtId="0" fontId="6" fillId="5" borderId="0" xfId="0" applyFont="1" applyFill="1"/>
    <xf numFmtId="168" fontId="7" fillId="0" borderId="0" xfId="0" applyNumberFormat="1" applyFont="1"/>
    <xf numFmtId="0" fontId="12" fillId="0" borderId="0" xfId="0" applyFont="1" applyAlignment="1">
      <alignment horizontal="left"/>
    </xf>
    <xf numFmtId="3" fontId="14" fillId="0" borderId="0" xfId="0" applyNumberFormat="1" applyFont="1" applyAlignment="1"/>
    <xf numFmtId="167" fontId="14" fillId="4" borderId="0" xfId="0" applyNumberFormat="1" applyFont="1" applyFill="1" applyAlignment="1"/>
    <xf numFmtId="167" fontId="6" fillId="0" borderId="0" xfId="0" applyNumberFormat="1" applyFont="1" applyAlignment="1"/>
    <xf numFmtId="0" fontId="2" fillId="2" borderId="0" xfId="0" applyFont="1" applyFill="1" applyAlignment="1">
      <alignment horizontal="left" wrapText="1"/>
    </xf>
    <xf numFmtId="9" fontId="18" fillId="0" borderId="0" xfId="0" applyNumberFormat="1" applyFont="1" applyAlignment="1"/>
    <xf numFmtId="9" fontId="19" fillId="0" borderId="0" xfId="0" applyNumberFormat="1" applyFont="1" applyAlignment="1">
      <alignment horizontal="left"/>
    </xf>
    <xf numFmtId="9" fontId="0" fillId="0" borderId="0" xfId="3" applyFont="1" applyAlignment="1"/>
    <xf numFmtId="167" fontId="14" fillId="9" borderId="0" xfId="0" applyNumberFormat="1" applyFont="1" applyFill="1" applyAlignment="1">
      <alignment horizontal="right"/>
    </xf>
    <xf numFmtId="0" fontId="6" fillId="3" borderId="0" xfId="0" applyFont="1" applyFill="1" applyAlignment="1">
      <alignment vertical="center" wrapText="1"/>
    </xf>
    <xf numFmtId="0" fontId="24" fillId="3" borderId="0" xfId="0" applyFont="1" applyFill="1" applyAlignment="1">
      <alignment vertical="center" wrapText="1"/>
    </xf>
    <xf numFmtId="0" fontId="22" fillId="0" borderId="0" xfId="0" applyFont="1"/>
    <xf numFmtId="0" fontId="4" fillId="0" borderId="0" xfId="0" applyFont="1"/>
    <xf numFmtId="0" fontId="25" fillId="0" borderId="0" xfId="0" applyFont="1"/>
    <xf numFmtId="0" fontId="26" fillId="0" borderId="0" xfId="0" applyFont="1" applyAlignment="1">
      <alignment horizontal="right"/>
    </xf>
    <xf numFmtId="171" fontId="25" fillId="0" borderId="0" xfId="0" applyNumberFormat="1" applyFont="1"/>
    <xf numFmtId="0" fontId="27" fillId="3" borderId="0" xfId="0" applyFont="1" applyFill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9" fillId="10" borderId="0" xfId="0" applyFont="1" applyFill="1" applyAlignment="1">
      <alignment vertical="center"/>
    </xf>
    <xf numFmtId="3" fontId="21" fillId="0" borderId="0" xfId="0" applyNumberFormat="1" applyFont="1" applyAlignment="1">
      <alignment horizontal="left"/>
    </xf>
    <xf numFmtId="3" fontId="3" fillId="11" borderId="0" xfId="0" applyNumberFormat="1" applyFont="1" applyFill="1" applyAlignment="1"/>
    <xf numFmtId="3" fontId="12" fillId="8" borderId="0" xfId="0" applyNumberFormat="1" applyFont="1" applyFill="1" applyAlignment="1">
      <alignment horizontal="left"/>
    </xf>
    <xf numFmtId="0" fontId="30" fillId="3" borderId="0" xfId="0" applyFont="1" applyFill="1" applyAlignment="1">
      <alignment horizontal="center" vertical="center" wrapText="1"/>
    </xf>
    <xf numFmtId="3" fontId="32" fillId="11" borderId="0" xfId="0" applyNumberFormat="1" applyFont="1" applyFill="1" applyAlignment="1"/>
    <xf numFmtId="9" fontId="6" fillId="6" borderId="0" xfId="3" applyFont="1" applyFill="1" applyAlignment="1"/>
    <xf numFmtId="0" fontId="30" fillId="3" borderId="0" xfId="0" applyFont="1" applyFill="1" applyAlignment="1">
      <alignment horizontal="center" vertical="center"/>
    </xf>
    <xf numFmtId="0" fontId="33" fillId="0" borderId="0" xfId="0" applyFont="1"/>
    <xf numFmtId="0" fontId="34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23" fillId="0" borderId="0" xfId="0" applyFont="1"/>
    <xf numFmtId="44" fontId="3" fillId="11" borderId="0" xfId="2" applyFont="1" applyFill="1" applyAlignment="1"/>
    <xf numFmtId="169" fontId="3" fillId="11" borderId="0" xfId="2" applyNumberFormat="1" applyFont="1" applyFill="1" applyAlignment="1"/>
    <xf numFmtId="169" fontId="14" fillId="4" borderId="0" xfId="0" applyNumberFormat="1" applyFont="1" applyFill="1" applyAlignment="1">
      <alignment horizontal="right"/>
    </xf>
    <xf numFmtId="172" fontId="6" fillId="0" borderId="0" xfId="0" applyNumberFormat="1" applyFont="1" applyAlignment="1"/>
    <xf numFmtId="172" fontId="0" fillId="0" borderId="0" xfId="0" applyNumberFormat="1" applyFont="1" applyAlignment="1"/>
    <xf numFmtId="0" fontId="36" fillId="6" borderId="0" xfId="0" applyFont="1" applyFill="1"/>
    <xf numFmtId="169" fontId="6" fillId="0" borderId="0" xfId="2" applyNumberFormat="1" applyFont="1" applyAlignment="1"/>
    <xf numFmtId="44" fontId="38" fillId="0" borderId="0" xfId="2" applyFont="1" applyAlignment="1"/>
    <xf numFmtId="0" fontId="4" fillId="0" borderId="0" xfId="0" applyFont="1" applyAlignment="1">
      <alignment wrapText="1"/>
    </xf>
    <xf numFmtId="170" fontId="0" fillId="0" borderId="0" xfId="0" applyNumberFormat="1" applyFont="1" applyAlignment="1"/>
    <xf numFmtId="0" fontId="18" fillId="0" borderId="0" xfId="0" applyFont="1" applyAlignment="1"/>
    <xf numFmtId="170" fontId="20" fillId="0" borderId="0" xfId="0" applyNumberFormat="1" applyFont="1" applyAlignment="1"/>
    <xf numFmtId="166" fontId="0" fillId="0" borderId="0" xfId="0" applyNumberFormat="1" applyFont="1" applyAlignment="1"/>
    <xf numFmtId="0" fontId="28" fillId="0" borderId="0" xfId="0" applyFont="1"/>
    <xf numFmtId="167" fontId="39" fillId="16" borderId="0" xfId="0" applyNumberFormat="1" applyFont="1" applyFill="1" applyAlignment="1">
      <alignment horizontal="right"/>
    </xf>
    <xf numFmtId="3" fontId="39" fillId="15" borderId="0" xfId="0" applyNumberFormat="1" applyFont="1" applyFill="1" applyAlignment="1">
      <alignment horizontal="left"/>
    </xf>
    <xf numFmtId="44" fontId="0" fillId="0" borderId="0" xfId="0" applyNumberFormat="1" applyFont="1" applyAlignment="1"/>
    <xf numFmtId="166" fontId="20" fillId="0" borderId="0" xfId="0" applyNumberFormat="1" applyFont="1" applyAlignment="1"/>
    <xf numFmtId="0" fontId="20" fillId="0" borderId="0" xfId="0" applyFont="1" applyAlignment="1"/>
    <xf numFmtId="44" fontId="0" fillId="0" borderId="0" xfId="0" applyNumberFormat="1"/>
    <xf numFmtId="171" fontId="0" fillId="0" borderId="0" xfId="3" applyNumberFormat="1" applyFont="1" applyAlignment="1"/>
    <xf numFmtId="9" fontId="0" fillId="0" borderId="0" xfId="0" applyNumberFormat="1" applyFont="1" applyAlignment="1"/>
    <xf numFmtId="43" fontId="0" fillId="0" borderId="0" xfId="1" applyFont="1" applyAlignment="1"/>
    <xf numFmtId="165" fontId="0" fillId="0" borderId="0" xfId="0" applyNumberFormat="1" applyFont="1" applyAlignment="1"/>
    <xf numFmtId="3" fontId="0" fillId="0" borderId="0" xfId="0" applyNumberFormat="1" applyFont="1" applyAlignment="1"/>
    <xf numFmtId="0" fontId="36" fillId="18" borderId="0" xfId="0" applyFont="1" applyFill="1" applyAlignment="1"/>
    <xf numFmtId="170" fontId="40" fillId="18" borderId="0" xfId="1" applyNumberFormat="1" applyFont="1" applyFill="1"/>
    <xf numFmtId="0" fontId="20" fillId="18" borderId="0" xfId="0" applyFont="1" applyFill="1" applyAlignment="1"/>
    <xf numFmtId="0" fontId="40" fillId="18" borderId="0" xfId="0" applyFont="1" applyFill="1"/>
    <xf numFmtId="0" fontId="36" fillId="18" borderId="0" xfId="0" applyFont="1" applyFill="1" applyAlignment="1">
      <alignment horizontal="right"/>
    </xf>
    <xf numFmtId="0" fontId="36" fillId="8" borderId="0" xfId="0" applyFont="1" applyFill="1" applyAlignment="1"/>
    <xf numFmtId="0" fontId="40" fillId="8" borderId="0" xfId="0" applyFont="1" applyFill="1" applyAlignment="1">
      <alignment horizontal="right"/>
    </xf>
    <xf numFmtId="170" fontId="40" fillId="8" borderId="0" xfId="1" applyNumberFormat="1" applyFont="1" applyFill="1"/>
    <xf numFmtId="0" fontId="20" fillId="8" borderId="0" xfId="0" applyFont="1" applyFill="1" applyAlignment="1"/>
    <xf numFmtId="0" fontId="40" fillId="8" borderId="0" xfId="0" applyFont="1" applyFill="1"/>
    <xf numFmtId="0" fontId="36" fillId="8" borderId="0" xfId="0" applyFont="1" applyFill="1" applyAlignment="1">
      <alignment horizontal="right"/>
    </xf>
    <xf numFmtId="0" fontId="40" fillId="8" borderId="0" xfId="0" applyFont="1" applyFill="1" applyAlignment="1">
      <alignment horizontal="center"/>
    </xf>
    <xf numFmtId="43" fontId="40" fillId="8" borderId="0" xfId="1" applyFont="1" applyFill="1"/>
    <xf numFmtId="3" fontId="41" fillId="0" borderId="0" xfId="0" applyNumberFormat="1" applyFont="1" applyAlignment="1"/>
    <xf numFmtId="0" fontId="40" fillId="0" borderId="0" xfId="0" applyFont="1"/>
    <xf numFmtId="3" fontId="21" fillId="8" borderId="0" xfId="0" applyNumberFormat="1" applyFont="1" applyFill="1" applyAlignment="1">
      <alignment horizontal="left"/>
    </xf>
    <xf numFmtId="164" fontId="40" fillId="0" borderId="0" xfId="0" applyNumberFormat="1" applyFont="1" applyAlignment="1">
      <alignment vertical="center"/>
    </xf>
    <xf numFmtId="0" fontId="45" fillId="0" borderId="0" xfId="0" applyFont="1" applyAlignment="1">
      <alignment vertical="center"/>
    </xf>
    <xf numFmtId="0" fontId="46" fillId="10" borderId="0" xfId="0" applyFont="1" applyFill="1" applyAlignment="1">
      <alignment vertical="center"/>
    </xf>
    <xf numFmtId="0" fontId="28" fillId="12" borderId="0" xfId="0" applyFont="1" applyFill="1" applyAlignment="1">
      <alignment horizontal="right"/>
    </xf>
    <xf numFmtId="0" fontId="45" fillId="12" borderId="0" xfId="0" applyFont="1" applyFill="1" applyAlignment="1">
      <alignment horizontal="right"/>
    </xf>
    <xf numFmtId="3" fontId="47" fillId="15" borderId="0" xfId="0" applyNumberFormat="1" applyFont="1" applyFill="1" applyAlignment="1">
      <alignment horizontal="left"/>
    </xf>
    <xf numFmtId="0" fontId="28" fillId="17" borderId="0" xfId="0" applyFont="1" applyFill="1" applyAlignment="1">
      <alignment horizontal="right"/>
    </xf>
    <xf numFmtId="0" fontId="28" fillId="19" borderId="0" xfId="0" applyFont="1" applyFill="1" applyAlignment="1">
      <alignment horizontal="right"/>
    </xf>
    <xf numFmtId="0" fontId="45" fillId="17" borderId="0" xfId="0" applyFont="1" applyFill="1" applyAlignment="1">
      <alignment horizontal="right"/>
    </xf>
    <xf numFmtId="0" fontId="33" fillId="14" borderId="0" xfId="0" applyFont="1" applyFill="1"/>
    <xf numFmtId="169" fontId="32" fillId="14" borderId="0" xfId="2" applyNumberFormat="1" applyFont="1" applyFill="1" applyAlignment="1"/>
    <xf numFmtId="44" fontId="32" fillId="14" borderId="0" xfId="2" applyFont="1" applyFill="1" applyAlignment="1"/>
    <xf numFmtId="0" fontId="20" fillId="14" borderId="0" xfId="0" applyFont="1" applyFill="1" applyAlignment="1"/>
    <xf numFmtId="0" fontId="36" fillId="20" borderId="0" xfId="0" applyFont="1" applyFill="1"/>
    <xf numFmtId="0" fontId="18" fillId="19" borderId="0" xfId="0" applyFont="1" applyFill="1"/>
    <xf numFmtId="0" fontId="18" fillId="19" borderId="0" xfId="0" applyFont="1" applyFill="1" applyAlignment="1"/>
    <xf numFmtId="0" fontId="36" fillId="21" borderId="0" xfId="0" applyFont="1" applyFill="1"/>
    <xf numFmtId="0" fontId="36" fillId="19" borderId="0" xfId="0" applyFont="1" applyFill="1"/>
    <xf numFmtId="0" fontId="28" fillId="7" borderId="0" xfId="0" applyFont="1" applyFill="1" applyAlignment="1">
      <alignment horizontal="right"/>
    </xf>
    <xf numFmtId="0" fontId="28" fillId="21" borderId="0" xfId="0" applyFont="1" applyFill="1" applyAlignment="1">
      <alignment horizontal="right"/>
    </xf>
    <xf numFmtId="0" fontId="45" fillId="7" borderId="0" xfId="0" applyFont="1" applyFill="1" applyAlignment="1">
      <alignment horizontal="right"/>
    </xf>
    <xf numFmtId="0" fontId="45" fillId="21" borderId="0" xfId="0" applyFont="1" applyFill="1" applyAlignment="1">
      <alignment horizontal="right"/>
    </xf>
    <xf numFmtId="0" fontId="45" fillId="13" borderId="0" xfId="0" applyFont="1" applyFill="1" applyAlignment="1">
      <alignment horizontal="right"/>
    </xf>
    <xf numFmtId="0" fontId="49" fillId="8" borderId="0" xfId="0" applyFont="1" applyFill="1" applyAlignment="1"/>
    <xf numFmtId="0" fontId="50" fillId="8" borderId="0" xfId="0" applyFont="1" applyFill="1"/>
    <xf numFmtId="43" fontId="50" fillId="8" borderId="0" xfId="1" applyFont="1" applyFill="1"/>
    <xf numFmtId="0" fontId="51" fillId="0" borderId="0" xfId="0" applyFont="1" applyAlignment="1">
      <alignment vertical="center"/>
    </xf>
    <xf numFmtId="164" fontId="51" fillId="0" borderId="0" xfId="0" applyNumberFormat="1" applyFont="1" applyAlignment="1">
      <alignment vertical="center"/>
    </xf>
    <xf numFmtId="0" fontId="33" fillId="0" borderId="0" xfId="0" applyFont="1" applyAlignment="1"/>
    <xf numFmtId="0" fontId="51" fillId="19" borderId="0" xfId="0" applyFont="1" applyFill="1"/>
    <xf numFmtId="3" fontId="23" fillId="0" borderId="0" xfId="0" applyNumberFormat="1" applyFont="1" applyAlignment="1"/>
    <xf numFmtId="3" fontId="51" fillId="8" borderId="0" xfId="0" applyNumberFormat="1" applyFont="1" applyFill="1" applyAlignment="1">
      <alignment horizontal="left"/>
    </xf>
    <xf numFmtId="0" fontId="33" fillId="19" borderId="0" xfId="0" applyFont="1" applyFill="1"/>
    <xf numFmtId="3" fontId="51" fillId="0" borderId="0" xfId="0" applyNumberFormat="1" applyFont="1" applyAlignment="1">
      <alignment horizontal="left"/>
    </xf>
    <xf numFmtId="3" fontId="52" fillId="4" borderId="0" xfId="0" applyNumberFormat="1" applyFont="1" applyFill="1" applyAlignment="1">
      <alignment horizontal="right"/>
    </xf>
    <xf numFmtId="0" fontId="53" fillId="19" borderId="0" xfId="0" applyFont="1" applyFill="1"/>
    <xf numFmtId="3" fontId="53" fillId="0" borderId="0" xfId="0" applyNumberFormat="1" applyFont="1" applyAlignment="1"/>
    <xf numFmtId="0" fontId="54" fillId="0" borderId="0" xfId="0" applyFont="1" applyAlignment="1"/>
    <xf numFmtId="3" fontId="55" fillId="4" borderId="0" xfId="0" applyNumberFormat="1" applyFont="1" applyFill="1" applyAlignment="1">
      <alignment horizontal="right"/>
    </xf>
    <xf numFmtId="3" fontId="7" fillId="8" borderId="0" xfId="0" applyNumberFormat="1" applyFont="1" applyFill="1" applyAlignment="1">
      <alignment horizontal="left"/>
    </xf>
    <xf numFmtId="0" fontId="7" fillId="19" borderId="0" xfId="0" applyFont="1" applyFill="1"/>
    <xf numFmtId="0" fontId="23" fillId="19" borderId="0" xfId="0" applyFont="1" applyFill="1"/>
    <xf numFmtId="9" fontId="23" fillId="6" borderId="0" xfId="3" applyFont="1" applyFill="1" applyAlignment="1"/>
    <xf numFmtId="3" fontId="53" fillId="11" borderId="0" xfId="0" applyNumberFormat="1" applyFont="1" applyFill="1" applyAlignment="1"/>
    <xf numFmtId="9" fontId="53" fillId="6" borderId="0" xfId="3" applyFont="1" applyFill="1" applyAlignment="1"/>
    <xf numFmtId="0" fontId="58" fillId="19" borderId="0" xfId="0" applyFont="1" applyFill="1"/>
    <xf numFmtId="0" fontId="59" fillId="19" borderId="0" xfId="0" applyFont="1" applyFill="1" applyAlignment="1">
      <alignment horizontal="right"/>
    </xf>
    <xf numFmtId="171" fontId="58" fillId="19" borderId="0" xfId="0" applyNumberFormat="1" applyFont="1" applyFill="1"/>
    <xf numFmtId="0" fontId="28" fillId="3" borderId="0" xfId="0" applyFont="1" applyFill="1" applyAlignment="1">
      <alignment horizontal="center" vertical="center" wrapText="1"/>
    </xf>
    <xf numFmtId="0" fontId="22" fillId="0" borderId="0" xfId="0" applyFont="1" applyAlignment="1"/>
    <xf numFmtId="3" fontId="32" fillId="0" borderId="0" xfId="0" applyNumberFormat="1" applyFont="1" applyAlignment="1"/>
    <xf numFmtId="0" fontId="36" fillId="0" borderId="0" xfId="0" applyFont="1" applyAlignment="1"/>
    <xf numFmtId="0" fontId="28" fillId="10" borderId="0" xfId="0" applyFont="1" applyFill="1" applyAlignment="1">
      <alignment vertical="center"/>
    </xf>
    <xf numFmtId="0" fontId="28" fillId="13" borderId="0" xfId="0" applyFont="1" applyFill="1" applyAlignment="1">
      <alignment horizontal="right"/>
    </xf>
    <xf numFmtId="3" fontId="40" fillId="8" borderId="0" xfId="0" applyNumberFormat="1" applyFont="1" applyFill="1" applyAlignment="1">
      <alignment horizontal="left"/>
    </xf>
    <xf numFmtId="0" fontId="28" fillId="14" borderId="0" xfId="0" applyFont="1" applyFill="1" applyAlignment="1">
      <alignment horizontal="right"/>
    </xf>
    <xf numFmtId="0" fontId="45" fillId="14" borderId="0" xfId="0" applyFont="1" applyFill="1" applyAlignment="1">
      <alignment horizontal="right"/>
    </xf>
    <xf numFmtId="3" fontId="42" fillId="4" borderId="0" xfId="0" applyNumberFormat="1" applyFont="1" applyFill="1" applyAlignment="1">
      <alignment horizontal="left"/>
    </xf>
    <xf numFmtId="0" fontId="54" fillId="0" borderId="0" xfId="0" applyFont="1"/>
    <xf numFmtId="172" fontId="18" fillId="0" borderId="0" xfId="0" applyNumberFormat="1" applyFont="1" applyAlignment="1"/>
    <xf numFmtId="0" fontId="53" fillId="0" borderId="0" xfId="0" applyFont="1"/>
    <xf numFmtId="9" fontId="18" fillId="0" borderId="0" xfId="3" applyFont="1" applyAlignment="1"/>
    <xf numFmtId="170" fontId="43" fillId="22" borderId="0" xfId="1" applyNumberFormat="1" applyFont="1" applyFill="1"/>
    <xf numFmtId="43" fontId="43" fillId="22" borderId="0" xfId="1" applyFont="1" applyFill="1"/>
    <xf numFmtId="170" fontId="44" fillId="12" borderId="0" xfId="1" applyNumberFormat="1" applyFont="1" applyFill="1" applyAlignment="1">
      <alignment horizontal="left"/>
    </xf>
    <xf numFmtId="170" fontId="4" fillId="0" borderId="0" xfId="1" applyNumberFormat="1" applyFont="1"/>
    <xf numFmtId="43" fontId="4" fillId="0" borderId="0" xfId="1" applyFont="1"/>
    <xf numFmtId="0" fontId="36" fillId="19" borderId="0" xfId="0" applyFont="1" applyFill="1" applyAlignment="1">
      <alignment horizontal="right"/>
    </xf>
    <xf numFmtId="170" fontId="40" fillId="0" borderId="0" xfId="1" applyNumberFormat="1" applyFont="1"/>
    <xf numFmtId="43" fontId="40" fillId="0" borderId="0" xfId="1" applyFont="1"/>
    <xf numFmtId="0" fontId="36" fillId="6" borderId="0" xfId="0" applyFont="1" applyFill="1" applyAlignment="1">
      <alignment horizontal="right"/>
    </xf>
    <xf numFmtId="170" fontId="43" fillId="19" borderId="0" xfId="1" applyNumberFormat="1" applyFont="1" applyFill="1"/>
    <xf numFmtId="43" fontId="43" fillId="19" borderId="0" xfId="1" applyFont="1" applyFill="1"/>
    <xf numFmtId="170" fontId="44" fillId="23" borderId="0" xfId="1" applyNumberFormat="1" applyFont="1" applyFill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2" xfId="4" xr:uid="{035100E7-DD22-4155-B94C-D9EC7D1CE18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outlinePr summaryBelow="0" summaryRight="0"/>
  </sheetPr>
  <dimension ref="A1:S1124"/>
  <sheetViews>
    <sheetView tabSelected="1" topLeftCell="A205" zoomScale="70" zoomScaleNormal="70" workbookViewId="0">
      <pane ySplit="6888" topLeftCell="A260"/>
      <selection activeCell="A143" sqref="A143"/>
      <selection pane="bottomLeft" activeCell="A264" sqref="A264:XFD264"/>
    </sheetView>
  </sheetViews>
  <sheetFormatPr defaultColWidth="0" defaultRowHeight="15" customHeight="1" outlineLevelRow="1" x14ac:dyDescent="0.25"/>
  <cols>
    <col min="1" max="1" width="77.5546875" customWidth="1"/>
    <col min="2" max="2" width="28.44140625" customWidth="1"/>
    <col min="3" max="3" width="20" bestFit="1" customWidth="1"/>
    <col min="4" max="5" width="22.88671875" bestFit="1" customWidth="1"/>
    <col min="6" max="6" width="24.77734375" bestFit="1" customWidth="1"/>
    <col min="7" max="7" width="28" customWidth="1"/>
    <col min="8" max="8" width="34.77734375" customWidth="1"/>
    <col min="9" max="9" width="19.109375" bestFit="1" customWidth="1"/>
    <col min="10" max="10" width="29.44140625" customWidth="1"/>
    <col min="11" max="11" width="28" customWidth="1"/>
    <col min="12" max="13" width="20.44140625" bestFit="1" customWidth="1"/>
    <col min="14" max="14" width="21.77734375" bestFit="1" customWidth="1"/>
    <col min="15" max="15" width="14.44140625" customWidth="1"/>
  </cols>
  <sheetData>
    <row r="1" spans="1:14" s="136" customFormat="1" ht="28.5" customHeight="1" x14ac:dyDescent="0.3">
      <c r="A1" s="134"/>
      <c r="B1" s="135">
        <v>43435</v>
      </c>
      <c r="C1" s="135">
        <v>43466</v>
      </c>
      <c r="D1" s="135">
        <v>43497</v>
      </c>
      <c r="E1" s="135">
        <v>43525</v>
      </c>
      <c r="F1" s="135">
        <v>43556</v>
      </c>
      <c r="G1" s="135">
        <v>43586</v>
      </c>
      <c r="H1" s="135">
        <v>43617</v>
      </c>
      <c r="I1" s="135">
        <v>43647</v>
      </c>
      <c r="J1" s="135">
        <v>43678</v>
      </c>
      <c r="K1" s="135">
        <v>43709</v>
      </c>
      <c r="L1" s="135">
        <v>43739</v>
      </c>
      <c r="M1" s="135">
        <v>43770</v>
      </c>
      <c r="N1" s="135">
        <v>43800</v>
      </c>
    </row>
    <row r="2" spans="1:14" ht="15.75" customHeight="1" x14ac:dyDescent="0.3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.75" customHeight="1" x14ac:dyDescent="0.3">
      <c r="A3" s="8" t="s">
        <v>8</v>
      </c>
      <c r="B3" s="9"/>
      <c r="C3" s="9">
        <v>0.45</v>
      </c>
      <c r="D3" s="9">
        <v>0.45</v>
      </c>
      <c r="E3" s="9">
        <v>0.45</v>
      </c>
      <c r="F3" s="9">
        <v>0.45</v>
      </c>
      <c r="G3" s="9">
        <v>0.45</v>
      </c>
      <c r="H3" s="9">
        <v>0.45</v>
      </c>
      <c r="I3" s="9">
        <v>0.45</v>
      </c>
      <c r="J3" s="9">
        <v>0.45</v>
      </c>
      <c r="K3" s="9">
        <v>0.45</v>
      </c>
      <c r="L3" s="9">
        <v>0.45</v>
      </c>
      <c r="M3" s="9">
        <v>0.45</v>
      </c>
      <c r="N3" s="9">
        <v>0.45</v>
      </c>
    </row>
    <row r="4" spans="1:14" ht="15.75" customHeight="1" x14ac:dyDescent="0.3">
      <c r="A4" s="8" t="s">
        <v>9</v>
      </c>
      <c r="B4" s="9"/>
      <c r="C4" s="9">
        <v>0.65</v>
      </c>
      <c r="D4" s="9">
        <v>0.65</v>
      </c>
      <c r="E4" s="9">
        <v>0.65</v>
      </c>
      <c r="F4" s="9">
        <v>0.65</v>
      </c>
      <c r="G4" s="9">
        <v>0.65</v>
      </c>
      <c r="H4" s="9">
        <v>0.65</v>
      </c>
      <c r="I4" s="9">
        <v>0.65</v>
      </c>
      <c r="J4" s="9">
        <v>0.65</v>
      </c>
      <c r="K4" s="9">
        <v>0.65</v>
      </c>
      <c r="L4" s="9">
        <v>0.65</v>
      </c>
      <c r="M4" s="9">
        <v>0.65</v>
      </c>
      <c r="N4" s="9">
        <v>0.65</v>
      </c>
    </row>
    <row r="5" spans="1:14" ht="15.75" customHeight="1" x14ac:dyDescent="0.3">
      <c r="A5" s="8" t="s">
        <v>10</v>
      </c>
      <c r="B5" s="8"/>
      <c r="C5" s="8">
        <v>3.3</v>
      </c>
      <c r="D5" s="8">
        <v>3.3</v>
      </c>
      <c r="E5" s="8">
        <v>3.3</v>
      </c>
      <c r="F5" s="8">
        <v>3.3</v>
      </c>
      <c r="G5" s="8">
        <v>3.3</v>
      </c>
      <c r="H5" s="8">
        <v>3.3</v>
      </c>
      <c r="I5" s="8">
        <v>3.3</v>
      </c>
      <c r="J5" s="8">
        <v>3.3</v>
      </c>
      <c r="K5" s="8">
        <v>3.3</v>
      </c>
      <c r="L5" s="8">
        <v>3.3</v>
      </c>
      <c r="M5" s="8">
        <v>3.3</v>
      </c>
      <c r="N5" s="8">
        <v>3.3</v>
      </c>
    </row>
    <row r="6" spans="1:14" ht="15.75" customHeight="1" x14ac:dyDescent="0.3">
      <c r="A6" s="8"/>
      <c r="B6" s="8"/>
      <c r="C6" s="8"/>
    </row>
    <row r="7" spans="1:14" ht="15.75" customHeight="1" x14ac:dyDescent="0.3">
      <c r="A7" s="8" t="s">
        <v>11</v>
      </c>
      <c r="B7" s="9"/>
      <c r="C7" s="9">
        <v>0.77</v>
      </c>
      <c r="D7" s="9">
        <v>0.77</v>
      </c>
      <c r="E7" s="9">
        <v>0.77</v>
      </c>
      <c r="F7" s="9">
        <v>0.77</v>
      </c>
      <c r="G7" s="9">
        <v>0.77</v>
      </c>
      <c r="H7" s="9">
        <v>0.77</v>
      </c>
      <c r="I7" s="9">
        <v>0.77</v>
      </c>
      <c r="J7" s="9">
        <v>0.77</v>
      </c>
      <c r="K7" s="9">
        <v>0.77</v>
      </c>
      <c r="L7" s="9">
        <v>0.77</v>
      </c>
      <c r="M7" s="9">
        <v>0.77</v>
      </c>
      <c r="N7" s="9">
        <v>0.77</v>
      </c>
    </row>
    <row r="8" spans="1:14" ht="15.75" customHeight="1" x14ac:dyDescent="0.3">
      <c r="A8" s="8" t="s">
        <v>12</v>
      </c>
      <c r="B8" s="9"/>
      <c r="C8" s="9">
        <v>0.83</v>
      </c>
      <c r="D8" s="9">
        <v>0.83</v>
      </c>
      <c r="E8" s="9">
        <v>0.83</v>
      </c>
      <c r="F8" s="9">
        <v>0.83</v>
      </c>
      <c r="G8" s="9">
        <v>0.83</v>
      </c>
      <c r="H8" s="9">
        <v>0.83</v>
      </c>
      <c r="I8" s="9">
        <v>0.83</v>
      </c>
      <c r="J8" s="9">
        <v>0.83</v>
      </c>
      <c r="K8" s="9">
        <v>0.83</v>
      </c>
      <c r="L8" s="9">
        <v>0.83</v>
      </c>
      <c r="M8" s="9">
        <v>0.83</v>
      </c>
      <c r="N8" s="9">
        <v>0.83</v>
      </c>
    </row>
    <row r="9" spans="1:14" ht="15.75" customHeight="1" x14ac:dyDescent="0.3">
      <c r="A9" s="8" t="s">
        <v>13</v>
      </c>
      <c r="B9" s="9"/>
      <c r="C9" s="9">
        <v>0.6</v>
      </c>
      <c r="D9" s="9">
        <v>0.6</v>
      </c>
      <c r="E9" s="9">
        <v>0.6</v>
      </c>
      <c r="F9" s="9">
        <v>0.6</v>
      </c>
      <c r="G9" s="9">
        <v>0.6</v>
      </c>
      <c r="H9" s="9">
        <v>0.6</v>
      </c>
      <c r="I9" s="9">
        <v>0.6</v>
      </c>
      <c r="J9" s="9">
        <v>0.6</v>
      </c>
      <c r="K9" s="9">
        <v>0.6</v>
      </c>
      <c r="L9" s="9">
        <v>0.6</v>
      </c>
      <c r="M9" s="9">
        <v>0.6</v>
      </c>
      <c r="N9" s="9">
        <v>0.6</v>
      </c>
    </row>
    <row r="10" spans="1:14" ht="15.75" customHeight="1" x14ac:dyDescent="0.3">
      <c r="A10" s="10" t="s">
        <v>14</v>
      </c>
      <c r="B10" s="11"/>
      <c r="C10" s="11">
        <v>0.8</v>
      </c>
      <c r="D10" s="11">
        <v>0.8</v>
      </c>
      <c r="E10" s="11">
        <v>0.8</v>
      </c>
      <c r="F10" s="11">
        <v>0.8</v>
      </c>
      <c r="G10" s="11">
        <v>0.8</v>
      </c>
      <c r="H10" s="11">
        <v>0.8</v>
      </c>
      <c r="I10" s="11">
        <v>0.8</v>
      </c>
      <c r="J10" s="11">
        <v>0.8</v>
      </c>
      <c r="K10" s="11">
        <v>0.8</v>
      </c>
      <c r="L10" s="11">
        <v>0.8</v>
      </c>
      <c r="M10" s="11">
        <v>0.8</v>
      </c>
      <c r="N10" s="11">
        <v>0.8</v>
      </c>
    </row>
    <row r="11" spans="1:14" ht="15.75" customHeight="1" x14ac:dyDescent="0.3">
      <c r="A11" s="10" t="s">
        <v>15</v>
      </c>
      <c r="B11" s="11"/>
      <c r="C11" s="11">
        <v>0.18</v>
      </c>
      <c r="D11" s="11">
        <v>0.18</v>
      </c>
      <c r="E11" s="11">
        <v>0.18</v>
      </c>
      <c r="F11" s="11">
        <v>0.18</v>
      </c>
      <c r="G11" s="11">
        <v>0.18</v>
      </c>
      <c r="H11" s="11">
        <v>0.18</v>
      </c>
      <c r="I11" s="11">
        <v>0.18</v>
      </c>
      <c r="J11" s="11">
        <v>0.18</v>
      </c>
      <c r="K11" s="11">
        <v>0.18</v>
      </c>
      <c r="L11" s="11">
        <v>0.18</v>
      </c>
      <c r="M11" s="11">
        <v>0.18</v>
      </c>
      <c r="N11" s="11">
        <v>0.18</v>
      </c>
    </row>
    <row r="12" spans="1:14" ht="15.75" customHeight="1" x14ac:dyDescent="0.3">
      <c r="A12" s="10" t="s">
        <v>16</v>
      </c>
      <c r="B12" s="11"/>
      <c r="C12" s="11">
        <v>0.02</v>
      </c>
      <c r="D12" s="11">
        <v>0.02</v>
      </c>
      <c r="E12" s="11">
        <v>0.02</v>
      </c>
      <c r="F12" s="11">
        <v>0.02</v>
      </c>
      <c r="G12" s="11">
        <v>0.02</v>
      </c>
      <c r="H12" s="11">
        <v>0.02</v>
      </c>
      <c r="I12" s="11">
        <v>0.02</v>
      </c>
      <c r="J12" s="11">
        <v>0.02</v>
      </c>
      <c r="K12" s="11">
        <v>0.02</v>
      </c>
      <c r="L12" s="11">
        <v>0.02</v>
      </c>
      <c r="M12" s="11">
        <v>0.02</v>
      </c>
      <c r="N12" s="11">
        <v>0.02</v>
      </c>
    </row>
    <row r="13" spans="1:14" ht="15.75" customHeight="1" x14ac:dyDescent="0.3">
      <c r="A13" s="8"/>
    </row>
    <row r="14" spans="1:14" s="100" customFormat="1" ht="15.75" customHeight="1" x14ac:dyDescent="0.3">
      <c r="A14" s="97" t="s">
        <v>93</v>
      </c>
      <c r="B14" s="98" t="s">
        <v>125</v>
      </c>
      <c r="C14" s="99">
        <f t="shared" ref="C14:N14" si="0">C3*B221</f>
        <v>4405.875793854625</v>
      </c>
      <c r="D14" s="99">
        <f t="shared" si="0"/>
        <v>8419.0383785233535</v>
      </c>
      <c r="E14" s="99">
        <f t="shared" si="0"/>
        <v>16282.294799415315</v>
      </c>
      <c r="F14" s="99">
        <f t="shared" si="0"/>
        <v>31733.816774787687</v>
      </c>
      <c r="G14" s="99">
        <f t="shared" si="0"/>
        <v>62147.485764652403</v>
      </c>
      <c r="H14" s="99">
        <f t="shared" si="0"/>
        <v>122070.02996623953</v>
      </c>
      <c r="I14" s="99">
        <f t="shared" si="0"/>
        <v>240199.11641479845</v>
      </c>
      <c r="J14" s="99">
        <f t="shared" si="0"/>
        <v>473150.51205283077</v>
      </c>
      <c r="K14" s="99">
        <f t="shared" si="0"/>
        <v>932619.12116614205</v>
      </c>
      <c r="L14" s="99">
        <f t="shared" si="0"/>
        <v>1838964.670895122</v>
      </c>
      <c r="M14" s="99">
        <f t="shared" si="0"/>
        <v>3626930.3961290182</v>
      </c>
      <c r="N14" s="99">
        <f t="shared" si="0"/>
        <v>7154214.3675454408</v>
      </c>
    </row>
    <row r="15" spans="1:14" s="100" customFormat="1" ht="15.75" customHeight="1" x14ac:dyDescent="0.3">
      <c r="A15" s="97" t="s">
        <v>94</v>
      </c>
      <c r="B15" s="101" t="s">
        <v>76</v>
      </c>
      <c r="C15" s="99">
        <f>+C14*C4</f>
        <v>2863.8192660055065</v>
      </c>
      <c r="D15" s="99">
        <f t="shared" ref="D15:N15" si="1">+D14*D4</f>
        <v>5472.3749460401796</v>
      </c>
      <c r="E15" s="99">
        <f t="shared" si="1"/>
        <v>10583.491619619956</v>
      </c>
      <c r="F15" s="99">
        <f t="shared" si="1"/>
        <v>20626.980903611999</v>
      </c>
      <c r="G15" s="99">
        <f t="shared" si="1"/>
        <v>40395.865747024065</v>
      </c>
      <c r="H15" s="99">
        <f t="shared" si="1"/>
        <v>79345.519478055692</v>
      </c>
      <c r="I15" s="99">
        <f t="shared" si="1"/>
        <v>156129.425669619</v>
      </c>
      <c r="J15" s="99">
        <f t="shared" si="1"/>
        <v>307547.83283433999</v>
      </c>
      <c r="K15" s="99">
        <f t="shared" si="1"/>
        <v>606202.42875799234</v>
      </c>
      <c r="L15" s="99">
        <f t="shared" si="1"/>
        <v>1195327.0360818293</v>
      </c>
      <c r="M15" s="99">
        <f t="shared" si="1"/>
        <v>2357504.7574838619</v>
      </c>
      <c r="N15" s="99">
        <f t="shared" si="1"/>
        <v>4650239.3389045363</v>
      </c>
    </row>
    <row r="16" spans="1:14" s="100" customFormat="1" ht="15.75" customHeight="1" x14ac:dyDescent="0.3">
      <c r="A16" s="97" t="s">
        <v>10</v>
      </c>
      <c r="B16" s="101" t="s">
        <v>76</v>
      </c>
      <c r="C16" s="99">
        <f>C15*C5</f>
        <v>9450.6035778181704</v>
      </c>
      <c r="D16" s="99">
        <f t="shared" ref="D16:N16" si="2">D15*D5</f>
        <v>18058.837321932591</v>
      </c>
      <c r="E16" s="99">
        <f t="shared" si="2"/>
        <v>34925.522344745848</v>
      </c>
      <c r="F16" s="99">
        <f t="shared" si="2"/>
        <v>68069.036981919591</v>
      </c>
      <c r="G16" s="99">
        <f t="shared" si="2"/>
        <v>133306.35696517941</v>
      </c>
      <c r="H16" s="99">
        <f t="shared" si="2"/>
        <v>261840.21427758376</v>
      </c>
      <c r="I16" s="99">
        <f t="shared" si="2"/>
        <v>515227.10470974265</v>
      </c>
      <c r="J16" s="99">
        <f t="shared" si="2"/>
        <v>1014907.8483533219</v>
      </c>
      <c r="K16" s="99">
        <f t="shared" si="2"/>
        <v>2000468.0149013747</v>
      </c>
      <c r="L16" s="99">
        <f t="shared" si="2"/>
        <v>3944579.2190700364</v>
      </c>
      <c r="M16" s="99">
        <f t="shared" si="2"/>
        <v>7779765.6996967439</v>
      </c>
      <c r="N16" s="99">
        <f t="shared" si="2"/>
        <v>15345789.81838497</v>
      </c>
    </row>
    <row r="17" spans="1:14" s="100" customFormat="1" ht="15.75" customHeight="1" x14ac:dyDescent="0.3">
      <c r="A17" s="97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</row>
    <row r="18" spans="1:14" s="100" customFormat="1" ht="15.75" customHeight="1" x14ac:dyDescent="0.3">
      <c r="A18" s="97" t="s">
        <v>95</v>
      </c>
      <c r="B18" s="101" t="s">
        <v>76</v>
      </c>
      <c r="C18" s="99">
        <f>+C16*C7</f>
        <v>7276.9647549199917</v>
      </c>
      <c r="D18" s="99">
        <f t="shared" ref="D18:N18" si="3">+D16*D7</f>
        <v>13905.304737888096</v>
      </c>
      <c r="E18" s="99">
        <f t="shared" si="3"/>
        <v>26892.652205454306</v>
      </c>
      <c r="F18" s="99">
        <f t="shared" si="3"/>
        <v>52413.15847607809</v>
      </c>
      <c r="G18" s="99">
        <f t="shared" si="3"/>
        <v>102645.89486318815</v>
      </c>
      <c r="H18" s="99">
        <f t="shared" si="3"/>
        <v>201616.9649937395</v>
      </c>
      <c r="I18" s="99">
        <f t="shared" si="3"/>
        <v>396724.87062650186</v>
      </c>
      <c r="J18" s="99">
        <f t="shared" si="3"/>
        <v>781479.04323205783</v>
      </c>
      <c r="K18" s="99">
        <f t="shared" si="3"/>
        <v>1540360.3714740586</v>
      </c>
      <c r="L18" s="99">
        <f t="shared" si="3"/>
        <v>3037325.998683928</v>
      </c>
      <c r="M18" s="99">
        <f t="shared" si="3"/>
        <v>5990419.5887664929</v>
      </c>
      <c r="N18" s="99">
        <f t="shared" si="3"/>
        <v>11816258.160156427</v>
      </c>
    </row>
    <row r="19" spans="1:14" s="100" customFormat="1" ht="15.75" customHeight="1" x14ac:dyDescent="0.3">
      <c r="A19" s="97" t="s">
        <v>96</v>
      </c>
      <c r="B19" s="101" t="s">
        <v>76</v>
      </c>
      <c r="C19" s="99">
        <f>C18*C8</f>
        <v>6039.8807465835926</v>
      </c>
      <c r="D19" s="99">
        <f t="shared" ref="D19:N19" si="4">D18*D8</f>
        <v>11541.402932447119</v>
      </c>
      <c r="E19" s="99">
        <f t="shared" si="4"/>
        <v>22320.901330527071</v>
      </c>
      <c r="F19" s="99">
        <f t="shared" si="4"/>
        <v>43502.921535144815</v>
      </c>
      <c r="G19" s="99">
        <f t="shared" si="4"/>
        <v>85196.092736446168</v>
      </c>
      <c r="H19" s="99">
        <f t="shared" si="4"/>
        <v>167342.08094480378</v>
      </c>
      <c r="I19" s="99">
        <f t="shared" si="4"/>
        <v>329281.64261999651</v>
      </c>
      <c r="J19" s="99">
        <f t="shared" si="4"/>
        <v>648627.60588260798</v>
      </c>
      <c r="K19" s="99">
        <f t="shared" si="4"/>
        <v>1278499.1083234686</v>
      </c>
      <c r="L19" s="99">
        <f t="shared" si="4"/>
        <v>2520980.5789076602</v>
      </c>
      <c r="M19" s="99">
        <f t="shared" si="4"/>
        <v>4972048.258676189</v>
      </c>
      <c r="N19" s="99">
        <f t="shared" si="4"/>
        <v>9807494.2729298342</v>
      </c>
    </row>
    <row r="20" spans="1:14" s="100" customFormat="1" ht="15.75" customHeight="1" x14ac:dyDescent="0.3">
      <c r="A20" s="97" t="s">
        <v>97</v>
      </c>
      <c r="B20" s="101" t="s">
        <v>76</v>
      </c>
      <c r="C20" s="99">
        <f>+C19*C9</f>
        <v>3623.9284479501553</v>
      </c>
      <c r="D20" s="99">
        <f t="shared" ref="D20:N20" si="5">+D19*D9</f>
        <v>6924.8417594682714</v>
      </c>
      <c r="E20" s="99">
        <f t="shared" si="5"/>
        <v>13392.540798316242</v>
      </c>
      <c r="F20" s="99">
        <f t="shared" si="5"/>
        <v>26101.752921086889</v>
      </c>
      <c r="G20" s="99">
        <f t="shared" si="5"/>
        <v>51117.655641867699</v>
      </c>
      <c r="H20" s="99">
        <f t="shared" si="5"/>
        <v>100405.24856688226</v>
      </c>
      <c r="I20" s="99">
        <f t="shared" si="5"/>
        <v>197568.98557199791</v>
      </c>
      <c r="J20" s="99">
        <f t="shared" si="5"/>
        <v>389176.56352956477</v>
      </c>
      <c r="K20" s="99">
        <f t="shared" si="5"/>
        <v>767099.46499408118</v>
      </c>
      <c r="L20" s="99">
        <f t="shared" si="5"/>
        <v>1512588.3473445962</v>
      </c>
      <c r="M20" s="99">
        <f t="shared" si="5"/>
        <v>2983228.9552057134</v>
      </c>
      <c r="N20" s="99">
        <f t="shared" si="5"/>
        <v>5884496.5637579001</v>
      </c>
    </row>
    <row r="21" spans="1:14" s="100" customFormat="1" ht="15.75" customHeight="1" x14ac:dyDescent="0.3">
      <c r="A21" s="102" t="s">
        <v>14</v>
      </c>
      <c r="B21" s="101" t="s">
        <v>76</v>
      </c>
      <c r="C21" s="99">
        <f>+C20*C10</f>
        <v>2899.1427583601244</v>
      </c>
      <c r="D21" s="99">
        <f t="shared" ref="D21:N21" si="6">+D20*D10</f>
        <v>5539.8734075746179</v>
      </c>
      <c r="E21" s="99">
        <f t="shared" si="6"/>
        <v>10714.032638652994</v>
      </c>
      <c r="F21" s="99">
        <f t="shared" si="6"/>
        <v>20881.402336869513</v>
      </c>
      <c r="G21" s="99">
        <f t="shared" si="6"/>
        <v>40894.124513494164</v>
      </c>
      <c r="H21" s="99">
        <f t="shared" si="6"/>
        <v>80324.198853505819</v>
      </c>
      <c r="I21" s="99">
        <f t="shared" si="6"/>
        <v>158055.18845759833</v>
      </c>
      <c r="J21" s="99">
        <f t="shared" si="6"/>
        <v>311341.25082365185</v>
      </c>
      <c r="K21" s="99">
        <f t="shared" si="6"/>
        <v>613679.57199526497</v>
      </c>
      <c r="L21" s="99">
        <f t="shared" si="6"/>
        <v>1210070.6778756769</v>
      </c>
      <c r="M21" s="99">
        <f t="shared" si="6"/>
        <v>2386583.1641645706</v>
      </c>
      <c r="N21" s="99">
        <f t="shared" si="6"/>
        <v>4707597.2510063201</v>
      </c>
    </row>
    <row r="22" spans="1:14" s="94" customFormat="1" ht="15.75" customHeight="1" x14ac:dyDescent="0.3">
      <c r="A22" s="96" t="s">
        <v>15</v>
      </c>
      <c r="B22" s="95" t="s">
        <v>76</v>
      </c>
      <c r="C22" s="93">
        <f>+C20*C11</f>
        <v>652.30712063102794</v>
      </c>
      <c r="D22" s="93">
        <f t="shared" ref="D22:N22" si="7">+D20*D11</f>
        <v>1246.4715167042889</v>
      </c>
      <c r="E22" s="93">
        <f t="shared" si="7"/>
        <v>2410.6573436969234</v>
      </c>
      <c r="F22" s="93">
        <f t="shared" si="7"/>
        <v>4698.3155257956396</v>
      </c>
      <c r="G22" s="93">
        <f t="shared" si="7"/>
        <v>9201.1780155361848</v>
      </c>
      <c r="H22" s="93">
        <f t="shared" si="7"/>
        <v>18072.944742038806</v>
      </c>
      <c r="I22" s="93">
        <f t="shared" si="7"/>
        <v>35562.417402959625</v>
      </c>
      <c r="J22" s="93">
        <f t="shared" si="7"/>
        <v>70051.781435321653</v>
      </c>
      <c r="K22" s="93">
        <f t="shared" si="7"/>
        <v>138077.90369893462</v>
      </c>
      <c r="L22" s="93">
        <f t="shared" si="7"/>
        <v>272265.90252202732</v>
      </c>
      <c r="M22" s="93">
        <f t="shared" si="7"/>
        <v>536981.21193702845</v>
      </c>
      <c r="N22" s="93">
        <f t="shared" si="7"/>
        <v>1059209.3814764221</v>
      </c>
    </row>
    <row r="23" spans="1:14" s="94" customFormat="1" ht="15.75" customHeight="1" x14ac:dyDescent="0.3">
      <c r="A23" s="96" t="s">
        <v>16</v>
      </c>
      <c r="B23" s="95" t="s">
        <v>76</v>
      </c>
      <c r="C23" s="93">
        <f>+C20*C12</f>
        <v>72.478568959003113</v>
      </c>
      <c r="D23" s="93">
        <f t="shared" ref="D23:N23" si="8">+D20*D12</f>
        <v>138.49683518936544</v>
      </c>
      <c r="E23" s="93">
        <f t="shared" si="8"/>
        <v>267.85081596632483</v>
      </c>
      <c r="F23" s="93">
        <f t="shared" si="8"/>
        <v>522.03505842173774</v>
      </c>
      <c r="G23" s="93">
        <f t="shared" si="8"/>
        <v>1022.353112837354</v>
      </c>
      <c r="H23" s="93">
        <f t="shared" si="8"/>
        <v>2008.1049713376453</v>
      </c>
      <c r="I23" s="93">
        <f t="shared" si="8"/>
        <v>3951.3797114399581</v>
      </c>
      <c r="J23" s="93">
        <f t="shared" si="8"/>
        <v>7783.5312705912957</v>
      </c>
      <c r="K23" s="93">
        <f t="shared" si="8"/>
        <v>15341.989299881623</v>
      </c>
      <c r="L23" s="93">
        <f t="shared" si="8"/>
        <v>30251.766946891923</v>
      </c>
      <c r="M23" s="93">
        <f t="shared" si="8"/>
        <v>59664.579104114266</v>
      </c>
      <c r="N23" s="93">
        <f t="shared" si="8"/>
        <v>117689.931275158</v>
      </c>
    </row>
    <row r="24" spans="1:14" s="94" customFormat="1" ht="15.75" customHeight="1" x14ac:dyDescent="0.3">
      <c r="A24" s="92"/>
      <c r="B24" s="95"/>
      <c r="C24" s="95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</row>
    <row r="25" spans="1:14" s="94" customFormat="1" ht="15.75" customHeight="1" x14ac:dyDescent="0.3">
      <c r="A25" s="92"/>
      <c r="B25" s="95"/>
      <c r="C25" s="95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</row>
    <row r="26" spans="1:14" ht="15.75" customHeight="1" x14ac:dyDescent="0.3">
      <c r="A26" s="6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5.75" customHeight="1" x14ac:dyDescent="0.3">
      <c r="A27" s="8" t="s">
        <v>8</v>
      </c>
      <c r="B27" s="9"/>
      <c r="C27" s="9">
        <v>0.38</v>
      </c>
      <c r="D27" s="9">
        <v>0.38</v>
      </c>
      <c r="E27" s="9">
        <v>0.38</v>
      </c>
      <c r="F27" s="9">
        <v>0.38</v>
      </c>
      <c r="G27" s="9">
        <v>0.38</v>
      </c>
      <c r="H27" s="9">
        <v>0.38</v>
      </c>
      <c r="I27" s="9">
        <v>0.38</v>
      </c>
      <c r="J27" s="9">
        <v>0.38</v>
      </c>
      <c r="K27" s="9">
        <v>0.38</v>
      </c>
      <c r="L27" s="9">
        <v>0.38</v>
      </c>
      <c r="M27" s="9">
        <v>0.38</v>
      </c>
      <c r="N27" s="9">
        <v>0.38</v>
      </c>
    </row>
    <row r="28" spans="1:14" ht="15.75" customHeight="1" x14ac:dyDescent="0.3">
      <c r="A28" s="8" t="s">
        <v>9</v>
      </c>
      <c r="B28" s="9"/>
      <c r="C28" s="9">
        <v>0.85</v>
      </c>
      <c r="D28" s="9">
        <v>0.85</v>
      </c>
      <c r="E28" s="9">
        <v>0.85</v>
      </c>
      <c r="F28" s="9">
        <v>0.85</v>
      </c>
      <c r="G28" s="9">
        <v>0.85</v>
      </c>
      <c r="H28" s="9">
        <v>0.85</v>
      </c>
      <c r="I28" s="9">
        <v>0.85</v>
      </c>
      <c r="J28" s="9">
        <v>0.85</v>
      </c>
      <c r="K28" s="9">
        <v>0.85</v>
      </c>
      <c r="L28" s="9">
        <v>0.85</v>
      </c>
      <c r="M28" s="9">
        <v>0.85</v>
      </c>
      <c r="N28" s="9">
        <v>0.85</v>
      </c>
    </row>
    <row r="29" spans="1:14" ht="15.75" customHeight="1" x14ac:dyDescent="0.3">
      <c r="A29" s="8" t="s">
        <v>10</v>
      </c>
      <c r="B29" s="8"/>
      <c r="C29" s="8">
        <v>7.8</v>
      </c>
      <c r="D29" s="8">
        <v>7.8</v>
      </c>
      <c r="E29" s="8">
        <v>7.8</v>
      </c>
      <c r="F29" s="8">
        <v>7.8</v>
      </c>
      <c r="G29" s="8">
        <v>7.8</v>
      </c>
      <c r="H29" s="8">
        <v>7.8</v>
      </c>
      <c r="I29" s="8">
        <v>7.8</v>
      </c>
      <c r="J29" s="8">
        <v>7.8</v>
      </c>
      <c r="K29" s="8">
        <v>7.8</v>
      </c>
      <c r="L29" s="8">
        <v>7.8</v>
      </c>
      <c r="M29" s="8">
        <v>7.8</v>
      </c>
      <c r="N29" s="8">
        <v>7.8</v>
      </c>
    </row>
    <row r="30" spans="1:14" ht="15.75" customHeight="1" x14ac:dyDescent="0.3">
      <c r="A30" s="8"/>
      <c r="B30" s="8"/>
      <c r="C30" s="8"/>
    </row>
    <row r="31" spans="1:14" ht="15.75" customHeight="1" x14ac:dyDescent="0.3">
      <c r="A31" s="8" t="s">
        <v>11</v>
      </c>
      <c r="B31" s="9"/>
      <c r="C31" s="9">
        <v>0.7</v>
      </c>
      <c r="D31" s="9">
        <v>0.7</v>
      </c>
      <c r="E31" s="9">
        <v>0.7</v>
      </c>
      <c r="F31" s="9">
        <v>0.7</v>
      </c>
      <c r="G31" s="9">
        <v>0.7</v>
      </c>
      <c r="H31" s="9">
        <v>0.7</v>
      </c>
      <c r="I31" s="9">
        <v>0.7</v>
      </c>
      <c r="J31" s="9">
        <v>0.7</v>
      </c>
      <c r="K31" s="9">
        <v>0.7</v>
      </c>
      <c r="L31" s="9">
        <v>0.7</v>
      </c>
      <c r="M31" s="9">
        <v>0.7</v>
      </c>
      <c r="N31" s="9">
        <v>0.7</v>
      </c>
    </row>
    <row r="32" spans="1:14" ht="15.75" customHeight="1" x14ac:dyDescent="0.3">
      <c r="A32" s="8" t="s">
        <v>12</v>
      </c>
      <c r="B32" s="9"/>
      <c r="C32" s="9">
        <v>0.6</v>
      </c>
      <c r="D32" s="9">
        <v>0.6</v>
      </c>
      <c r="E32" s="9">
        <v>0.6</v>
      </c>
      <c r="F32" s="9">
        <v>0.6</v>
      </c>
      <c r="G32" s="9">
        <v>0.6</v>
      </c>
      <c r="H32" s="9">
        <v>0.6</v>
      </c>
      <c r="I32" s="9">
        <v>0.6</v>
      </c>
      <c r="J32" s="9">
        <v>0.6</v>
      </c>
      <c r="K32" s="9">
        <v>0.6</v>
      </c>
      <c r="L32" s="9">
        <v>0.6</v>
      </c>
      <c r="M32" s="9">
        <v>0.6</v>
      </c>
      <c r="N32" s="9">
        <v>0.6</v>
      </c>
    </row>
    <row r="33" spans="1:14" ht="15.75" customHeight="1" x14ac:dyDescent="0.3">
      <c r="A33" s="8" t="s">
        <v>13</v>
      </c>
      <c r="B33" s="9"/>
      <c r="C33" s="9">
        <v>0.35</v>
      </c>
      <c r="D33" s="9">
        <v>0.35</v>
      </c>
      <c r="E33" s="9">
        <v>0.35</v>
      </c>
      <c r="F33" s="9">
        <v>0.35</v>
      </c>
      <c r="G33" s="9">
        <v>0.35</v>
      </c>
      <c r="H33" s="9">
        <v>0.35</v>
      </c>
      <c r="I33" s="9">
        <v>0.35</v>
      </c>
      <c r="J33" s="9">
        <v>0.35</v>
      </c>
      <c r="K33" s="9">
        <v>0.35</v>
      </c>
      <c r="L33" s="9">
        <v>0.35</v>
      </c>
      <c r="M33" s="9">
        <v>0.35</v>
      </c>
      <c r="N33" s="9">
        <v>0.35</v>
      </c>
    </row>
    <row r="34" spans="1:14" ht="15.75" customHeight="1" x14ac:dyDescent="0.3">
      <c r="A34" s="10" t="s">
        <v>14</v>
      </c>
      <c r="B34" s="11"/>
      <c r="C34" s="11">
        <v>0.8</v>
      </c>
      <c r="D34" s="11">
        <v>0.8</v>
      </c>
      <c r="E34" s="11">
        <v>0.8</v>
      </c>
      <c r="F34" s="11">
        <v>0.8</v>
      </c>
      <c r="G34" s="11">
        <v>0.8</v>
      </c>
      <c r="H34" s="11">
        <v>0.8</v>
      </c>
      <c r="I34" s="11">
        <v>0.8</v>
      </c>
      <c r="J34" s="11">
        <v>0.8</v>
      </c>
      <c r="K34" s="11">
        <v>0.8</v>
      </c>
      <c r="L34" s="11">
        <v>0.8</v>
      </c>
      <c r="M34" s="11">
        <v>0.8</v>
      </c>
      <c r="N34" s="11">
        <v>0.8</v>
      </c>
    </row>
    <row r="35" spans="1:14" ht="15.75" customHeight="1" x14ac:dyDescent="0.3">
      <c r="A35" s="10" t="s">
        <v>15</v>
      </c>
      <c r="B35" s="11"/>
      <c r="C35" s="11">
        <v>0.18</v>
      </c>
      <c r="D35" s="11">
        <v>0.18</v>
      </c>
      <c r="E35" s="11">
        <v>0.18</v>
      </c>
      <c r="F35" s="11">
        <v>0.18</v>
      </c>
      <c r="G35" s="11">
        <v>0.18</v>
      </c>
      <c r="H35" s="11">
        <v>0.18</v>
      </c>
      <c r="I35" s="11">
        <v>0.18</v>
      </c>
      <c r="J35" s="11">
        <v>0.18</v>
      </c>
      <c r="K35" s="11">
        <v>0.18</v>
      </c>
      <c r="L35" s="11">
        <v>0.18</v>
      </c>
      <c r="M35" s="11">
        <v>0.18</v>
      </c>
      <c r="N35" s="11">
        <v>0.18</v>
      </c>
    </row>
    <row r="36" spans="1:14" ht="15.75" customHeight="1" x14ac:dyDescent="0.3">
      <c r="A36" s="10" t="s">
        <v>16</v>
      </c>
      <c r="B36" s="11"/>
      <c r="C36" s="11">
        <v>0.02</v>
      </c>
      <c r="D36" s="11">
        <v>0.02</v>
      </c>
      <c r="E36" s="11">
        <v>0.02</v>
      </c>
      <c r="F36" s="11">
        <v>0.02</v>
      </c>
      <c r="G36" s="11">
        <v>0.02</v>
      </c>
      <c r="H36" s="11">
        <v>0.02</v>
      </c>
      <c r="I36" s="11">
        <v>0.02</v>
      </c>
      <c r="J36" s="11">
        <v>0.02</v>
      </c>
      <c r="K36" s="11">
        <v>0.02</v>
      </c>
      <c r="L36" s="11">
        <v>0.02</v>
      </c>
      <c r="M36" s="11">
        <v>0.02</v>
      </c>
      <c r="N36" s="11">
        <v>0.02</v>
      </c>
    </row>
    <row r="37" spans="1:14" ht="15.75" customHeight="1" x14ac:dyDescent="0.3">
      <c r="A37" s="8"/>
    </row>
    <row r="38" spans="1:14" s="100" customFormat="1" ht="15.75" customHeight="1" x14ac:dyDescent="0.3">
      <c r="A38" s="97"/>
      <c r="B38" s="101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1:14" s="100" customFormat="1" ht="15.75" customHeight="1" x14ac:dyDescent="0.3">
      <c r="A39" s="97" t="s">
        <v>8</v>
      </c>
      <c r="B39" s="103" t="s">
        <v>124</v>
      </c>
      <c r="C39" s="99">
        <f>C27*B149</f>
        <v>10149.695181901467</v>
      </c>
      <c r="D39" s="99">
        <f t="shared" ref="D39:N39" si="9">D27*C149</f>
        <v>45071.169616834886</v>
      </c>
      <c r="E39" s="99">
        <f t="shared" si="9"/>
        <v>69675.96613193852</v>
      </c>
      <c r="F39" s="99">
        <f t="shared" si="9"/>
        <v>91723.819779474798</v>
      </c>
      <c r="G39" s="99">
        <f t="shared" si="9"/>
        <v>113004.9486481299</v>
      </c>
      <c r="H39" s="99">
        <f t="shared" si="9"/>
        <v>134822.45938452624</v>
      </c>
      <c r="I39" s="99">
        <f t="shared" si="9"/>
        <v>158181.65508462593</v>
      </c>
      <c r="J39" s="99">
        <f t="shared" si="9"/>
        <v>183916.01316413531</v>
      </c>
      <c r="K39" s="99">
        <f t="shared" si="9"/>
        <v>212774.89713820542</v>
      </c>
      <c r="L39" s="99">
        <f t="shared" si="9"/>
        <v>245482.80939923463</v>
      </c>
      <c r="M39" s="99">
        <f t="shared" si="9"/>
        <v>282784.48266160098</v>
      </c>
      <c r="N39" s="99">
        <f t="shared" si="9"/>
        <v>325478.08128537278</v>
      </c>
    </row>
    <row r="40" spans="1:14" s="100" customFormat="1" ht="15.75" customHeight="1" x14ac:dyDescent="0.3">
      <c r="A40" s="97" t="s">
        <v>9</v>
      </c>
      <c r="B40" s="101" t="s">
        <v>76</v>
      </c>
      <c r="C40" s="99">
        <f>+C39*C28</f>
        <v>8627.2409046162466</v>
      </c>
      <c r="D40" s="99">
        <f t="shared" ref="D40:N40" si="10">+D39*D28</f>
        <v>38310.49417430965</v>
      </c>
      <c r="E40" s="99">
        <f t="shared" si="10"/>
        <v>59224.571212147741</v>
      </c>
      <c r="F40" s="99">
        <f t="shared" si="10"/>
        <v>77965.246812553582</v>
      </c>
      <c r="G40" s="99">
        <f t="shared" si="10"/>
        <v>96054.206350910405</v>
      </c>
      <c r="H40" s="99">
        <f t="shared" si="10"/>
        <v>114599.0904768473</v>
      </c>
      <c r="I40" s="99">
        <f t="shared" si="10"/>
        <v>134454.40682193203</v>
      </c>
      <c r="J40" s="99">
        <f t="shared" si="10"/>
        <v>156328.61118951501</v>
      </c>
      <c r="K40" s="99">
        <f t="shared" si="10"/>
        <v>180858.66256747459</v>
      </c>
      <c r="L40" s="99">
        <f t="shared" si="10"/>
        <v>208660.38798934943</v>
      </c>
      <c r="M40" s="99">
        <f t="shared" si="10"/>
        <v>240366.81026236081</v>
      </c>
      <c r="N40" s="99">
        <f t="shared" si="10"/>
        <v>276656.36909256683</v>
      </c>
    </row>
    <row r="41" spans="1:14" s="100" customFormat="1" ht="15.75" customHeight="1" x14ac:dyDescent="0.3">
      <c r="A41" s="97" t="s">
        <v>10</v>
      </c>
      <c r="B41" s="101" t="s">
        <v>76</v>
      </c>
      <c r="C41" s="99">
        <f>C40*C29</f>
        <v>67292.479056006719</v>
      </c>
      <c r="D41" s="99">
        <f t="shared" ref="D41:N41" si="11">D40*D29</f>
        <v>298821.85455961525</v>
      </c>
      <c r="E41" s="99">
        <f t="shared" si="11"/>
        <v>461951.65545475238</v>
      </c>
      <c r="F41" s="99">
        <f t="shared" si="11"/>
        <v>608128.92513791798</v>
      </c>
      <c r="G41" s="99">
        <f t="shared" si="11"/>
        <v>749222.80953710119</v>
      </c>
      <c r="H41" s="99">
        <f t="shared" si="11"/>
        <v>893872.90571940888</v>
      </c>
      <c r="I41" s="99">
        <f t="shared" si="11"/>
        <v>1048744.3732110697</v>
      </c>
      <c r="J41" s="99">
        <f t="shared" si="11"/>
        <v>1219363.1672782172</v>
      </c>
      <c r="K41" s="99">
        <f t="shared" si="11"/>
        <v>1410697.5680263017</v>
      </c>
      <c r="L41" s="99">
        <f t="shared" si="11"/>
        <v>1627551.0263169254</v>
      </c>
      <c r="M41" s="99">
        <f t="shared" si="11"/>
        <v>1874861.1200464142</v>
      </c>
      <c r="N41" s="99">
        <f t="shared" si="11"/>
        <v>2157919.6789220213</v>
      </c>
    </row>
    <row r="42" spans="1:14" s="100" customFormat="1" ht="15.75" customHeight="1" x14ac:dyDescent="0.3">
      <c r="A42" s="97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1:14" s="100" customFormat="1" ht="15.75" customHeight="1" x14ac:dyDescent="0.3">
      <c r="A43" s="97" t="s">
        <v>11</v>
      </c>
      <c r="B43" s="101" t="s">
        <v>76</v>
      </c>
      <c r="C43" s="99">
        <f>+C41*C31</f>
        <v>47104.735339204701</v>
      </c>
      <c r="D43" s="99">
        <f t="shared" ref="D43:N43" si="12">+D41*D31</f>
        <v>209175.29819173066</v>
      </c>
      <c r="E43" s="99">
        <f t="shared" si="12"/>
        <v>323366.15881832666</v>
      </c>
      <c r="F43" s="99">
        <f t="shared" si="12"/>
        <v>425690.24759654258</v>
      </c>
      <c r="G43" s="99">
        <f t="shared" si="12"/>
        <v>524455.96667597082</v>
      </c>
      <c r="H43" s="99">
        <f t="shared" si="12"/>
        <v>625711.03400358616</v>
      </c>
      <c r="I43" s="99">
        <f t="shared" si="12"/>
        <v>734121.06124774879</v>
      </c>
      <c r="J43" s="99">
        <f t="shared" si="12"/>
        <v>853554.21709475201</v>
      </c>
      <c r="K43" s="99">
        <f t="shared" si="12"/>
        <v>987488.29761841113</v>
      </c>
      <c r="L43" s="99">
        <f t="shared" si="12"/>
        <v>1139285.7184218478</v>
      </c>
      <c r="M43" s="99">
        <f t="shared" si="12"/>
        <v>1312402.7840324899</v>
      </c>
      <c r="N43" s="99">
        <f t="shared" si="12"/>
        <v>1510543.7752454148</v>
      </c>
    </row>
    <row r="44" spans="1:14" s="100" customFormat="1" ht="15.75" customHeight="1" x14ac:dyDescent="0.3">
      <c r="A44" s="97" t="s">
        <v>12</v>
      </c>
      <c r="B44" s="101" t="s">
        <v>76</v>
      </c>
      <c r="C44" s="99">
        <f>C43*C32</f>
        <v>28262.841203522821</v>
      </c>
      <c r="D44" s="99">
        <f t="shared" ref="D44:N44" si="13">D43*D32</f>
        <v>125505.17891503838</v>
      </c>
      <c r="E44" s="99">
        <f t="shared" si="13"/>
        <v>194019.69529099599</v>
      </c>
      <c r="F44" s="99">
        <f t="shared" si="13"/>
        <v>255414.14855792554</v>
      </c>
      <c r="G44" s="99">
        <f t="shared" si="13"/>
        <v>314673.58000558248</v>
      </c>
      <c r="H44" s="99">
        <f t="shared" si="13"/>
        <v>375426.62040215166</v>
      </c>
      <c r="I44" s="99">
        <f t="shared" si="13"/>
        <v>440472.63674864924</v>
      </c>
      <c r="J44" s="99">
        <f t="shared" si="13"/>
        <v>512132.53025685117</v>
      </c>
      <c r="K44" s="99">
        <f t="shared" si="13"/>
        <v>592492.97857104661</v>
      </c>
      <c r="L44" s="99">
        <f t="shared" si="13"/>
        <v>683571.43105310865</v>
      </c>
      <c r="M44" s="99">
        <f t="shared" si="13"/>
        <v>787441.67041949392</v>
      </c>
      <c r="N44" s="99">
        <f t="shared" si="13"/>
        <v>906326.26514724887</v>
      </c>
    </row>
    <row r="45" spans="1:14" s="100" customFormat="1" ht="15.75" customHeight="1" x14ac:dyDescent="0.3">
      <c r="A45" s="97" t="s">
        <v>13</v>
      </c>
      <c r="B45" s="101" t="s">
        <v>76</v>
      </c>
      <c r="C45" s="99">
        <f>+C44*C33</f>
        <v>9891.9944212329865</v>
      </c>
      <c r="D45" s="99">
        <f t="shared" ref="D45:N45" si="14">+D44*D33</f>
        <v>43926.81262026343</v>
      </c>
      <c r="E45" s="99">
        <f t="shared" si="14"/>
        <v>67906.893351848601</v>
      </c>
      <c r="F45" s="99">
        <f t="shared" si="14"/>
        <v>89394.951995273936</v>
      </c>
      <c r="G45" s="99">
        <f t="shared" si="14"/>
        <v>110135.75300195387</v>
      </c>
      <c r="H45" s="99">
        <f t="shared" si="14"/>
        <v>131399.31714075306</v>
      </c>
      <c r="I45" s="99">
        <f t="shared" si="14"/>
        <v>154165.42286202722</v>
      </c>
      <c r="J45" s="99">
        <f t="shared" si="14"/>
        <v>179246.38558989789</v>
      </c>
      <c r="K45" s="99">
        <f t="shared" si="14"/>
        <v>207372.54249986631</v>
      </c>
      <c r="L45" s="99">
        <f t="shared" si="14"/>
        <v>239250.00086858802</v>
      </c>
      <c r="M45" s="99">
        <f t="shared" si="14"/>
        <v>275604.58464682283</v>
      </c>
      <c r="N45" s="99">
        <f t="shared" si="14"/>
        <v>317214.19280153711</v>
      </c>
    </row>
    <row r="46" spans="1:14" s="100" customFormat="1" ht="15.75" customHeight="1" x14ac:dyDescent="0.3">
      <c r="A46" s="102" t="s">
        <v>14</v>
      </c>
      <c r="B46" s="101" t="s">
        <v>76</v>
      </c>
      <c r="C46" s="99">
        <f>+C45*C34</f>
        <v>7913.5955369863896</v>
      </c>
      <c r="D46" s="99">
        <f t="shared" ref="D46:N46" si="15">+D45*D34</f>
        <v>35141.450096210749</v>
      </c>
      <c r="E46" s="99">
        <f t="shared" si="15"/>
        <v>54325.514681478882</v>
      </c>
      <c r="F46" s="99">
        <f t="shared" si="15"/>
        <v>71515.961596219146</v>
      </c>
      <c r="G46" s="99">
        <f t="shared" si="15"/>
        <v>88108.602401563097</v>
      </c>
      <c r="H46" s="99">
        <f t="shared" si="15"/>
        <v>105119.45371260245</v>
      </c>
      <c r="I46" s="99">
        <f t="shared" si="15"/>
        <v>123332.33828962178</v>
      </c>
      <c r="J46" s="99">
        <f t="shared" si="15"/>
        <v>143397.10847191833</v>
      </c>
      <c r="K46" s="99">
        <f t="shared" si="15"/>
        <v>165898.03399989306</v>
      </c>
      <c r="L46" s="99">
        <f t="shared" si="15"/>
        <v>191400.00069487042</v>
      </c>
      <c r="M46" s="99">
        <f t="shared" si="15"/>
        <v>220483.66771745827</v>
      </c>
      <c r="N46" s="99">
        <f t="shared" si="15"/>
        <v>253771.35424122971</v>
      </c>
    </row>
    <row r="47" spans="1:14" s="100" customFormat="1" ht="15.75" customHeight="1" x14ac:dyDescent="0.3">
      <c r="A47" s="102" t="s">
        <v>15</v>
      </c>
      <c r="B47" s="101" t="s">
        <v>76</v>
      </c>
      <c r="C47" s="99">
        <f>+C45*C35</f>
        <v>1780.5589958219375</v>
      </c>
      <c r="D47" s="99">
        <f t="shared" ref="D47:N47" si="16">+D45*D35</f>
        <v>7906.8262716474173</v>
      </c>
      <c r="E47" s="99">
        <f t="shared" si="16"/>
        <v>12223.240803332748</v>
      </c>
      <c r="F47" s="99">
        <f t="shared" si="16"/>
        <v>16091.091359149308</v>
      </c>
      <c r="G47" s="99">
        <f t="shared" si="16"/>
        <v>19824.435540351697</v>
      </c>
      <c r="H47" s="99">
        <f t="shared" si="16"/>
        <v>23651.877085335549</v>
      </c>
      <c r="I47" s="99">
        <f t="shared" si="16"/>
        <v>27749.776115164899</v>
      </c>
      <c r="J47" s="99">
        <f t="shared" si="16"/>
        <v>32264.34940618162</v>
      </c>
      <c r="K47" s="99">
        <f t="shared" si="16"/>
        <v>37327.057649975934</v>
      </c>
      <c r="L47" s="99">
        <f t="shared" si="16"/>
        <v>43065.000156345843</v>
      </c>
      <c r="M47" s="99">
        <f t="shared" si="16"/>
        <v>49608.825236428107</v>
      </c>
      <c r="N47" s="99">
        <f t="shared" si="16"/>
        <v>57098.554704276678</v>
      </c>
    </row>
    <row r="48" spans="1:14" s="100" customFormat="1" ht="15.75" customHeight="1" x14ac:dyDescent="0.3">
      <c r="A48" s="102" t="s">
        <v>16</v>
      </c>
      <c r="B48" s="101" t="s">
        <v>76</v>
      </c>
      <c r="C48" s="99">
        <f>+C45*C36</f>
        <v>197.83988842465973</v>
      </c>
      <c r="D48" s="99">
        <f t="shared" ref="D48:N48" si="17">+D45*D36</f>
        <v>878.53625240526867</v>
      </c>
      <c r="E48" s="99">
        <f t="shared" si="17"/>
        <v>1358.137867036972</v>
      </c>
      <c r="F48" s="99">
        <f t="shared" si="17"/>
        <v>1787.8990399054787</v>
      </c>
      <c r="G48" s="99">
        <f t="shared" si="17"/>
        <v>2202.7150600390773</v>
      </c>
      <c r="H48" s="99">
        <f t="shared" si="17"/>
        <v>2627.9863428150611</v>
      </c>
      <c r="I48" s="99">
        <f t="shared" si="17"/>
        <v>3083.3084572405446</v>
      </c>
      <c r="J48" s="99">
        <f t="shared" si="17"/>
        <v>3584.9277117979582</v>
      </c>
      <c r="K48" s="99">
        <f t="shared" si="17"/>
        <v>4147.4508499973263</v>
      </c>
      <c r="L48" s="99">
        <f t="shared" si="17"/>
        <v>4785.0000173717608</v>
      </c>
      <c r="M48" s="99">
        <f t="shared" si="17"/>
        <v>5512.0916929364566</v>
      </c>
      <c r="N48" s="99">
        <f t="shared" si="17"/>
        <v>6344.2838560307428</v>
      </c>
    </row>
    <row r="49" spans="1:14" s="100" customFormat="1" ht="15.75" customHeight="1" x14ac:dyDescent="0.3">
      <c r="A49" s="97"/>
      <c r="B49" s="101"/>
      <c r="C49" s="101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</row>
    <row r="50" spans="1:14" ht="15.75" customHeight="1" x14ac:dyDescent="0.3">
      <c r="A50" s="6" t="s">
        <v>18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15.75" customHeight="1" x14ac:dyDescent="0.3">
      <c r="A51" s="8" t="s">
        <v>19</v>
      </c>
      <c r="B51" s="12"/>
      <c r="C51" s="12">
        <v>1000000</v>
      </c>
      <c r="D51" s="12">
        <v>1150000</v>
      </c>
      <c r="E51" s="12">
        <v>1322500</v>
      </c>
      <c r="F51" s="12">
        <v>1520874.9999999998</v>
      </c>
      <c r="G51" s="12">
        <v>1749006.2499999995</v>
      </c>
      <c r="H51" s="12">
        <v>2011357.1874999993</v>
      </c>
      <c r="I51" s="12">
        <v>2313060.7656249991</v>
      </c>
      <c r="J51" s="12">
        <v>2660019.8804687485</v>
      </c>
      <c r="K51" s="12">
        <v>3059022.8625390604</v>
      </c>
      <c r="L51" s="12">
        <v>3517876.2919199192</v>
      </c>
      <c r="M51" s="12">
        <v>4045557.7357079065</v>
      </c>
      <c r="N51" s="12">
        <v>4652391.3960640924</v>
      </c>
    </row>
    <row r="52" spans="1:14" ht="15.75" customHeight="1" x14ac:dyDescent="0.3">
      <c r="A52" s="8" t="s">
        <v>20</v>
      </c>
      <c r="B52" s="13"/>
      <c r="C52" s="13">
        <v>2.7</v>
      </c>
      <c r="D52" s="13">
        <v>2.7</v>
      </c>
      <c r="E52" s="13">
        <v>2.7</v>
      </c>
      <c r="F52" s="13">
        <v>2.7</v>
      </c>
      <c r="G52" s="13">
        <v>2.7</v>
      </c>
      <c r="H52" s="13">
        <v>2.7</v>
      </c>
      <c r="I52" s="13">
        <v>2.7</v>
      </c>
      <c r="J52" s="13">
        <v>2.7</v>
      </c>
      <c r="K52" s="13">
        <v>2.7</v>
      </c>
      <c r="L52" s="13">
        <v>2.7</v>
      </c>
      <c r="M52" s="13">
        <v>2.7</v>
      </c>
      <c r="N52" s="13">
        <v>2.7</v>
      </c>
    </row>
    <row r="53" spans="1:14" ht="15.75" customHeight="1" x14ac:dyDescent="0.3">
      <c r="A53" s="8" t="s">
        <v>21</v>
      </c>
      <c r="B53" s="14"/>
      <c r="C53" s="14">
        <v>3.1399999999999997E-2</v>
      </c>
      <c r="D53" s="42">
        <f t="shared" ref="D53:N53" si="18">+C53</f>
        <v>3.1399999999999997E-2</v>
      </c>
      <c r="E53" s="42">
        <f t="shared" si="18"/>
        <v>3.1399999999999997E-2</v>
      </c>
      <c r="F53" s="42">
        <f t="shared" si="18"/>
        <v>3.1399999999999997E-2</v>
      </c>
      <c r="G53" s="42">
        <f t="shared" si="18"/>
        <v>3.1399999999999997E-2</v>
      </c>
      <c r="H53" s="42">
        <f t="shared" si="18"/>
        <v>3.1399999999999997E-2</v>
      </c>
      <c r="I53" s="42">
        <f t="shared" si="18"/>
        <v>3.1399999999999997E-2</v>
      </c>
      <c r="J53" s="42">
        <f t="shared" si="18"/>
        <v>3.1399999999999997E-2</v>
      </c>
      <c r="K53" s="42">
        <f t="shared" si="18"/>
        <v>3.1399999999999997E-2</v>
      </c>
      <c r="L53" s="42">
        <f t="shared" si="18"/>
        <v>3.1399999999999997E-2</v>
      </c>
      <c r="M53" s="42">
        <f t="shared" si="18"/>
        <v>3.1399999999999997E-2</v>
      </c>
      <c r="N53" s="42">
        <f t="shared" si="18"/>
        <v>3.1399999999999997E-2</v>
      </c>
    </row>
    <row r="54" spans="1:14" ht="15.75" customHeight="1" x14ac:dyDescent="0.3">
      <c r="A54" s="8" t="s">
        <v>22</v>
      </c>
      <c r="B54" s="9"/>
      <c r="C54" s="9">
        <v>0.35</v>
      </c>
      <c r="D54" s="42">
        <f t="shared" ref="D54:N54" si="19">+C54</f>
        <v>0.35</v>
      </c>
      <c r="E54" s="42">
        <f t="shared" si="19"/>
        <v>0.35</v>
      </c>
      <c r="F54" s="42">
        <f t="shared" si="19"/>
        <v>0.35</v>
      </c>
      <c r="G54" s="42">
        <f t="shared" si="19"/>
        <v>0.35</v>
      </c>
      <c r="H54" s="42">
        <f t="shared" si="19"/>
        <v>0.35</v>
      </c>
      <c r="I54" s="42">
        <f t="shared" si="19"/>
        <v>0.35</v>
      </c>
      <c r="J54" s="42">
        <f t="shared" si="19"/>
        <v>0.35</v>
      </c>
      <c r="K54" s="42">
        <f t="shared" si="19"/>
        <v>0.35</v>
      </c>
      <c r="L54" s="42">
        <f t="shared" si="19"/>
        <v>0.35</v>
      </c>
      <c r="M54" s="42">
        <f t="shared" si="19"/>
        <v>0.35</v>
      </c>
      <c r="N54" s="42">
        <f t="shared" si="19"/>
        <v>0.35</v>
      </c>
    </row>
    <row r="55" spans="1:14" ht="15.75" customHeight="1" x14ac:dyDescent="0.3">
      <c r="A55" s="8" t="s">
        <v>23</v>
      </c>
      <c r="B55" s="9"/>
      <c r="C55" s="9">
        <v>0.75</v>
      </c>
      <c r="D55" s="42">
        <f t="shared" ref="D55:N55" si="20">+C55</f>
        <v>0.75</v>
      </c>
      <c r="E55" s="42">
        <f t="shared" si="20"/>
        <v>0.75</v>
      </c>
      <c r="F55" s="42">
        <f t="shared" si="20"/>
        <v>0.75</v>
      </c>
      <c r="G55" s="42">
        <f t="shared" si="20"/>
        <v>0.75</v>
      </c>
      <c r="H55" s="42">
        <f t="shared" si="20"/>
        <v>0.75</v>
      </c>
      <c r="I55" s="42">
        <f t="shared" si="20"/>
        <v>0.75</v>
      </c>
      <c r="J55" s="42">
        <f t="shared" si="20"/>
        <v>0.75</v>
      </c>
      <c r="K55" s="42">
        <f t="shared" si="20"/>
        <v>0.75</v>
      </c>
      <c r="L55" s="42">
        <f t="shared" si="20"/>
        <v>0.75</v>
      </c>
      <c r="M55" s="42">
        <f t="shared" si="20"/>
        <v>0.75</v>
      </c>
      <c r="N55" s="42">
        <f t="shared" si="20"/>
        <v>0.75</v>
      </c>
    </row>
    <row r="56" spans="1:14" ht="15.75" customHeight="1" x14ac:dyDescent="0.3">
      <c r="A56" s="10" t="s">
        <v>24</v>
      </c>
      <c r="B56" s="11"/>
      <c r="C56" s="11">
        <v>0.65</v>
      </c>
      <c r="D56" s="43">
        <f t="shared" ref="D56:N56" si="21">+C56</f>
        <v>0.65</v>
      </c>
      <c r="E56" s="43">
        <f t="shared" si="21"/>
        <v>0.65</v>
      </c>
      <c r="F56" s="43">
        <f t="shared" si="21"/>
        <v>0.65</v>
      </c>
      <c r="G56" s="43">
        <f t="shared" si="21"/>
        <v>0.65</v>
      </c>
      <c r="H56" s="43">
        <f t="shared" si="21"/>
        <v>0.65</v>
      </c>
      <c r="I56" s="43">
        <f t="shared" si="21"/>
        <v>0.65</v>
      </c>
      <c r="J56" s="43">
        <f t="shared" si="21"/>
        <v>0.65</v>
      </c>
      <c r="K56" s="43">
        <f t="shared" si="21"/>
        <v>0.65</v>
      </c>
      <c r="L56" s="43">
        <f t="shared" si="21"/>
        <v>0.65</v>
      </c>
      <c r="M56" s="43">
        <f t="shared" si="21"/>
        <v>0.65</v>
      </c>
      <c r="N56" s="43">
        <f t="shared" si="21"/>
        <v>0.65</v>
      </c>
    </row>
    <row r="57" spans="1:14" ht="15.75" customHeight="1" x14ac:dyDescent="0.3">
      <c r="A57" s="10" t="s">
        <v>14</v>
      </c>
      <c r="B57" s="11"/>
      <c r="C57" s="11">
        <v>0.25</v>
      </c>
      <c r="D57" s="43">
        <f t="shared" ref="D57:N57" si="22">+C57</f>
        <v>0.25</v>
      </c>
      <c r="E57" s="43">
        <f t="shared" si="22"/>
        <v>0.25</v>
      </c>
      <c r="F57" s="43">
        <f t="shared" si="22"/>
        <v>0.25</v>
      </c>
      <c r="G57" s="43">
        <f t="shared" si="22"/>
        <v>0.25</v>
      </c>
      <c r="H57" s="43">
        <f t="shared" si="22"/>
        <v>0.25</v>
      </c>
      <c r="I57" s="43">
        <f t="shared" si="22"/>
        <v>0.25</v>
      </c>
      <c r="J57" s="43">
        <f t="shared" si="22"/>
        <v>0.25</v>
      </c>
      <c r="K57" s="43">
        <f t="shared" si="22"/>
        <v>0.25</v>
      </c>
      <c r="L57" s="43">
        <f t="shared" si="22"/>
        <v>0.25</v>
      </c>
      <c r="M57" s="43">
        <f t="shared" si="22"/>
        <v>0.25</v>
      </c>
      <c r="N57" s="43">
        <f t="shared" si="22"/>
        <v>0.25</v>
      </c>
    </row>
    <row r="58" spans="1:14" ht="15.75" customHeight="1" x14ac:dyDescent="0.3">
      <c r="A58" s="10" t="s">
        <v>15</v>
      </c>
      <c r="B58" s="11"/>
      <c r="C58" s="11">
        <v>0.09</v>
      </c>
      <c r="D58" s="43">
        <f t="shared" ref="D58:N58" si="23">+C58</f>
        <v>0.09</v>
      </c>
      <c r="E58" s="43">
        <f t="shared" si="23"/>
        <v>0.09</v>
      </c>
      <c r="F58" s="43">
        <f t="shared" si="23"/>
        <v>0.09</v>
      </c>
      <c r="G58" s="43">
        <f t="shared" si="23"/>
        <v>0.09</v>
      </c>
      <c r="H58" s="43">
        <f t="shared" si="23"/>
        <v>0.09</v>
      </c>
      <c r="I58" s="43">
        <f t="shared" si="23"/>
        <v>0.09</v>
      </c>
      <c r="J58" s="43">
        <f t="shared" si="23"/>
        <v>0.09</v>
      </c>
      <c r="K58" s="43">
        <f t="shared" si="23"/>
        <v>0.09</v>
      </c>
      <c r="L58" s="43">
        <f t="shared" si="23"/>
        <v>0.09</v>
      </c>
      <c r="M58" s="43">
        <f t="shared" si="23"/>
        <v>0.09</v>
      </c>
      <c r="N58" s="43">
        <f t="shared" si="23"/>
        <v>0.09</v>
      </c>
    </row>
    <row r="59" spans="1:14" ht="15.75" customHeight="1" x14ac:dyDescent="0.3">
      <c r="A59" s="10" t="s">
        <v>16</v>
      </c>
      <c r="B59" s="11"/>
      <c r="C59" s="11">
        <v>0.01</v>
      </c>
      <c r="D59" s="43">
        <f t="shared" ref="D59:N59" si="24">+C59</f>
        <v>0.01</v>
      </c>
      <c r="E59" s="43">
        <f t="shared" si="24"/>
        <v>0.01</v>
      </c>
      <c r="F59" s="43">
        <f t="shared" si="24"/>
        <v>0.01</v>
      </c>
      <c r="G59" s="43">
        <f t="shared" si="24"/>
        <v>0.01</v>
      </c>
      <c r="H59" s="43">
        <f t="shared" si="24"/>
        <v>0.01</v>
      </c>
      <c r="I59" s="43">
        <f t="shared" si="24"/>
        <v>0.01</v>
      </c>
      <c r="J59" s="43">
        <f t="shared" si="24"/>
        <v>0.01</v>
      </c>
      <c r="K59" s="43">
        <f t="shared" si="24"/>
        <v>0.01</v>
      </c>
      <c r="L59" s="43">
        <f t="shared" si="24"/>
        <v>0.01</v>
      </c>
      <c r="M59" s="43">
        <f t="shared" si="24"/>
        <v>0.01</v>
      </c>
      <c r="N59" s="43">
        <f t="shared" si="24"/>
        <v>0.01</v>
      </c>
    </row>
    <row r="60" spans="1:14" ht="15.75" customHeight="1" x14ac:dyDescent="0.3">
      <c r="A60" s="8"/>
      <c r="B60" s="8"/>
      <c r="C60" s="8"/>
    </row>
    <row r="61" spans="1:14" s="159" customFormat="1" ht="15.75" customHeight="1" x14ac:dyDescent="0.3">
      <c r="A61" s="72" t="s">
        <v>75</v>
      </c>
      <c r="B61" s="106"/>
      <c r="C61" s="179">
        <f>+ROUND(C51/C52,0)</f>
        <v>370370</v>
      </c>
      <c r="D61" s="179">
        <f t="shared" ref="D61:N61" si="25">+ROUND(D51/D52,0)</f>
        <v>425926</v>
      </c>
      <c r="E61" s="179">
        <f t="shared" si="25"/>
        <v>489815</v>
      </c>
      <c r="F61" s="179">
        <f t="shared" si="25"/>
        <v>563287</v>
      </c>
      <c r="G61" s="179">
        <f t="shared" si="25"/>
        <v>647780</v>
      </c>
      <c r="H61" s="179">
        <f t="shared" si="25"/>
        <v>744947</v>
      </c>
      <c r="I61" s="179">
        <f t="shared" si="25"/>
        <v>856689</v>
      </c>
      <c r="J61" s="179">
        <f t="shared" si="25"/>
        <v>985193</v>
      </c>
      <c r="K61" s="179">
        <f t="shared" si="25"/>
        <v>1132971</v>
      </c>
      <c r="L61" s="179">
        <f t="shared" si="25"/>
        <v>1302917</v>
      </c>
      <c r="M61" s="179">
        <f t="shared" si="25"/>
        <v>1498355</v>
      </c>
      <c r="N61" s="179">
        <f t="shared" si="25"/>
        <v>1723108</v>
      </c>
    </row>
    <row r="62" spans="1:14" s="159" customFormat="1" ht="15.75" customHeight="1" x14ac:dyDescent="0.3">
      <c r="A62" s="72" t="s">
        <v>77</v>
      </c>
      <c r="B62" s="106"/>
      <c r="C62" s="180">
        <f t="shared" ref="C62:N62" si="26">C61/C53</f>
        <v>11795222.929936307</v>
      </c>
      <c r="D62" s="180">
        <f t="shared" si="26"/>
        <v>13564522.292993631</v>
      </c>
      <c r="E62" s="180">
        <f t="shared" si="26"/>
        <v>15599203.821656052</v>
      </c>
      <c r="F62" s="180">
        <f t="shared" si="26"/>
        <v>17939076.433121022</v>
      </c>
      <c r="G62" s="180">
        <f t="shared" si="26"/>
        <v>20629936.305732485</v>
      </c>
      <c r="H62" s="180">
        <f t="shared" si="26"/>
        <v>23724426.75159236</v>
      </c>
      <c r="I62" s="180">
        <f t="shared" si="26"/>
        <v>27283089.171974525</v>
      </c>
      <c r="J62" s="180">
        <f t="shared" si="26"/>
        <v>31375573.248407647</v>
      </c>
      <c r="K62" s="180">
        <f t="shared" si="26"/>
        <v>36081878.980891719</v>
      </c>
      <c r="L62" s="180">
        <f t="shared" si="26"/>
        <v>41494171.9745223</v>
      </c>
      <c r="M62" s="180">
        <f t="shared" si="26"/>
        <v>47718312.10191083</v>
      </c>
      <c r="N62" s="180">
        <f t="shared" si="26"/>
        <v>54876050.95541402</v>
      </c>
    </row>
    <row r="63" spans="1:14" s="159" customFormat="1" ht="15.75" customHeight="1" x14ac:dyDescent="0.3">
      <c r="A63" s="72" t="s">
        <v>91</v>
      </c>
      <c r="B63" s="176"/>
      <c r="C63" s="180">
        <f>+C61*C54</f>
        <v>129629.49999999999</v>
      </c>
      <c r="D63" s="180">
        <f t="shared" ref="D63:N63" si="27">+D61*D54</f>
        <v>149074.09999999998</v>
      </c>
      <c r="E63" s="180">
        <f t="shared" si="27"/>
        <v>171435.25</v>
      </c>
      <c r="F63" s="180">
        <f t="shared" si="27"/>
        <v>197150.44999999998</v>
      </c>
      <c r="G63" s="180">
        <f t="shared" si="27"/>
        <v>226723</v>
      </c>
      <c r="H63" s="180">
        <f t="shared" si="27"/>
        <v>260731.44999999998</v>
      </c>
      <c r="I63" s="180">
        <f t="shared" si="27"/>
        <v>299841.14999999997</v>
      </c>
      <c r="J63" s="180">
        <f t="shared" si="27"/>
        <v>344817.55</v>
      </c>
      <c r="K63" s="180">
        <f t="shared" si="27"/>
        <v>396539.85</v>
      </c>
      <c r="L63" s="180">
        <f t="shared" si="27"/>
        <v>456020.94999999995</v>
      </c>
      <c r="M63" s="180">
        <f t="shared" si="27"/>
        <v>524424.25</v>
      </c>
      <c r="N63" s="180">
        <f t="shared" si="27"/>
        <v>603087.79999999993</v>
      </c>
    </row>
    <row r="64" spans="1:14" s="159" customFormat="1" ht="15.75" customHeight="1" x14ac:dyDescent="0.3">
      <c r="A64" s="72" t="s">
        <v>92</v>
      </c>
      <c r="B64" s="177"/>
      <c r="C64" s="179">
        <f>+C63*C55</f>
        <v>97222.124999999985</v>
      </c>
      <c r="D64" s="179">
        <f t="shared" ref="D64:N64" si="28">+D63*D55</f>
        <v>111805.57499999998</v>
      </c>
      <c r="E64" s="179">
        <f t="shared" si="28"/>
        <v>128576.4375</v>
      </c>
      <c r="F64" s="179">
        <f t="shared" si="28"/>
        <v>147862.83749999999</v>
      </c>
      <c r="G64" s="179">
        <f t="shared" si="28"/>
        <v>170042.25</v>
      </c>
      <c r="H64" s="179">
        <f t="shared" si="28"/>
        <v>195548.58749999999</v>
      </c>
      <c r="I64" s="179">
        <f t="shared" si="28"/>
        <v>224880.86249999999</v>
      </c>
      <c r="J64" s="179">
        <f t="shared" si="28"/>
        <v>258613.16249999998</v>
      </c>
      <c r="K64" s="179">
        <f t="shared" si="28"/>
        <v>297404.88749999995</v>
      </c>
      <c r="L64" s="179">
        <f t="shared" si="28"/>
        <v>342015.71249999997</v>
      </c>
      <c r="M64" s="179">
        <f t="shared" si="28"/>
        <v>393318.1875</v>
      </c>
      <c r="N64" s="179">
        <f t="shared" si="28"/>
        <v>452315.85</v>
      </c>
    </row>
    <row r="65" spans="1:14" s="159" customFormat="1" ht="15.75" customHeight="1" x14ac:dyDescent="0.3">
      <c r="A65" s="178" t="s">
        <v>24</v>
      </c>
      <c r="B65" s="176"/>
      <c r="C65" s="181">
        <f>+ROUND(C64*C56,0)</f>
        <v>63194</v>
      </c>
      <c r="D65" s="181">
        <f t="shared" ref="D65:N65" si="29">+ROUND(D64*D56,0)</f>
        <v>72674</v>
      </c>
      <c r="E65" s="181">
        <f t="shared" si="29"/>
        <v>83575</v>
      </c>
      <c r="F65" s="181">
        <f t="shared" si="29"/>
        <v>96111</v>
      </c>
      <c r="G65" s="181">
        <f t="shared" si="29"/>
        <v>110527</v>
      </c>
      <c r="H65" s="181">
        <f t="shared" si="29"/>
        <v>127107</v>
      </c>
      <c r="I65" s="181">
        <f t="shared" si="29"/>
        <v>146173</v>
      </c>
      <c r="J65" s="181">
        <f t="shared" si="29"/>
        <v>168099</v>
      </c>
      <c r="K65" s="181">
        <f t="shared" si="29"/>
        <v>193313</v>
      </c>
      <c r="L65" s="181">
        <f t="shared" si="29"/>
        <v>222310</v>
      </c>
      <c r="M65" s="181">
        <f t="shared" si="29"/>
        <v>255657</v>
      </c>
      <c r="N65" s="181">
        <f t="shared" si="29"/>
        <v>294005</v>
      </c>
    </row>
    <row r="66" spans="1:14" s="159" customFormat="1" ht="15.75" customHeight="1" x14ac:dyDescent="0.3">
      <c r="A66" s="178" t="s">
        <v>14</v>
      </c>
      <c r="B66" s="176"/>
      <c r="C66" s="181">
        <f>+ROUND(C64*C57,0)</f>
        <v>24306</v>
      </c>
      <c r="D66" s="181">
        <f t="shared" ref="D66:N66" si="30">+ROUND(D64*D57,0)</f>
        <v>27951</v>
      </c>
      <c r="E66" s="181">
        <f t="shared" si="30"/>
        <v>32144</v>
      </c>
      <c r="F66" s="181">
        <f t="shared" si="30"/>
        <v>36966</v>
      </c>
      <c r="G66" s="181">
        <f t="shared" si="30"/>
        <v>42511</v>
      </c>
      <c r="H66" s="181">
        <f t="shared" si="30"/>
        <v>48887</v>
      </c>
      <c r="I66" s="181">
        <f t="shared" si="30"/>
        <v>56220</v>
      </c>
      <c r="J66" s="181">
        <f t="shared" si="30"/>
        <v>64653</v>
      </c>
      <c r="K66" s="181">
        <f t="shared" si="30"/>
        <v>74351</v>
      </c>
      <c r="L66" s="181">
        <f t="shared" si="30"/>
        <v>85504</v>
      </c>
      <c r="M66" s="181">
        <f t="shared" si="30"/>
        <v>98330</v>
      </c>
      <c r="N66" s="181">
        <f t="shared" si="30"/>
        <v>113079</v>
      </c>
    </row>
    <row r="67" spans="1:14" s="159" customFormat="1" ht="15.75" customHeight="1" x14ac:dyDescent="0.3">
      <c r="A67" s="178" t="s">
        <v>15</v>
      </c>
      <c r="B67" s="106"/>
      <c r="C67" s="181">
        <f>+ROUND(C64*C58,0)</f>
        <v>8750</v>
      </c>
      <c r="D67" s="181">
        <f t="shared" ref="D67:N67" si="31">+ROUND(D64*D58,0)</f>
        <v>10063</v>
      </c>
      <c r="E67" s="181">
        <f t="shared" si="31"/>
        <v>11572</v>
      </c>
      <c r="F67" s="181">
        <f t="shared" si="31"/>
        <v>13308</v>
      </c>
      <c r="G67" s="181">
        <f t="shared" si="31"/>
        <v>15304</v>
      </c>
      <c r="H67" s="181">
        <f t="shared" si="31"/>
        <v>17599</v>
      </c>
      <c r="I67" s="181">
        <f t="shared" si="31"/>
        <v>20239</v>
      </c>
      <c r="J67" s="181">
        <f t="shared" si="31"/>
        <v>23275</v>
      </c>
      <c r="K67" s="181">
        <f t="shared" si="31"/>
        <v>26766</v>
      </c>
      <c r="L67" s="181">
        <f t="shared" si="31"/>
        <v>30781</v>
      </c>
      <c r="M67" s="181">
        <f t="shared" si="31"/>
        <v>35399</v>
      </c>
      <c r="N67" s="181">
        <f t="shared" si="31"/>
        <v>40708</v>
      </c>
    </row>
    <row r="68" spans="1:14" s="159" customFormat="1" ht="15.75" customHeight="1" x14ac:dyDescent="0.3">
      <c r="A68" s="178" t="s">
        <v>16</v>
      </c>
      <c r="B68" s="106"/>
      <c r="C68" s="181">
        <f>+ROUND(C64*C59,0)</f>
        <v>972</v>
      </c>
      <c r="D68" s="181">
        <f t="shared" ref="D68:N68" si="32">+ROUND(D64*D59,0)</f>
        <v>1118</v>
      </c>
      <c r="E68" s="181">
        <f t="shared" si="32"/>
        <v>1286</v>
      </c>
      <c r="F68" s="181">
        <f t="shared" si="32"/>
        <v>1479</v>
      </c>
      <c r="G68" s="181">
        <f t="shared" si="32"/>
        <v>1700</v>
      </c>
      <c r="H68" s="181">
        <f t="shared" si="32"/>
        <v>1955</v>
      </c>
      <c r="I68" s="181">
        <f t="shared" si="32"/>
        <v>2249</v>
      </c>
      <c r="J68" s="181">
        <f t="shared" si="32"/>
        <v>2586</v>
      </c>
      <c r="K68" s="181">
        <f t="shared" si="32"/>
        <v>2974</v>
      </c>
      <c r="L68" s="181">
        <f t="shared" si="32"/>
        <v>3420</v>
      </c>
      <c r="M68" s="181">
        <f t="shared" si="32"/>
        <v>3933</v>
      </c>
      <c r="N68" s="181">
        <f t="shared" si="32"/>
        <v>4523</v>
      </c>
    </row>
    <row r="69" spans="1:14" ht="15.75" customHeight="1" x14ac:dyDescent="0.3">
      <c r="A69" s="8"/>
      <c r="B69" s="8"/>
      <c r="C69" s="8"/>
    </row>
    <row r="70" spans="1:14" ht="15.75" customHeight="1" outlineLevel="1" x14ac:dyDescent="0.3">
      <c r="A70" s="6" t="s">
        <v>25</v>
      </c>
      <c r="B70" s="15"/>
      <c r="C70" s="1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15.75" customHeight="1" outlineLevel="1" x14ac:dyDescent="0.3">
      <c r="A71" s="8" t="s">
        <v>26</v>
      </c>
      <c r="B71" s="16"/>
      <c r="C71" s="16">
        <v>2.9000000000000001E-2</v>
      </c>
      <c r="D71" s="16">
        <v>2.9000000000000001E-2</v>
      </c>
      <c r="E71" s="16">
        <v>2.9000000000000001E-2</v>
      </c>
      <c r="F71" s="16">
        <v>2.9000000000000001E-2</v>
      </c>
      <c r="G71" s="16">
        <v>2.9000000000000001E-2</v>
      </c>
      <c r="H71" s="16">
        <v>2.9000000000000001E-2</v>
      </c>
      <c r="I71" s="16">
        <v>2.9000000000000001E-2</v>
      </c>
      <c r="J71" s="16">
        <v>2.9000000000000001E-2</v>
      </c>
      <c r="K71" s="16">
        <v>2.9000000000000001E-2</v>
      </c>
      <c r="L71" s="16">
        <v>2.9000000000000001E-2</v>
      </c>
      <c r="M71" s="16">
        <v>2.9000000000000001E-2</v>
      </c>
      <c r="N71" s="16">
        <v>2.9000000000000001E-2</v>
      </c>
    </row>
    <row r="72" spans="1:14" ht="15.75" customHeight="1" outlineLevel="1" x14ac:dyDescent="0.3">
      <c r="A72" s="8" t="s">
        <v>27</v>
      </c>
      <c r="B72" s="13"/>
      <c r="C72" s="13">
        <v>0.3</v>
      </c>
      <c r="D72" s="13">
        <v>0.3</v>
      </c>
      <c r="E72" s="13">
        <v>0.3</v>
      </c>
      <c r="F72" s="13">
        <v>0.3</v>
      </c>
      <c r="G72" s="13">
        <v>0.3</v>
      </c>
      <c r="H72" s="13">
        <v>0.3</v>
      </c>
      <c r="I72" s="13">
        <v>0.3</v>
      </c>
      <c r="J72" s="13">
        <v>0.3</v>
      </c>
      <c r="K72" s="13">
        <v>0.3</v>
      </c>
      <c r="L72" s="13">
        <v>0.3</v>
      </c>
      <c r="M72" s="13">
        <v>0.3</v>
      </c>
      <c r="N72" s="13">
        <v>0.3</v>
      </c>
    </row>
    <row r="73" spans="1:14" ht="15.75" customHeight="1" outlineLevel="1" x14ac:dyDescent="0.3">
      <c r="A73" s="8"/>
      <c r="B73" s="8"/>
      <c r="C73" s="8"/>
    </row>
    <row r="74" spans="1:14" ht="15.75" customHeight="1" outlineLevel="1" x14ac:dyDescent="0.3">
      <c r="A74" s="6" t="s">
        <v>28</v>
      </c>
      <c r="B74" s="15"/>
      <c r="C74" s="1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15.75" customHeight="1" outlineLevel="1" x14ac:dyDescent="0.3">
      <c r="A75" s="8" t="s">
        <v>29</v>
      </c>
      <c r="B75" s="17"/>
      <c r="C75" s="17">
        <v>0.31</v>
      </c>
      <c r="D75" s="17">
        <v>0.31</v>
      </c>
      <c r="E75" s="17">
        <v>0.31</v>
      </c>
      <c r="F75" s="17">
        <v>0.31</v>
      </c>
      <c r="G75" s="17">
        <v>0.31</v>
      </c>
      <c r="H75" s="17">
        <v>0.31</v>
      </c>
      <c r="I75" s="17">
        <v>0.31</v>
      </c>
      <c r="J75" s="17">
        <v>0.31</v>
      </c>
      <c r="K75" s="17">
        <v>0.31</v>
      </c>
      <c r="L75" s="17">
        <v>0.31</v>
      </c>
      <c r="M75" s="17">
        <v>0.31</v>
      </c>
      <c r="N75" s="17">
        <v>0.31</v>
      </c>
    </row>
    <row r="76" spans="1:14" ht="15.75" customHeight="1" outlineLevel="1" x14ac:dyDescent="0.3">
      <c r="A76" s="8" t="s">
        <v>30</v>
      </c>
      <c r="B76" s="17"/>
      <c r="C76" s="17">
        <v>0.33</v>
      </c>
      <c r="D76" s="17">
        <v>0.33</v>
      </c>
      <c r="E76" s="17">
        <v>0.33</v>
      </c>
      <c r="F76" s="17">
        <v>0.33</v>
      </c>
      <c r="G76" s="17">
        <v>0.33</v>
      </c>
      <c r="H76" s="17">
        <v>0.33</v>
      </c>
      <c r="I76" s="17">
        <v>0.33</v>
      </c>
      <c r="J76" s="17">
        <v>0.33</v>
      </c>
      <c r="K76" s="17">
        <v>0.33</v>
      </c>
      <c r="L76" s="17">
        <v>0.33</v>
      </c>
      <c r="M76" s="17">
        <v>0.33</v>
      </c>
      <c r="N76" s="17">
        <v>0.33</v>
      </c>
    </row>
    <row r="77" spans="1:14" ht="15.75" customHeight="1" outlineLevel="1" x14ac:dyDescent="0.3">
      <c r="A77" s="8" t="s">
        <v>31</v>
      </c>
      <c r="B77" s="17"/>
      <c r="C77" s="17">
        <v>0.34</v>
      </c>
      <c r="D77" s="17">
        <v>0.34</v>
      </c>
      <c r="E77" s="17">
        <v>0.34</v>
      </c>
      <c r="F77" s="17">
        <v>0.34</v>
      </c>
      <c r="G77" s="17">
        <v>0.34</v>
      </c>
      <c r="H77" s="17">
        <v>0.34</v>
      </c>
      <c r="I77" s="17">
        <v>0.34</v>
      </c>
      <c r="J77" s="17">
        <v>0.34</v>
      </c>
      <c r="K77" s="17">
        <v>0.34</v>
      </c>
      <c r="L77" s="17">
        <v>0.34</v>
      </c>
      <c r="M77" s="17">
        <v>0.34</v>
      </c>
      <c r="N77" s="17">
        <v>0.34</v>
      </c>
    </row>
    <row r="78" spans="1:14" ht="15.75" customHeight="1" outlineLevel="1" x14ac:dyDescent="0.3">
      <c r="A78" s="8" t="s">
        <v>32</v>
      </c>
      <c r="B78" s="17"/>
      <c r="C78" s="17">
        <v>0.35</v>
      </c>
      <c r="D78" s="17">
        <v>0.35</v>
      </c>
      <c r="E78" s="17">
        <v>0.35</v>
      </c>
      <c r="F78" s="17">
        <v>0.35</v>
      </c>
      <c r="G78" s="17">
        <v>0.35</v>
      </c>
      <c r="H78" s="17">
        <v>0.35</v>
      </c>
      <c r="I78" s="17">
        <v>0.35</v>
      </c>
      <c r="J78" s="17">
        <v>0.35</v>
      </c>
      <c r="K78" s="17">
        <v>0.35</v>
      </c>
      <c r="L78" s="17">
        <v>0.35</v>
      </c>
      <c r="M78" s="17">
        <v>0.35</v>
      </c>
      <c r="N78" s="17">
        <v>0.35</v>
      </c>
    </row>
    <row r="79" spans="1:14" ht="15.75" customHeight="1" outlineLevel="1" x14ac:dyDescent="0.3">
      <c r="A79" s="8" t="s">
        <v>33</v>
      </c>
      <c r="B79" s="8"/>
      <c r="C79" s="8">
        <v>95.7</v>
      </c>
      <c r="D79" s="8">
        <v>95.7</v>
      </c>
      <c r="E79" s="8">
        <v>95.7</v>
      </c>
      <c r="F79" s="8">
        <v>95.7</v>
      </c>
      <c r="G79" s="8">
        <v>95.7</v>
      </c>
      <c r="H79" s="8">
        <v>95.7</v>
      </c>
      <c r="I79" s="8">
        <v>95.7</v>
      </c>
      <c r="J79" s="8">
        <v>95.7</v>
      </c>
      <c r="K79" s="8">
        <v>95.7</v>
      </c>
      <c r="L79" s="8">
        <v>95.7</v>
      </c>
      <c r="M79" s="8">
        <v>95.7</v>
      </c>
      <c r="N79" s="8">
        <v>95.7</v>
      </c>
    </row>
    <row r="80" spans="1:14" ht="15.75" customHeight="1" outlineLevel="1" x14ac:dyDescent="0.3">
      <c r="A80" s="8" t="s">
        <v>34</v>
      </c>
      <c r="B80" s="8"/>
      <c r="C80" s="8">
        <v>23.1</v>
      </c>
      <c r="D80" s="8">
        <v>23.1</v>
      </c>
      <c r="E80" s="8">
        <v>23.1</v>
      </c>
      <c r="F80" s="8">
        <v>23.1</v>
      </c>
      <c r="G80" s="8">
        <v>23.1</v>
      </c>
      <c r="H80" s="8">
        <v>23.1</v>
      </c>
      <c r="I80" s="8">
        <v>23.1</v>
      </c>
      <c r="J80" s="8">
        <v>23.1</v>
      </c>
      <c r="K80" s="8">
        <v>23.1</v>
      </c>
      <c r="L80" s="8">
        <v>23.1</v>
      </c>
      <c r="M80" s="8">
        <v>23.1</v>
      </c>
      <c r="N80" s="8">
        <v>23.1</v>
      </c>
    </row>
    <row r="81" spans="1:14" ht="15.75" customHeight="1" outlineLevel="1" x14ac:dyDescent="0.3">
      <c r="A81" s="8" t="s">
        <v>35</v>
      </c>
      <c r="B81" s="8"/>
      <c r="C81" s="8">
        <v>313.39999999999998</v>
      </c>
      <c r="D81" s="8">
        <v>313.39999999999998</v>
      </c>
      <c r="E81" s="8">
        <v>313.39999999999998</v>
      </c>
      <c r="F81" s="8">
        <v>313.39999999999998</v>
      </c>
      <c r="G81" s="8">
        <v>313.39999999999998</v>
      </c>
      <c r="H81" s="8">
        <v>313.39999999999998</v>
      </c>
      <c r="I81" s="8">
        <v>313.39999999999998</v>
      </c>
      <c r="J81" s="8">
        <v>313.39999999999998</v>
      </c>
      <c r="K81" s="8">
        <v>313.39999999999998</v>
      </c>
      <c r="L81" s="8">
        <v>313.39999999999998</v>
      </c>
      <c r="M81" s="8">
        <v>313.39999999999998</v>
      </c>
      <c r="N81" s="8">
        <v>313.39999999999998</v>
      </c>
    </row>
    <row r="82" spans="1:14" ht="15.75" customHeight="1" outlineLevel="1" x14ac:dyDescent="0.3">
      <c r="A82" s="8" t="s">
        <v>36</v>
      </c>
      <c r="B82" s="8"/>
      <c r="C82" s="8">
        <v>227.5</v>
      </c>
      <c r="D82" s="8">
        <v>227.5</v>
      </c>
      <c r="E82" s="8">
        <v>227.5</v>
      </c>
      <c r="F82" s="8">
        <v>227.5</v>
      </c>
      <c r="G82" s="8">
        <v>227.5</v>
      </c>
      <c r="H82" s="8">
        <v>227.5</v>
      </c>
      <c r="I82" s="8">
        <v>227.5</v>
      </c>
      <c r="J82" s="8">
        <v>227.5</v>
      </c>
      <c r="K82" s="8">
        <v>227.5</v>
      </c>
      <c r="L82" s="8">
        <v>227.5</v>
      </c>
      <c r="M82" s="8">
        <v>227.5</v>
      </c>
      <c r="N82" s="8">
        <v>227.5</v>
      </c>
    </row>
    <row r="83" spans="1:14" ht="15.75" customHeight="1" outlineLevel="1" x14ac:dyDescent="0.3">
      <c r="B83" s="8"/>
      <c r="C83" s="8"/>
    </row>
    <row r="84" spans="1:14" ht="15.75" customHeight="1" outlineLevel="1" x14ac:dyDescent="0.3">
      <c r="A84" s="6" t="s">
        <v>37</v>
      </c>
      <c r="B84" s="15"/>
      <c r="C84" s="1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ht="15.75" customHeight="1" outlineLevel="1" x14ac:dyDescent="0.3">
      <c r="A85" s="8" t="s">
        <v>38</v>
      </c>
      <c r="B85" s="8"/>
      <c r="C85" s="8">
        <v>1.1000000000000001</v>
      </c>
      <c r="D85" s="8">
        <v>1.1000000000000001</v>
      </c>
      <c r="E85" s="8">
        <v>1.1000000000000001</v>
      </c>
      <c r="F85" s="8">
        <v>1.1000000000000001</v>
      </c>
      <c r="G85" s="8">
        <v>1.1000000000000001</v>
      </c>
      <c r="H85" s="8">
        <v>1.1000000000000001</v>
      </c>
      <c r="I85" s="8">
        <v>1.1000000000000001</v>
      </c>
      <c r="J85" s="8">
        <v>1.1000000000000001</v>
      </c>
      <c r="K85" s="8">
        <v>1.1000000000000001</v>
      </c>
      <c r="L85" s="8">
        <v>1.1000000000000001</v>
      </c>
      <c r="M85" s="8">
        <v>1.1000000000000001</v>
      </c>
      <c r="N85" s="8">
        <v>1.1000000000000001</v>
      </c>
    </row>
    <row r="86" spans="1:14" ht="15.75" customHeight="1" outlineLevel="1" x14ac:dyDescent="0.3">
      <c r="A86" s="8" t="s">
        <v>39</v>
      </c>
      <c r="B86" s="8"/>
      <c r="C86" s="8">
        <v>3.9</v>
      </c>
      <c r="D86" s="8">
        <v>3.9</v>
      </c>
      <c r="E86" s="8">
        <v>3.9</v>
      </c>
      <c r="F86" s="8">
        <v>3.9</v>
      </c>
      <c r="G86" s="8">
        <v>3.9</v>
      </c>
      <c r="H86" s="8">
        <v>3.9</v>
      </c>
      <c r="I86" s="8">
        <v>3.9</v>
      </c>
      <c r="J86" s="8">
        <v>3.9</v>
      </c>
      <c r="K86" s="8">
        <v>3.9</v>
      </c>
      <c r="L86" s="8">
        <v>3.9</v>
      </c>
      <c r="M86" s="8">
        <v>3.9</v>
      </c>
      <c r="N86" s="8">
        <v>3.9</v>
      </c>
    </row>
    <row r="87" spans="1:14" ht="15.75" customHeight="1" outlineLevel="1" x14ac:dyDescent="0.3">
      <c r="A87" s="8" t="s">
        <v>40</v>
      </c>
      <c r="B87" s="8"/>
      <c r="C87" s="8">
        <v>2.9</v>
      </c>
      <c r="D87" s="8">
        <v>2.9</v>
      </c>
      <c r="E87" s="8">
        <v>2.9</v>
      </c>
      <c r="F87" s="8">
        <v>2.9</v>
      </c>
      <c r="G87" s="8">
        <v>2.9</v>
      </c>
      <c r="H87" s="8">
        <v>2.9</v>
      </c>
      <c r="I87" s="8">
        <v>2.9</v>
      </c>
      <c r="J87" s="8">
        <v>2.9</v>
      </c>
      <c r="K87" s="8">
        <v>2.9</v>
      </c>
      <c r="L87" s="8">
        <v>2.9</v>
      </c>
      <c r="M87" s="8">
        <v>2.9</v>
      </c>
      <c r="N87" s="8">
        <v>2.9</v>
      </c>
    </row>
    <row r="88" spans="1:14" ht="15.75" customHeight="1" x14ac:dyDescent="0.3">
      <c r="B88" s="8"/>
      <c r="C88" s="8"/>
    </row>
    <row r="89" spans="1:14" ht="15.75" customHeight="1" x14ac:dyDescent="0.3">
      <c r="A89" s="6" t="s">
        <v>41</v>
      </c>
      <c r="B89" s="15"/>
      <c r="C89" s="1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ht="15.75" customHeight="1" x14ac:dyDescent="0.3">
      <c r="A90" s="18" t="s">
        <v>42</v>
      </c>
      <c r="B90" s="8"/>
      <c r="C90" s="8"/>
    </row>
    <row r="91" spans="1:14" ht="15.75" customHeight="1" x14ac:dyDescent="0.3">
      <c r="A91" s="8" t="s">
        <v>43</v>
      </c>
      <c r="B91" s="9"/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9">
        <v>1</v>
      </c>
      <c r="N91" s="9">
        <v>1</v>
      </c>
    </row>
    <row r="92" spans="1:14" ht="15.75" customHeight="1" x14ac:dyDescent="0.3">
      <c r="A92" s="8" t="s">
        <v>44</v>
      </c>
      <c r="B92" s="9"/>
      <c r="C92" s="9">
        <v>0.45</v>
      </c>
      <c r="D92" s="9">
        <v>0.45</v>
      </c>
      <c r="E92" s="9">
        <v>0.45</v>
      </c>
      <c r="F92" s="9">
        <v>0.45</v>
      </c>
      <c r="G92" s="9">
        <v>0.45</v>
      </c>
      <c r="H92" s="9">
        <v>0.45</v>
      </c>
      <c r="I92" s="9">
        <v>0.45</v>
      </c>
      <c r="J92" s="9">
        <v>0.45</v>
      </c>
      <c r="K92" s="9">
        <v>0.45</v>
      </c>
      <c r="L92" s="9">
        <v>0.45</v>
      </c>
      <c r="M92" s="9">
        <v>0.45</v>
      </c>
      <c r="N92" s="9">
        <v>0.45</v>
      </c>
    </row>
    <row r="93" spans="1:14" ht="15.75" customHeight="1" x14ac:dyDescent="0.3">
      <c r="A93" s="10" t="s">
        <v>14</v>
      </c>
      <c r="B93" s="11"/>
      <c r="C93" s="11">
        <v>0.8</v>
      </c>
      <c r="D93" s="11">
        <v>0.8</v>
      </c>
      <c r="E93" s="11">
        <v>0.8</v>
      </c>
      <c r="F93" s="11">
        <v>0.8</v>
      </c>
      <c r="G93" s="11">
        <v>0.8</v>
      </c>
      <c r="H93" s="11">
        <v>0.8</v>
      </c>
      <c r="I93" s="11">
        <v>0.8</v>
      </c>
      <c r="J93" s="11">
        <v>0.8</v>
      </c>
      <c r="K93" s="11">
        <v>0.8</v>
      </c>
      <c r="L93" s="11">
        <v>0.8</v>
      </c>
      <c r="M93" s="11">
        <v>0.8</v>
      </c>
      <c r="N93" s="11">
        <v>0.8</v>
      </c>
    </row>
    <row r="94" spans="1:14" ht="15.75" customHeight="1" x14ac:dyDescent="0.3">
      <c r="A94" s="10" t="s">
        <v>15</v>
      </c>
      <c r="B94" s="11"/>
      <c r="C94" s="11">
        <v>0.18</v>
      </c>
      <c r="D94" s="11">
        <v>0.18</v>
      </c>
      <c r="E94" s="11">
        <v>0.18</v>
      </c>
      <c r="F94" s="11">
        <v>0.18</v>
      </c>
      <c r="G94" s="11">
        <v>0.18</v>
      </c>
      <c r="H94" s="11">
        <v>0.18</v>
      </c>
      <c r="I94" s="11">
        <v>0.18</v>
      </c>
      <c r="J94" s="11">
        <v>0.18</v>
      </c>
      <c r="K94" s="11">
        <v>0.18</v>
      </c>
      <c r="L94" s="11">
        <v>0.18</v>
      </c>
      <c r="M94" s="11">
        <v>0.18</v>
      </c>
      <c r="N94" s="11">
        <v>0.18</v>
      </c>
    </row>
    <row r="95" spans="1:14" ht="15.75" customHeight="1" x14ac:dyDescent="0.3">
      <c r="A95" s="10" t="s">
        <v>16</v>
      </c>
      <c r="B95" s="11"/>
      <c r="C95" s="11">
        <v>0.02</v>
      </c>
      <c r="D95" s="11">
        <v>0.02</v>
      </c>
      <c r="E95" s="11">
        <v>0.02</v>
      </c>
      <c r="F95" s="11">
        <v>0.02</v>
      </c>
      <c r="G95" s="11">
        <v>0.02</v>
      </c>
      <c r="H95" s="11">
        <v>0.02</v>
      </c>
      <c r="I95" s="11">
        <v>0.02</v>
      </c>
      <c r="J95" s="11">
        <v>0.02</v>
      </c>
      <c r="K95" s="11">
        <v>0.02</v>
      </c>
      <c r="L95" s="11">
        <v>0.02</v>
      </c>
      <c r="M95" s="11">
        <v>0.02</v>
      </c>
      <c r="N95" s="11">
        <v>0.02</v>
      </c>
    </row>
    <row r="96" spans="1:14" ht="15.75" customHeight="1" x14ac:dyDescent="0.3">
      <c r="A96" s="18" t="s">
        <v>38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ht="15.75" customHeight="1" x14ac:dyDescent="0.3">
      <c r="A97" s="8" t="s">
        <v>43</v>
      </c>
      <c r="B97" s="9"/>
      <c r="C97" s="9">
        <v>1</v>
      </c>
      <c r="D97" s="9">
        <v>1</v>
      </c>
      <c r="E97" s="9">
        <v>1</v>
      </c>
      <c r="F97" s="9">
        <v>1</v>
      </c>
      <c r="G97" s="9">
        <v>1</v>
      </c>
      <c r="H97" s="9">
        <v>1</v>
      </c>
      <c r="I97" s="9">
        <v>1</v>
      </c>
      <c r="J97" s="9">
        <v>1</v>
      </c>
      <c r="K97" s="9">
        <v>1</v>
      </c>
      <c r="L97" s="9">
        <v>1</v>
      </c>
      <c r="M97" s="9">
        <v>1</v>
      </c>
      <c r="N97" s="9">
        <v>1</v>
      </c>
    </row>
    <row r="98" spans="1:14" ht="15.75" customHeight="1" x14ac:dyDescent="0.3">
      <c r="A98" s="8" t="s">
        <v>44</v>
      </c>
      <c r="B98" s="9"/>
      <c r="C98" s="9">
        <v>0.77</v>
      </c>
      <c r="D98" s="9">
        <v>0.77</v>
      </c>
      <c r="E98" s="9">
        <v>0.77</v>
      </c>
      <c r="F98" s="9">
        <v>0.77</v>
      </c>
      <c r="G98" s="9">
        <v>0.77</v>
      </c>
      <c r="H98" s="9">
        <v>0.77</v>
      </c>
      <c r="I98" s="9">
        <v>0.77</v>
      </c>
      <c r="J98" s="9">
        <v>0.77</v>
      </c>
      <c r="K98" s="9">
        <v>0.77</v>
      </c>
      <c r="L98" s="9">
        <v>0.77</v>
      </c>
      <c r="M98" s="9">
        <v>0.77</v>
      </c>
      <c r="N98" s="9">
        <v>0.77</v>
      </c>
    </row>
    <row r="99" spans="1:14" ht="15.75" customHeight="1" x14ac:dyDescent="0.3">
      <c r="A99" s="10" t="s">
        <v>15</v>
      </c>
      <c r="B99" s="11"/>
      <c r="C99" s="11">
        <v>0.95</v>
      </c>
      <c r="D99" s="11">
        <v>0.95</v>
      </c>
      <c r="E99" s="11">
        <v>0.95</v>
      </c>
      <c r="F99" s="11">
        <v>0.95</v>
      </c>
      <c r="G99" s="11">
        <v>0.95</v>
      </c>
      <c r="H99" s="11">
        <v>0.95</v>
      </c>
      <c r="I99" s="11">
        <v>0.95</v>
      </c>
      <c r="J99" s="11">
        <v>0.95</v>
      </c>
      <c r="K99" s="11">
        <v>0.95</v>
      </c>
      <c r="L99" s="11">
        <v>0.95</v>
      </c>
      <c r="M99" s="11">
        <v>0.95</v>
      </c>
      <c r="N99" s="11">
        <v>0.95</v>
      </c>
    </row>
    <row r="100" spans="1:14" ht="15.75" customHeight="1" x14ac:dyDescent="0.3">
      <c r="A100" s="10" t="s">
        <v>16</v>
      </c>
      <c r="B100" s="11"/>
      <c r="C100" s="11">
        <v>0.05</v>
      </c>
      <c r="D100" s="11">
        <v>0.05</v>
      </c>
      <c r="E100" s="11">
        <v>0.05</v>
      </c>
      <c r="F100" s="11">
        <v>0.05</v>
      </c>
      <c r="G100" s="11">
        <v>0.05</v>
      </c>
      <c r="H100" s="11">
        <v>0.05</v>
      </c>
      <c r="I100" s="11">
        <v>0.05</v>
      </c>
      <c r="J100" s="11">
        <v>0.05</v>
      </c>
      <c r="K100" s="11">
        <v>0.05</v>
      </c>
      <c r="L100" s="11">
        <v>0.05</v>
      </c>
      <c r="M100" s="11">
        <v>0.05</v>
      </c>
      <c r="N100" s="11">
        <v>0.05</v>
      </c>
    </row>
    <row r="101" spans="1:14" ht="15.75" customHeight="1" x14ac:dyDescent="0.3">
      <c r="A101" s="18" t="s">
        <v>39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ht="15.75" customHeight="1" x14ac:dyDescent="0.3">
      <c r="A102" s="8" t="s">
        <v>43</v>
      </c>
      <c r="B102" s="9"/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9">
        <v>1</v>
      </c>
      <c r="N102" s="9">
        <v>1</v>
      </c>
    </row>
    <row r="103" spans="1:14" ht="15.75" customHeight="1" x14ac:dyDescent="0.3">
      <c r="A103" s="8" t="s">
        <v>45</v>
      </c>
      <c r="B103" s="9"/>
      <c r="C103" s="9">
        <v>0.02</v>
      </c>
      <c r="D103" s="9">
        <v>0.02</v>
      </c>
      <c r="E103" s="9">
        <v>0.02</v>
      </c>
      <c r="F103" s="9">
        <v>0.02</v>
      </c>
      <c r="G103" s="9">
        <v>0.02</v>
      </c>
      <c r="H103" s="9">
        <v>0.02</v>
      </c>
      <c r="I103" s="9">
        <v>0.02</v>
      </c>
      <c r="J103" s="9">
        <v>0.02</v>
      </c>
      <c r="K103" s="9">
        <v>0.02</v>
      </c>
      <c r="L103" s="9">
        <v>0.02</v>
      </c>
      <c r="M103" s="9">
        <v>0.02</v>
      </c>
      <c r="N103" s="9">
        <v>0.02</v>
      </c>
    </row>
    <row r="104" spans="1:14" ht="15.75" customHeight="1" x14ac:dyDescent="0.3">
      <c r="B104" s="8"/>
      <c r="C104" s="8"/>
    </row>
    <row r="105" spans="1:14" s="100" customFormat="1" ht="15.75" customHeight="1" x14ac:dyDescent="0.3">
      <c r="A105" s="97"/>
      <c r="B105" s="101"/>
      <c r="C105" s="101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</row>
    <row r="106" spans="1:14" s="100" customFormat="1" ht="15.75" customHeight="1" x14ac:dyDescent="0.3">
      <c r="A106" s="97" t="s">
        <v>44</v>
      </c>
      <c r="B106" s="101"/>
      <c r="C106" s="104">
        <f t="shared" ref="C106:N106" si="33">C91*C92*C146</f>
        <v>36809.42309904845</v>
      </c>
      <c r="D106" s="104">
        <f t="shared" si="33"/>
        <v>56904.138810113131</v>
      </c>
      <c r="E106" s="104">
        <f t="shared" si="33"/>
        <v>74910.601351204474</v>
      </c>
      <c r="F106" s="104">
        <f t="shared" si="33"/>
        <v>92290.85449087288</v>
      </c>
      <c r="G106" s="104">
        <f t="shared" si="33"/>
        <v>110109.08139885879</v>
      </c>
      <c r="H106" s="104">
        <f t="shared" si="33"/>
        <v>129186.52031302398</v>
      </c>
      <c r="I106" s="104">
        <f t="shared" si="33"/>
        <v>150203.74841000838</v>
      </c>
      <c r="J106" s="104">
        <f t="shared" si="33"/>
        <v>173772.78273548861</v>
      </c>
      <c r="K106" s="104">
        <f t="shared" si="33"/>
        <v>200485.19880395039</v>
      </c>
      <c r="L106" s="104">
        <f t="shared" si="33"/>
        <v>230949.32704762195</v>
      </c>
      <c r="M106" s="104">
        <f t="shared" si="33"/>
        <v>265817.0889424046</v>
      </c>
      <c r="N106" s="104">
        <f t="shared" si="33"/>
        <v>305806.5427782716</v>
      </c>
    </row>
    <row r="107" spans="1:14" s="100" customFormat="1" ht="15.75" customHeight="1" x14ac:dyDescent="0.3">
      <c r="A107" s="97" t="s">
        <v>44</v>
      </c>
      <c r="B107" s="101"/>
      <c r="C107" s="104">
        <f t="shared" ref="C107:N107" si="34">C97*C98*B222</f>
        <v>5299.7432822605797</v>
      </c>
      <c r="D107" s="104">
        <f t="shared" si="34"/>
        <v>6115.7297940500766</v>
      </c>
      <c r="E107" s="104">
        <f t="shared" si="34"/>
        <v>7126.8132590447176</v>
      </c>
      <c r="F107" s="104">
        <f t="shared" si="34"/>
        <v>8438.0275532871565</v>
      </c>
      <c r="G107" s="104">
        <f t="shared" si="34"/>
        <v>10244.181597600715</v>
      </c>
      <c r="H107" s="104">
        <f t="shared" si="34"/>
        <v>12916.039322561061</v>
      </c>
      <c r="I107" s="104">
        <f t="shared" si="34"/>
        <v>17169.699212386564</v>
      </c>
      <c r="J107" s="104">
        <f t="shared" si="34"/>
        <v>24400.021744129095</v>
      </c>
      <c r="K107" s="104">
        <f t="shared" si="34"/>
        <v>37338.53910688663</v>
      </c>
      <c r="L107" s="104">
        <f t="shared" si="34"/>
        <v>61350.971024598977</v>
      </c>
      <c r="M107" s="104">
        <f t="shared" si="34"/>
        <v>106996.80146983058</v>
      </c>
      <c r="N107" s="104">
        <f t="shared" si="34"/>
        <v>195078.50800780259</v>
      </c>
    </row>
    <row r="108" spans="1:14" s="100" customFormat="1" ht="15.75" customHeight="1" x14ac:dyDescent="0.3">
      <c r="A108" s="97" t="s">
        <v>44</v>
      </c>
      <c r="B108" s="101"/>
      <c r="C108" s="104">
        <f t="shared" ref="C108:N108" si="35">C97*C98*B223</f>
        <v>1551.2851318220919</v>
      </c>
      <c r="D108" s="104">
        <f t="shared" si="35"/>
        <v>7400.3642268715648</v>
      </c>
      <c r="E108" s="104">
        <f t="shared" si="35"/>
        <v>19611.622610796141</v>
      </c>
      <c r="F108" s="104">
        <f t="shared" si="35"/>
        <v>44469.049217472952</v>
      </c>
      <c r="G108" s="104">
        <f t="shared" si="35"/>
        <v>94383.927341957824</v>
      </c>
      <c r="H108" s="104">
        <f t="shared" si="35"/>
        <v>193857.65094187838</v>
      </c>
      <c r="I108" s="104">
        <f t="shared" si="35"/>
        <v>391245.97868610977</v>
      </c>
      <c r="J108" s="104">
        <f t="shared" si="35"/>
        <v>781969.377846319</v>
      </c>
      <c r="K108" s="104">
        <f t="shared" si="35"/>
        <v>1554304.6856909462</v>
      </c>
      <c r="L108" s="104">
        <f t="shared" si="35"/>
        <v>3079727.3842760543</v>
      </c>
      <c r="M108" s="104">
        <f t="shared" si="35"/>
        <v>6091147.4042093754</v>
      </c>
      <c r="N108" s="104">
        <f t="shared" si="35"/>
        <v>12034549.396067079</v>
      </c>
    </row>
    <row r="109" spans="1:14" s="100" customFormat="1" ht="15.75" customHeight="1" x14ac:dyDescent="0.3">
      <c r="A109" s="97" t="s">
        <v>44</v>
      </c>
      <c r="B109" s="101"/>
      <c r="C109" s="104">
        <f t="shared" ref="C109:N109" si="36">C97*C98*B224</f>
        <v>687.91461095746376</v>
      </c>
      <c r="D109" s="104">
        <f t="shared" si="36"/>
        <v>889.816093440538</v>
      </c>
      <c r="E109" s="104">
        <f t="shared" si="36"/>
        <v>1122.3796758253434</v>
      </c>
      <c r="F109" s="104">
        <f t="shared" si="36"/>
        <v>1393.0097105432701</v>
      </c>
      <c r="G109" s="104">
        <f t="shared" si="36"/>
        <v>1713.1444799577803</v>
      </c>
      <c r="H109" s="104">
        <f t="shared" si="36"/>
        <v>2101.6943444592753</v>
      </c>
      <c r="I109" s="104">
        <f t="shared" si="36"/>
        <v>2591.6990779365974</v>
      </c>
      <c r="J109" s="104">
        <f t="shared" si="36"/>
        <v>3243.6988110623279</v>
      </c>
      <c r="K109" s="104">
        <f t="shared" si="36"/>
        <v>4171.7158642325021</v>
      </c>
      <c r="L109" s="104">
        <f t="shared" si="36"/>
        <v>5594.526008777384</v>
      </c>
      <c r="M109" s="104">
        <f t="shared" si="36"/>
        <v>7936.6943637813692</v>
      </c>
      <c r="N109" s="104">
        <f t="shared" si="36"/>
        <v>12027.791502874072</v>
      </c>
    </row>
    <row r="110" spans="1:14" ht="15.75" customHeight="1" x14ac:dyDescent="0.3">
      <c r="A110" s="6" t="s">
        <v>46</v>
      </c>
      <c r="B110" s="15"/>
      <c r="C110" s="1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ht="15.75" customHeight="1" outlineLevel="1" x14ac:dyDescent="0.3">
      <c r="A111" s="18" t="s">
        <v>39</v>
      </c>
      <c r="B111" s="8"/>
      <c r="C111" s="8"/>
    </row>
    <row r="112" spans="1:14" ht="15.75" customHeight="1" outlineLevel="1" x14ac:dyDescent="0.3">
      <c r="A112" s="8" t="s">
        <v>47</v>
      </c>
      <c r="B112" s="9"/>
      <c r="C112" s="9">
        <v>0.04</v>
      </c>
      <c r="D112" s="44">
        <f t="shared" ref="D112:N112" si="37">+C112</f>
        <v>0.04</v>
      </c>
      <c r="E112" s="44">
        <f t="shared" si="37"/>
        <v>0.04</v>
      </c>
      <c r="F112" s="44">
        <f t="shared" si="37"/>
        <v>0.04</v>
      </c>
      <c r="G112" s="44">
        <f t="shared" si="37"/>
        <v>0.04</v>
      </c>
      <c r="H112" s="44">
        <f t="shared" si="37"/>
        <v>0.04</v>
      </c>
      <c r="I112" s="44">
        <f t="shared" si="37"/>
        <v>0.04</v>
      </c>
      <c r="J112" s="44">
        <f t="shared" si="37"/>
        <v>0.04</v>
      </c>
      <c r="K112" s="44">
        <f t="shared" si="37"/>
        <v>0.04</v>
      </c>
      <c r="L112" s="44">
        <f t="shared" si="37"/>
        <v>0.04</v>
      </c>
      <c r="M112" s="44">
        <f t="shared" si="37"/>
        <v>0.04</v>
      </c>
      <c r="N112" s="44">
        <f t="shared" si="37"/>
        <v>0.04</v>
      </c>
    </row>
    <row r="113" spans="1:14" ht="15.75" customHeight="1" outlineLevel="1" x14ac:dyDescent="0.3">
      <c r="A113" s="8" t="s">
        <v>48</v>
      </c>
      <c r="B113" s="9"/>
      <c r="C113" s="9">
        <v>0.3</v>
      </c>
      <c r="D113" s="44">
        <f t="shared" ref="D113:N113" si="38">+C113</f>
        <v>0.3</v>
      </c>
      <c r="E113" s="44">
        <f t="shared" si="38"/>
        <v>0.3</v>
      </c>
      <c r="F113" s="44">
        <f t="shared" si="38"/>
        <v>0.3</v>
      </c>
      <c r="G113" s="44">
        <f t="shared" si="38"/>
        <v>0.3</v>
      </c>
      <c r="H113" s="44">
        <f t="shared" si="38"/>
        <v>0.3</v>
      </c>
      <c r="I113" s="44">
        <f t="shared" si="38"/>
        <v>0.3</v>
      </c>
      <c r="J113" s="44">
        <f t="shared" si="38"/>
        <v>0.3</v>
      </c>
      <c r="K113" s="44">
        <f t="shared" si="38"/>
        <v>0.3</v>
      </c>
      <c r="L113" s="44">
        <f t="shared" si="38"/>
        <v>0.3</v>
      </c>
      <c r="M113" s="44">
        <f t="shared" si="38"/>
        <v>0.3</v>
      </c>
      <c r="N113" s="44">
        <f t="shared" si="38"/>
        <v>0.3</v>
      </c>
    </row>
    <row r="114" spans="1:14" ht="15.75" customHeight="1" outlineLevel="1" x14ac:dyDescent="0.3">
      <c r="B114" s="8"/>
      <c r="C114" s="8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4" ht="15.75" customHeight="1" outlineLevel="1" x14ac:dyDescent="0.3">
      <c r="A115" s="18" t="s">
        <v>40</v>
      </c>
      <c r="B115" s="8"/>
      <c r="C115" s="8"/>
    </row>
    <row r="116" spans="1:14" ht="15.75" customHeight="1" outlineLevel="1" x14ac:dyDescent="0.3">
      <c r="A116" s="8" t="s">
        <v>47</v>
      </c>
      <c r="B116" s="9"/>
      <c r="C116" s="9">
        <v>0.82</v>
      </c>
      <c r="D116" s="44">
        <f t="shared" ref="D116:N119" si="39">+C116</f>
        <v>0.82</v>
      </c>
      <c r="E116" s="44">
        <f t="shared" si="39"/>
        <v>0.82</v>
      </c>
      <c r="F116" s="44">
        <f t="shared" si="39"/>
        <v>0.82</v>
      </c>
      <c r="G116" s="44">
        <f t="shared" si="39"/>
        <v>0.82</v>
      </c>
      <c r="H116" s="44">
        <f t="shared" si="39"/>
        <v>0.82</v>
      </c>
      <c r="I116" s="44">
        <f t="shared" si="39"/>
        <v>0.82</v>
      </c>
      <c r="J116" s="44">
        <f t="shared" si="39"/>
        <v>0.82</v>
      </c>
      <c r="K116" s="44">
        <f t="shared" si="39"/>
        <v>0.82</v>
      </c>
      <c r="L116" s="44">
        <f t="shared" si="39"/>
        <v>0.82</v>
      </c>
      <c r="M116" s="44">
        <f t="shared" si="39"/>
        <v>0.82</v>
      </c>
      <c r="N116" s="44">
        <f t="shared" si="39"/>
        <v>0.82</v>
      </c>
    </row>
    <row r="117" spans="1:14" ht="15.75" customHeight="1" outlineLevel="1" x14ac:dyDescent="0.3">
      <c r="A117" s="8" t="s">
        <v>49</v>
      </c>
      <c r="B117" s="9"/>
      <c r="C117" s="9">
        <v>0.95</v>
      </c>
      <c r="D117" s="44">
        <f t="shared" si="39"/>
        <v>0.95</v>
      </c>
      <c r="E117" s="44">
        <f t="shared" si="39"/>
        <v>0.95</v>
      </c>
      <c r="F117" s="44">
        <f t="shared" si="39"/>
        <v>0.95</v>
      </c>
      <c r="G117" s="44">
        <f t="shared" si="39"/>
        <v>0.95</v>
      </c>
      <c r="H117" s="44">
        <f t="shared" si="39"/>
        <v>0.95</v>
      </c>
      <c r="I117" s="44">
        <f t="shared" si="39"/>
        <v>0.95</v>
      </c>
      <c r="J117" s="44">
        <f t="shared" si="39"/>
        <v>0.95</v>
      </c>
      <c r="K117" s="44">
        <f t="shared" si="39"/>
        <v>0.95</v>
      </c>
      <c r="L117" s="44">
        <f t="shared" si="39"/>
        <v>0.95</v>
      </c>
      <c r="M117" s="44">
        <f t="shared" si="39"/>
        <v>0.95</v>
      </c>
      <c r="N117" s="44">
        <f t="shared" si="39"/>
        <v>0.95</v>
      </c>
    </row>
    <row r="118" spans="1:14" ht="15.75" customHeight="1" outlineLevel="1" x14ac:dyDescent="0.3">
      <c r="A118" s="10" t="s">
        <v>14</v>
      </c>
      <c r="B118" s="11"/>
      <c r="C118" s="11">
        <v>0.1</v>
      </c>
      <c r="D118" s="44">
        <f t="shared" si="39"/>
        <v>0.1</v>
      </c>
      <c r="E118" s="44">
        <f t="shared" si="39"/>
        <v>0.1</v>
      </c>
      <c r="F118" s="44">
        <f t="shared" si="39"/>
        <v>0.1</v>
      </c>
      <c r="G118" s="44">
        <f t="shared" si="39"/>
        <v>0.1</v>
      </c>
      <c r="H118" s="44">
        <f t="shared" si="39"/>
        <v>0.1</v>
      </c>
      <c r="I118" s="44">
        <f t="shared" si="39"/>
        <v>0.1</v>
      </c>
      <c r="J118" s="44">
        <f t="shared" si="39"/>
        <v>0.1</v>
      </c>
      <c r="K118" s="44">
        <f t="shared" si="39"/>
        <v>0.1</v>
      </c>
      <c r="L118" s="44">
        <f t="shared" si="39"/>
        <v>0.1</v>
      </c>
      <c r="M118" s="44">
        <f t="shared" si="39"/>
        <v>0.1</v>
      </c>
      <c r="N118" s="44">
        <f t="shared" si="39"/>
        <v>0.1</v>
      </c>
    </row>
    <row r="119" spans="1:14" ht="15.75" customHeight="1" outlineLevel="1" x14ac:dyDescent="0.3">
      <c r="A119" s="10" t="s">
        <v>15</v>
      </c>
      <c r="B119" s="11"/>
      <c r="C119" s="11">
        <v>0.9</v>
      </c>
      <c r="D119" s="44">
        <f t="shared" si="39"/>
        <v>0.9</v>
      </c>
      <c r="E119" s="44">
        <f t="shared" si="39"/>
        <v>0.9</v>
      </c>
      <c r="F119" s="44">
        <f t="shared" si="39"/>
        <v>0.9</v>
      </c>
      <c r="G119" s="44">
        <f t="shared" si="39"/>
        <v>0.9</v>
      </c>
      <c r="H119" s="44">
        <f t="shared" si="39"/>
        <v>0.9</v>
      </c>
      <c r="I119" s="44">
        <f t="shared" si="39"/>
        <v>0.9</v>
      </c>
      <c r="J119" s="44">
        <f t="shared" si="39"/>
        <v>0.9</v>
      </c>
      <c r="K119" s="44">
        <f t="shared" si="39"/>
        <v>0.9</v>
      </c>
      <c r="L119" s="44">
        <f t="shared" si="39"/>
        <v>0.9</v>
      </c>
      <c r="M119" s="44">
        <f t="shared" si="39"/>
        <v>0.9</v>
      </c>
      <c r="N119" s="44">
        <f t="shared" si="39"/>
        <v>0.9</v>
      </c>
    </row>
    <row r="120" spans="1:14" ht="15.75" customHeight="1" outlineLevel="1" x14ac:dyDescent="0.3">
      <c r="B120" s="8"/>
      <c r="C120" s="8"/>
    </row>
    <row r="121" spans="1:14" ht="15.75" customHeight="1" x14ac:dyDescent="0.3">
      <c r="A121" s="6" t="s">
        <v>50</v>
      </c>
      <c r="B121" s="15"/>
      <c r="C121" s="1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ht="15.75" customHeight="1" outlineLevel="1" x14ac:dyDescent="0.3">
      <c r="A122" s="18" t="s">
        <v>38</v>
      </c>
      <c r="B122" s="8"/>
      <c r="C122" s="8"/>
    </row>
    <row r="123" spans="1:14" ht="15.75" customHeight="1" outlineLevel="1" x14ac:dyDescent="0.3">
      <c r="A123" s="8" t="s">
        <v>51</v>
      </c>
      <c r="B123" s="9"/>
      <c r="C123" s="9">
        <v>0.12</v>
      </c>
      <c r="D123" s="44">
        <f t="shared" ref="D123:N123" si="40">+C123</f>
        <v>0.12</v>
      </c>
      <c r="E123" s="44">
        <f t="shared" si="40"/>
        <v>0.12</v>
      </c>
      <c r="F123" s="44">
        <f t="shared" si="40"/>
        <v>0.12</v>
      </c>
      <c r="G123" s="44">
        <f t="shared" si="40"/>
        <v>0.12</v>
      </c>
      <c r="H123" s="44">
        <f t="shared" si="40"/>
        <v>0.12</v>
      </c>
      <c r="I123" s="44">
        <f t="shared" si="40"/>
        <v>0.12</v>
      </c>
      <c r="J123" s="44">
        <f t="shared" si="40"/>
        <v>0.12</v>
      </c>
      <c r="K123" s="44">
        <f t="shared" si="40"/>
        <v>0.12</v>
      </c>
      <c r="L123" s="44">
        <f t="shared" si="40"/>
        <v>0.12</v>
      </c>
      <c r="M123" s="44">
        <f t="shared" si="40"/>
        <v>0.12</v>
      </c>
      <c r="N123" s="44">
        <f t="shared" si="40"/>
        <v>0.12</v>
      </c>
    </row>
    <row r="124" spans="1:14" ht="15.75" customHeight="1" outlineLevel="1" x14ac:dyDescent="0.3">
      <c r="A124" s="8" t="s">
        <v>52</v>
      </c>
      <c r="B124" s="9"/>
      <c r="C124" s="9">
        <v>0.6</v>
      </c>
      <c r="D124" s="44">
        <f t="shared" ref="D124:N124" si="41">+C124</f>
        <v>0.6</v>
      </c>
      <c r="E124" s="44">
        <f t="shared" si="41"/>
        <v>0.6</v>
      </c>
      <c r="F124" s="44">
        <f t="shared" si="41"/>
        <v>0.6</v>
      </c>
      <c r="G124" s="44">
        <f t="shared" si="41"/>
        <v>0.6</v>
      </c>
      <c r="H124" s="44">
        <f t="shared" si="41"/>
        <v>0.6</v>
      </c>
      <c r="I124" s="44">
        <f t="shared" si="41"/>
        <v>0.6</v>
      </c>
      <c r="J124" s="44">
        <f t="shared" si="41"/>
        <v>0.6</v>
      </c>
      <c r="K124" s="44">
        <f t="shared" si="41"/>
        <v>0.6</v>
      </c>
      <c r="L124" s="44">
        <f t="shared" si="41"/>
        <v>0.6</v>
      </c>
      <c r="M124" s="44">
        <f t="shared" si="41"/>
        <v>0.6</v>
      </c>
      <c r="N124" s="44">
        <f t="shared" si="41"/>
        <v>0.6</v>
      </c>
    </row>
    <row r="125" spans="1:14" ht="15.75" customHeight="1" outlineLevel="1" x14ac:dyDescent="0.3">
      <c r="A125" s="8" t="s">
        <v>53</v>
      </c>
      <c r="B125" s="9"/>
      <c r="C125" s="9">
        <v>0.4</v>
      </c>
      <c r="D125" s="44">
        <f t="shared" ref="D125:N125" si="42">+C125</f>
        <v>0.4</v>
      </c>
      <c r="E125" s="44">
        <f t="shared" si="42"/>
        <v>0.4</v>
      </c>
      <c r="F125" s="44">
        <f t="shared" si="42"/>
        <v>0.4</v>
      </c>
      <c r="G125" s="44">
        <f t="shared" si="42"/>
        <v>0.4</v>
      </c>
      <c r="H125" s="44">
        <f t="shared" si="42"/>
        <v>0.4</v>
      </c>
      <c r="I125" s="44">
        <f t="shared" si="42"/>
        <v>0.4</v>
      </c>
      <c r="J125" s="44">
        <f t="shared" si="42"/>
        <v>0.4</v>
      </c>
      <c r="K125" s="44">
        <f t="shared" si="42"/>
        <v>0.4</v>
      </c>
      <c r="L125" s="44">
        <f t="shared" si="42"/>
        <v>0.4</v>
      </c>
      <c r="M125" s="44">
        <f t="shared" si="42"/>
        <v>0.4</v>
      </c>
      <c r="N125" s="44">
        <f t="shared" si="42"/>
        <v>0.4</v>
      </c>
    </row>
    <row r="126" spans="1:14" ht="15.75" customHeight="1" outlineLevel="1" x14ac:dyDescent="0.3">
      <c r="A126" s="8"/>
      <c r="B126" s="8"/>
      <c r="C126" s="8"/>
    </row>
    <row r="127" spans="1:14" ht="15.75" customHeight="1" outlineLevel="1" x14ac:dyDescent="0.3">
      <c r="A127" s="18" t="s">
        <v>39</v>
      </c>
      <c r="B127" s="8"/>
      <c r="C127" s="8"/>
    </row>
    <row r="128" spans="1:14" ht="15.75" customHeight="1" outlineLevel="1" x14ac:dyDescent="0.3">
      <c r="A128" s="8" t="s">
        <v>51</v>
      </c>
      <c r="B128" s="9"/>
      <c r="C128" s="9">
        <v>0.13</v>
      </c>
      <c r="D128" s="44">
        <f t="shared" ref="D128:N128" si="43">+C128</f>
        <v>0.13</v>
      </c>
      <c r="E128" s="44">
        <f t="shared" si="43"/>
        <v>0.13</v>
      </c>
      <c r="F128" s="44">
        <f t="shared" si="43"/>
        <v>0.13</v>
      </c>
      <c r="G128" s="44">
        <f t="shared" si="43"/>
        <v>0.13</v>
      </c>
      <c r="H128" s="44">
        <f t="shared" si="43"/>
        <v>0.13</v>
      </c>
      <c r="I128" s="44">
        <f t="shared" si="43"/>
        <v>0.13</v>
      </c>
      <c r="J128" s="44">
        <f t="shared" si="43"/>
        <v>0.13</v>
      </c>
      <c r="K128" s="44">
        <f t="shared" si="43"/>
        <v>0.13</v>
      </c>
      <c r="L128" s="44">
        <f t="shared" si="43"/>
        <v>0.13</v>
      </c>
      <c r="M128" s="44">
        <f t="shared" si="43"/>
        <v>0.13</v>
      </c>
      <c r="N128" s="44">
        <f t="shared" si="43"/>
        <v>0.13</v>
      </c>
    </row>
    <row r="129" spans="1:18" ht="15.75" customHeight="1" outlineLevel="1" x14ac:dyDescent="0.3">
      <c r="A129" s="8" t="s">
        <v>52</v>
      </c>
      <c r="B129" s="9"/>
      <c r="C129" s="9">
        <v>0.9</v>
      </c>
      <c r="D129" s="44">
        <f t="shared" ref="D129:N129" si="44">+C129</f>
        <v>0.9</v>
      </c>
      <c r="E129" s="44">
        <f t="shared" si="44"/>
        <v>0.9</v>
      </c>
      <c r="F129" s="44">
        <f t="shared" si="44"/>
        <v>0.9</v>
      </c>
      <c r="G129" s="44">
        <f t="shared" si="44"/>
        <v>0.9</v>
      </c>
      <c r="H129" s="44">
        <f t="shared" si="44"/>
        <v>0.9</v>
      </c>
      <c r="I129" s="44">
        <f t="shared" si="44"/>
        <v>0.9</v>
      </c>
      <c r="J129" s="44">
        <f t="shared" si="44"/>
        <v>0.9</v>
      </c>
      <c r="K129" s="44">
        <f t="shared" si="44"/>
        <v>0.9</v>
      </c>
      <c r="L129" s="44">
        <f t="shared" si="44"/>
        <v>0.9</v>
      </c>
      <c r="M129" s="44">
        <f t="shared" si="44"/>
        <v>0.9</v>
      </c>
      <c r="N129" s="44">
        <f t="shared" si="44"/>
        <v>0.9</v>
      </c>
    </row>
    <row r="130" spans="1:18" ht="15.75" customHeight="1" outlineLevel="1" x14ac:dyDescent="0.3">
      <c r="A130" s="8" t="s">
        <v>53</v>
      </c>
      <c r="B130" s="9"/>
      <c r="C130" s="9">
        <v>0.1</v>
      </c>
      <c r="D130" s="44">
        <f t="shared" ref="D130:N130" si="45">+C130</f>
        <v>0.1</v>
      </c>
      <c r="E130" s="44">
        <f t="shared" si="45"/>
        <v>0.1</v>
      </c>
      <c r="F130" s="44">
        <f t="shared" si="45"/>
        <v>0.1</v>
      </c>
      <c r="G130" s="44">
        <f t="shared" si="45"/>
        <v>0.1</v>
      </c>
      <c r="H130" s="44">
        <f t="shared" si="45"/>
        <v>0.1</v>
      </c>
      <c r="I130" s="44">
        <f t="shared" si="45"/>
        <v>0.1</v>
      </c>
      <c r="J130" s="44">
        <f t="shared" si="45"/>
        <v>0.1</v>
      </c>
      <c r="K130" s="44">
        <f t="shared" si="45"/>
        <v>0.1</v>
      </c>
      <c r="L130" s="44">
        <f t="shared" si="45"/>
        <v>0.1</v>
      </c>
      <c r="M130" s="44">
        <f t="shared" si="45"/>
        <v>0.1</v>
      </c>
      <c r="N130" s="44">
        <f t="shared" si="45"/>
        <v>0.1</v>
      </c>
    </row>
    <row r="131" spans="1:18" ht="15.75" customHeight="1" outlineLevel="1" x14ac:dyDescent="0.3">
      <c r="A131" s="8"/>
      <c r="B131" s="8"/>
      <c r="C131" s="8"/>
    </row>
    <row r="132" spans="1:18" ht="15.75" customHeight="1" outlineLevel="1" x14ac:dyDescent="0.3">
      <c r="A132" s="18" t="s">
        <v>40</v>
      </c>
      <c r="B132" s="8"/>
      <c r="C132" s="8"/>
    </row>
    <row r="133" spans="1:18" ht="15.75" customHeight="1" outlineLevel="1" x14ac:dyDescent="0.3">
      <c r="A133" s="8" t="s">
        <v>51</v>
      </c>
      <c r="B133" s="9"/>
      <c r="C133" s="9">
        <v>0.15</v>
      </c>
      <c r="D133" s="44">
        <f t="shared" ref="D133:N133" si="46">+C133</f>
        <v>0.15</v>
      </c>
      <c r="E133" s="44">
        <f t="shared" si="46"/>
        <v>0.15</v>
      </c>
      <c r="F133" s="44">
        <f t="shared" si="46"/>
        <v>0.15</v>
      </c>
      <c r="G133" s="44">
        <f t="shared" si="46"/>
        <v>0.15</v>
      </c>
      <c r="H133" s="44">
        <f t="shared" si="46"/>
        <v>0.15</v>
      </c>
      <c r="I133" s="44">
        <f t="shared" si="46"/>
        <v>0.15</v>
      </c>
      <c r="J133" s="44">
        <f t="shared" si="46"/>
        <v>0.15</v>
      </c>
      <c r="K133" s="44">
        <f t="shared" si="46"/>
        <v>0.15</v>
      </c>
      <c r="L133" s="44">
        <f t="shared" si="46"/>
        <v>0.15</v>
      </c>
      <c r="M133" s="44">
        <f t="shared" si="46"/>
        <v>0.15</v>
      </c>
      <c r="N133" s="44">
        <f t="shared" si="46"/>
        <v>0.15</v>
      </c>
    </row>
    <row r="134" spans="1:18" ht="15.75" customHeight="1" outlineLevel="1" x14ac:dyDescent="0.3">
      <c r="A134" s="8" t="s">
        <v>52</v>
      </c>
      <c r="B134" s="9"/>
      <c r="C134" s="9">
        <v>0.2</v>
      </c>
      <c r="D134" s="44">
        <f t="shared" ref="D134:N134" si="47">+C134</f>
        <v>0.2</v>
      </c>
      <c r="E134" s="44">
        <f t="shared" si="47"/>
        <v>0.2</v>
      </c>
      <c r="F134" s="44">
        <f t="shared" si="47"/>
        <v>0.2</v>
      </c>
      <c r="G134" s="44">
        <f t="shared" si="47"/>
        <v>0.2</v>
      </c>
      <c r="H134" s="44">
        <f t="shared" si="47"/>
        <v>0.2</v>
      </c>
      <c r="I134" s="44">
        <f t="shared" si="47"/>
        <v>0.2</v>
      </c>
      <c r="J134" s="44">
        <f t="shared" si="47"/>
        <v>0.2</v>
      </c>
      <c r="K134" s="44">
        <f t="shared" si="47"/>
        <v>0.2</v>
      </c>
      <c r="L134" s="44">
        <f t="shared" si="47"/>
        <v>0.2</v>
      </c>
      <c r="M134" s="44">
        <f t="shared" si="47"/>
        <v>0.2</v>
      </c>
      <c r="N134" s="44">
        <f t="shared" si="47"/>
        <v>0.2</v>
      </c>
    </row>
    <row r="135" spans="1:18" ht="15.75" customHeight="1" outlineLevel="1" x14ac:dyDescent="0.3">
      <c r="A135" s="8" t="s">
        <v>53</v>
      </c>
      <c r="B135" s="9"/>
      <c r="C135" s="9">
        <v>0.8</v>
      </c>
      <c r="D135" s="44">
        <f t="shared" ref="D135:N135" si="48">+C135</f>
        <v>0.8</v>
      </c>
      <c r="E135" s="44">
        <f t="shared" si="48"/>
        <v>0.8</v>
      </c>
      <c r="F135" s="44">
        <f t="shared" si="48"/>
        <v>0.8</v>
      </c>
      <c r="G135" s="44">
        <f t="shared" si="48"/>
        <v>0.8</v>
      </c>
      <c r="H135" s="44">
        <f t="shared" si="48"/>
        <v>0.8</v>
      </c>
      <c r="I135" s="44">
        <f t="shared" si="48"/>
        <v>0.8</v>
      </c>
      <c r="J135" s="44">
        <f t="shared" si="48"/>
        <v>0.8</v>
      </c>
      <c r="K135" s="44">
        <f t="shared" si="48"/>
        <v>0.8</v>
      </c>
      <c r="L135" s="44">
        <f t="shared" si="48"/>
        <v>0.8</v>
      </c>
      <c r="M135" s="44">
        <f t="shared" si="48"/>
        <v>0.8</v>
      </c>
      <c r="N135" s="44">
        <f t="shared" si="48"/>
        <v>0.8</v>
      </c>
    </row>
    <row r="136" spans="1:18" ht="15.75" customHeight="1" x14ac:dyDescent="0.3">
      <c r="B136" s="8"/>
      <c r="C136" s="8"/>
    </row>
    <row r="137" spans="1:18" ht="15.75" customHeight="1" x14ac:dyDescent="0.3">
      <c r="A137" s="3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</row>
    <row r="138" spans="1:18" ht="15.75" customHeight="1" x14ac:dyDescent="0.3">
      <c r="A138" s="3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</row>
    <row r="139" spans="1:18" ht="15.75" customHeight="1" x14ac:dyDescent="0.3">
      <c r="A139" s="3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</row>
    <row r="140" spans="1:18" ht="15.75" customHeight="1" x14ac:dyDescent="0.3">
      <c r="A140" s="3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</row>
    <row r="141" spans="1:18" ht="31.2" x14ac:dyDescent="0.25">
      <c r="A141" s="59" t="s">
        <v>119</v>
      </c>
      <c r="B141" s="46"/>
      <c r="C141" s="46"/>
      <c r="D141" s="46"/>
      <c r="E141" s="46"/>
      <c r="F141" s="46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</row>
    <row r="142" spans="1:18" ht="15.75" customHeight="1" x14ac:dyDescent="0.3">
      <c r="A142" s="3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</row>
    <row r="143" spans="1:18" ht="15.75" customHeight="1" x14ac:dyDescent="0.25">
      <c r="A143" s="49" t="s">
        <v>60</v>
      </c>
      <c r="B143" s="22" t="s">
        <v>76</v>
      </c>
      <c r="C143" s="58">
        <f t="shared" ref="C143:N143" si="49">+ROUND(C64*C56,0)</f>
        <v>63194</v>
      </c>
      <c r="D143" s="58">
        <f t="shared" si="49"/>
        <v>72674</v>
      </c>
      <c r="E143" s="58">
        <f t="shared" si="49"/>
        <v>83575</v>
      </c>
      <c r="F143" s="58">
        <f t="shared" si="49"/>
        <v>96111</v>
      </c>
      <c r="G143" s="58">
        <f t="shared" si="49"/>
        <v>110527</v>
      </c>
      <c r="H143" s="58">
        <f t="shared" si="49"/>
        <v>127107</v>
      </c>
      <c r="I143" s="58">
        <f t="shared" si="49"/>
        <v>146173</v>
      </c>
      <c r="J143" s="58">
        <f t="shared" si="49"/>
        <v>168099</v>
      </c>
      <c r="K143" s="58">
        <f t="shared" si="49"/>
        <v>193313</v>
      </c>
      <c r="L143" s="58">
        <f t="shared" si="49"/>
        <v>222310</v>
      </c>
      <c r="M143" s="58">
        <f t="shared" si="49"/>
        <v>255657</v>
      </c>
      <c r="N143" s="58">
        <f t="shared" si="49"/>
        <v>294005</v>
      </c>
    </row>
    <row r="144" spans="1:18" ht="15.75" customHeight="1" x14ac:dyDescent="0.25">
      <c r="A144" s="48" t="s">
        <v>89</v>
      </c>
      <c r="B144" s="22" t="s">
        <v>76</v>
      </c>
      <c r="C144" s="58">
        <f>B146-C151</f>
        <v>18155.968228198537</v>
      </c>
      <c r="D144" s="58">
        <f t="shared" ref="D144:N144" si="50">C146-D151</f>
        <v>53332.609467954637</v>
      </c>
      <c r="E144" s="58">
        <f t="shared" si="50"/>
        <v>82447.755120430578</v>
      </c>
      <c r="F144" s="58">
        <f t="shared" si="50"/>
        <v>108537.23945774516</v>
      </c>
      <c r="G144" s="58">
        <f t="shared" si="50"/>
        <v>133719.34707622026</v>
      </c>
      <c r="H144" s="58">
        <f t="shared" si="50"/>
        <v>159535.81161498546</v>
      </c>
      <c r="I144" s="58">
        <f t="shared" si="50"/>
        <v>187177.04007107177</v>
      </c>
      <c r="J144" s="58">
        <f t="shared" si="50"/>
        <v>217628.81099866604</v>
      </c>
      <c r="K144" s="58">
        <f t="shared" si="50"/>
        <v>251777.90441671998</v>
      </c>
      <c r="L144" s="58">
        <f t="shared" si="50"/>
        <v>290481.14013501978</v>
      </c>
      <c r="M144" s="58">
        <f t="shared" si="50"/>
        <v>334620.1942704895</v>
      </c>
      <c r="N144" s="58">
        <f t="shared" si="50"/>
        <v>385139.7858558204</v>
      </c>
    </row>
    <row r="145" spans="1:14" ht="15.75" customHeight="1" x14ac:dyDescent="0.25">
      <c r="A145" s="49" t="s">
        <v>55</v>
      </c>
      <c r="B145" s="22"/>
      <c r="C145" s="56">
        <v>448.74976968691357</v>
      </c>
      <c r="D145" s="56">
        <v>447.03233229675374</v>
      </c>
      <c r="E145" s="56">
        <v>445.24788224602179</v>
      </c>
      <c r="F145" s="56">
        <v>442.54829975009937</v>
      </c>
      <c r="G145" s="56">
        <v>440.50047679926666</v>
      </c>
      <c r="H145" s="56">
        <v>438.34463617893061</v>
      </c>
      <c r="I145" s="56">
        <v>436.06750672461487</v>
      </c>
      <c r="J145" s="56">
        <v>433.928413530863</v>
      </c>
      <c r="K145" s="56">
        <v>431.75959205863808</v>
      </c>
      <c r="L145" s="56">
        <v>429.58663747344832</v>
      </c>
      <c r="M145" s="56">
        <v>427.44782374289457</v>
      </c>
      <c r="N145" s="56">
        <v>425.30920700534062</v>
      </c>
    </row>
    <row r="146" spans="1:14" ht="15.75" customHeight="1" x14ac:dyDescent="0.25">
      <c r="A146" s="48" t="s">
        <v>57</v>
      </c>
      <c r="B146" s="25">
        <v>24566.302027294198</v>
      </c>
      <c r="C146" s="58">
        <f>+SUM(C143:C145)</f>
        <v>81798.71799788544</v>
      </c>
      <c r="D146" s="58">
        <f t="shared" ref="D146:N146" si="51">+SUM(D143:D145)</f>
        <v>126453.6418002514</v>
      </c>
      <c r="E146" s="58">
        <f t="shared" si="51"/>
        <v>166468.00300267659</v>
      </c>
      <c r="F146" s="58">
        <f t="shared" si="51"/>
        <v>205090.78775749527</v>
      </c>
      <c r="G146" s="58">
        <f t="shared" si="51"/>
        <v>244686.84755301953</v>
      </c>
      <c r="H146" s="58">
        <f t="shared" si="51"/>
        <v>287081.15625116439</v>
      </c>
      <c r="I146" s="58">
        <f t="shared" si="51"/>
        <v>333786.10757779639</v>
      </c>
      <c r="J146" s="58">
        <f t="shared" si="51"/>
        <v>386161.73941219691</v>
      </c>
      <c r="K146" s="58">
        <f t="shared" si="51"/>
        <v>445522.66400877864</v>
      </c>
      <c r="L146" s="58">
        <f t="shared" si="51"/>
        <v>513220.72677249322</v>
      </c>
      <c r="M146" s="58">
        <f t="shared" si="51"/>
        <v>590704.64209423237</v>
      </c>
      <c r="N146" s="58">
        <f t="shared" si="51"/>
        <v>679570.09506282571</v>
      </c>
    </row>
    <row r="147" spans="1:14" ht="15.75" customHeight="1" x14ac:dyDescent="0.25">
      <c r="A147" s="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</row>
    <row r="148" spans="1:14" ht="15.75" customHeight="1" x14ac:dyDescent="0.25">
      <c r="A148" s="3" t="s">
        <v>58</v>
      </c>
      <c r="B148" s="25">
        <v>2143.4221356043981</v>
      </c>
      <c r="C148" s="56">
        <f>+C164</f>
        <v>36809.623099048455</v>
      </c>
      <c r="D148" s="56">
        <f t="shared" ref="D148:N148" si="52">+D164</f>
        <v>56904.163810113125</v>
      </c>
      <c r="E148" s="56">
        <f t="shared" si="52"/>
        <v>74910.470101204439</v>
      </c>
      <c r="F148" s="56">
        <f t="shared" si="52"/>
        <v>92290.656053372848</v>
      </c>
      <c r="G148" s="56">
        <f t="shared" si="52"/>
        <v>110109.09819573376</v>
      </c>
      <c r="H148" s="56">
        <f t="shared" si="52"/>
        <v>129186.35712943014</v>
      </c>
      <c r="I148" s="56">
        <f t="shared" si="52"/>
        <v>150203.40074887546</v>
      </c>
      <c r="J148" s="56">
        <f t="shared" si="52"/>
        <v>173772.20042518573</v>
      </c>
      <c r="K148" s="56">
        <f t="shared" si="52"/>
        <v>200484.72914710199</v>
      </c>
      <c r="L148" s="56">
        <f t="shared" si="52"/>
        <v>230948.96444224622</v>
      </c>
      <c r="M148" s="56">
        <f t="shared" si="52"/>
        <v>265816.62444622238</v>
      </c>
      <c r="N148" s="56">
        <f t="shared" si="52"/>
        <v>305806.20860766195</v>
      </c>
    </row>
    <row r="149" spans="1:14" ht="15.75" customHeight="1" x14ac:dyDescent="0.25">
      <c r="A149" s="3" t="s">
        <v>120</v>
      </c>
      <c r="B149" s="25">
        <v>26709.724162898594</v>
      </c>
      <c r="C149" s="58">
        <f>+C148+C146</f>
        <v>118608.3410969339</v>
      </c>
      <c r="D149" s="58">
        <f t="shared" ref="D149:N149" si="53">+D148+D146</f>
        <v>183357.80561036454</v>
      </c>
      <c r="E149" s="58">
        <f t="shared" si="53"/>
        <v>241378.47310388103</v>
      </c>
      <c r="F149" s="58">
        <f t="shared" si="53"/>
        <v>297381.44381086814</v>
      </c>
      <c r="G149" s="58">
        <f t="shared" si="53"/>
        <v>354795.94574875326</v>
      </c>
      <c r="H149" s="58">
        <f t="shared" si="53"/>
        <v>416267.51338059455</v>
      </c>
      <c r="I149" s="58">
        <f t="shared" si="53"/>
        <v>483989.50832667184</v>
      </c>
      <c r="J149" s="58">
        <f t="shared" si="53"/>
        <v>559933.93983738264</v>
      </c>
      <c r="K149" s="58">
        <f t="shared" si="53"/>
        <v>646007.39315588062</v>
      </c>
      <c r="L149" s="58">
        <f t="shared" si="53"/>
        <v>744169.69121473946</v>
      </c>
      <c r="M149" s="58">
        <f t="shared" si="53"/>
        <v>856521.2665404547</v>
      </c>
      <c r="N149" s="58">
        <f t="shared" si="53"/>
        <v>985376.3036704876</v>
      </c>
    </row>
    <row r="150" spans="1:14" ht="15.75" customHeight="1" x14ac:dyDescent="0.25">
      <c r="A150" s="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</row>
    <row r="151" spans="1:14" ht="15.75" customHeight="1" x14ac:dyDescent="0.25">
      <c r="A151" s="49" t="s">
        <v>56</v>
      </c>
      <c r="B151" s="22"/>
      <c r="C151" s="56">
        <v>6410.3337990956625</v>
      </c>
      <c r="D151" s="56">
        <v>28466.1085299308</v>
      </c>
      <c r="E151" s="56">
        <v>44005.886679820811</v>
      </c>
      <c r="F151" s="56">
        <v>57930.763544931433</v>
      </c>
      <c r="G151" s="56">
        <v>71371.440681274995</v>
      </c>
      <c r="H151" s="56">
        <v>85151.035938034081</v>
      </c>
      <c r="I151" s="56">
        <v>99904.11618009262</v>
      </c>
      <c r="J151" s="56">
        <v>116157.29657913034</v>
      </c>
      <c r="K151" s="56">
        <v>134383.83499547694</v>
      </c>
      <c r="L151" s="56">
        <v>155041.52387375888</v>
      </c>
      <c r="M151" s="56">
        <v>178600.53250200374</v>
      </c>
      <c r="N151" s="56">
        <v>205564.85623841194</v>
      </c>
    </row>
    <row r="152" spans="1:14" ht="15.75" customHeight="1" x14ac:dyDescent="0.25">
      <c r="A152" s="3" t="s">
        <v>103</v>
      </c>
      <c r="B152" s="22"/>
      <c r="C152" s="61">
        <f>C151/B149</f>
        <v>0.24</v>
      </c>
      <c r="D152" s="61">
        <f t="shared" ref="D152:N152" si="54">D151/C149</f>
        <v>0.2400008993184263</v>
      </c>
      <c r="E152" s="61">
        <f t="shared" si="54"/>
        <v>0.24000007271756596</v>
      </c>
      <c r="F152" s="61">
        <f t="shared" si="54"/>
        <v>0.23999970999899406</v>
      </c>
      <c r="G152" s="61">
        <f t="shared" si="54"/>
        <v>0.23999964411588026</v>
      </c>
      <c r="H152" s="61">
        <f t="shared" si="54"/>
        <v>0.24000002524925498</v>
      </c>
      <c r="I152" s="61">
        <f t="shared" si="54"/>
        <v>0.23999979092471241</v>
      </c>
      <c r="J152" s="61">
        <f t="shared" si="54"/>
        <v>0.23999961689402827</v>
      </c>
      <c r="K152" s="61">
        <f t="shared" si="54"/>
        <v>0.23999944535333045</v>
      </c>
      <c r="L152" s="61">
        <f t="shared" si="54"/>
        <v>0.23999961225884545</v>
      </c>
      <c r="M152" s="61">
        <f t="shared" si="54"/>
        <v>0.23999974012710271</v>
      </c>
      <c r="N152" s="61">
        <f t="shared" si="54"/>
        <v>0.23999971077040716</v>
      </c>
    </row>
    <row r="153" spans="1:14" ht="15.75" customHeight="1" x14ac:dyDescent="0.25">
      <c r="A153" s="3" t="s">
        <v>121</v>
      </c>
      <c r="B153" s="22"/>
      <c r="C153" s="61">
        <f>C144/B146</f>
        <v>0.73905987999441225</v>
      </c>
      <c r="D153" s="61">
        <f t="shared" ref="D153:N153" si="55">D144/C146</f>
        <v>0.65199810917982026</v>
      </c>
      <c r="E153" s="61">
        <f t="shared" si="55"/>
        <v>0.65199984711129666</v>
      </c>
      <c r="F153" s="61">
        <f t="shared" si="55"/>
        <v>0.65200060972678353</v>
      </c>
      <c r="G153" s="61">
        <f t="shared" si="55"/>
        <v>0.65200074824586229</v>
      </c>
      <c r="H153" s="61">
        <f t="shared" si="55"/>
        <v>0.65199994691343899</v>
      </c>
      <c r="I153" s="61">
        <f t="shared" si="55"/>
        <v>0.65200043958061971</v>
      </c>
      <c r="J153" s="61">
        <f t="shared" si="55"/>
        <v>0.65200080547972694</v>
      </c>
      <c r="K153" s="61">
        <f t="shared" si="55"/>
        <v>0.65200116614340997</v>
      </c>
      <c r="L153" s="61">
        <f t="shared" si="55"/>
        <v>0.65200081522518483</v>
      </c>
      <c r="M153" s="61">
        <f t="shared" si="55"/>
        <v>0.65200054638250038</v>
      </c>
      <c r="N153" s="61">
        <f t="shared" si="55"/>
        <v>0.65200060810488913</v>
      </c>
    </row>
    <row r="154" spans="1:14" ht="15.75" customHeight="1" x14ac:dyDescent="0.25">
      <c r="A154" s="3" t="s">
        <v>122</v>
      </c>
      <c r="B154" s="22"/>
      <c r="C154" s="61">
        <f>C202/B149</f>
        <v>0.19893509727294381</v>
      </c>
      <c r="D154" s="61">
        <f t="shared" ref="D154:N154" si="56">D202/C149</f>
        <v>5.171243488606083E-2</v>
      </c>
      <c r="E154" s="61">
        <f t="shared" si="56"/>
        <v>3.8990763598869681E-2</v>
      </c>
      <c r="F154" s="61">
        <f t="shared" si="56"/>
        <v>3.5073085178787232E-2</v>
      </c>
      <c r="G154" s="61">
        <f t="shared" si="56"/>
        <v>3.456316693968594E-2</v>
      </c>
      <c r="H154" s="61">
        <f t="shared" si="56"/>
        <v>3.6522607895374398E-2</v>
      </c>
      <c r="I154" s="61">
        <f t="shared" si="56"/>
        <v>4.1371312053841681E-2</v>
      </c>
      <c r="J154" s="61">
        <f t="shared" si="56"/>
        <v>5.0548400945579178E-2</v>
      </c>
      <c r="K154" s="61">
        <f t="shared" si="56"/>
        <v>6.6832836450384597E-2</v>
      </c>
      <c r="L154" s="61">
        <f t="shared" si="56"/>
        <v>9.5142659659846376E-2</v>
      </c>
      <c r="M154" s="61">
        <f t="shared" si="56"/>
        <v>0.14399341524134329</v>
      </c>
      <c r="N154" s="61">
        <f t="shared" si="56"/>
        <v>0.22803761151987098</v>
      </c>
    </row>
    <row r="155" spans="1:14" ht="15.75" customHeight="1" x14ac:dyDescent="0.25">
      <c r="A155" s="3" t="s">
        <v>123</v>
      </c>
      <c r="B155" s="22"/>
      <c r="C155" s="61">
        <f>+(C144+B148)/B149</f>
        <v>0.76000000000000023</v>
      </c>
      <c r="D155" s="61">
        <f t="shared" ref="D155:N155" si="57">+(D144+C148)/C149</f>
        <v>0.7599991006815735</v>
      </c>
      <c r="E155" s="61">
        <f t="shared" si="57"/>
        <v>0.75999992728243393</v>
      </c>
      <c r="F155" s="61">
        <f t="shared" si="57"/>
        <v>0.760000290001006</v>
      </c>
      <c r="G155" s="61">
        <f t="shared" si="57"/>
        <v>0.76000035588411963</v>
      </c>
      <c r="H155" s="61">
        <f t="shared" si="57"/>
        <v>0.7599999747507451</v>
      </c>
      <c r="I155" s="61">
        <f t="shared" si="57"/>
        <v>0.76000020907528743</v>
      </c>
      <c r="J155" s="61">
        <f t="shared" si="57"/>
        <v>0.76000038310597173</v>
      </c>
      <c r="K155" s="61">
        <f t="shared" si="57"/>
        <v>0.7600005546466696</v>
      </c>
      <c r="L155" s="61">
        <f t="shared" si="57"/>
        <v>0.76000038774115464</v>
      </c>
      <c r="M155" s="61">
        <f t="shared" si="57"/>
        <v>0.76000025987289732</v>
      </c>
      <c r="N155" s="61">
        <f t="shared" si="57"/>
        <v>0.76000028922959284</v>
      </c>
    </row>
    <row r="156" spans="1:14" ht="15.75" customHeight="1" x14ac:dyDescent="0.3">
      <c r="A156" s="3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</row>
    <row r="157" spans="1:14" ht="15.75" customHeight="1" x14ac:dyDescent="0.3">
      <c r="A157" s="3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</row>
    <row r="158" spans="1:14" ht="15.75" customHeight="1" x14ac:dyDescent="0.3">
      <c r="A158" s="3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 spans="1:14" ht="15.75" customHeight="1" x14ac:dyDescent="0.3">
      <c r="A159" s="3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</row>
    <row r="160" spans="1:14" ht="15.75" customHeight="1" x14ac:dyDescent="0.3">
      <c r="A160" s="3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</row>
    <row r="161" spans="1:19" ht="15.75" customHeight="1" x14ac:dyDescent="0.3">
      <c r="A161" s="3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</row>
    <row r="162" spans="1:19" ht="42.45" customHeight="1" x14ac:dyDescent="0.3">
      <c r="A162" s="19" t="s">
        <v>98</v>
      </c>
      <c r="B162" s="46"/>
      <c r="C162" s="46"/>
      <c r="D162" s="46"/>
      <c r="E162" s="46"/>
      <c r="F162" s="46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</row>
    <row r="163" spans="1:19" ht="15.75" customHeight="1" x14ac:dyDescent="0.3">
      <c r="A163" s="3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</row>
    <row r="164" spans="1:19" ht="15.75" customHeight="1" x14ac:dyDescent="0.25">
      <c r="A164" s="50" t="s">
        <v>90</v>
      </c>
      <c r="B164" s="22" t="s">
        <v>118</v>
      </c>
      <c r="C164" s="57">
        <f>+SUM(C165:C167)</f>
        <v>36809.623099048455</v>
      </c>
      <c r="D164" s="57">
        <f t="shared" ref="D164:N164" si="58">+SUM(D165:D167)</f>
        <v>56904.163810113125</v>
      </c>
      <c r="E164" s="57">
        <f t="shared" si="58"/>
        <v>74910.470101204439</v>
      </c>
      <c r="F164" s="57">
        <f t="shared" si="58"/>
        <v>92290.656053372848</v>
      </c>
      <c r="G164" s="57">
        <f t="shared" si="58"/>
        <v>110109.09819573376</v>
      </c>
      <c r="H164" s="57">
        <f t="shared" si="58"/>
        <v>129186.35712943014</v>
      </c>
      <c r="I164" s="57">
        <f t="shared" si="58"/>
        <v>150203.40074887546</v>
      </c>
      <c r="J164" s="57">
        <f t="shared" si="58"/>
        <v>173772.20042518573</v>
      </c>
      <c r="K164" s="57">
        <f t="shared" si="58"/>
        <v>200484.72914710199</v>
      </c>
      <c r="L164" s="57">
        <f t="shared" si="58"/>
        <v>230948.96444224622</v>
      </c>
      <c r="M164" s="57">
        <f t="shared" si="58"/>
        <v>265816.62444622238</v>
      </c>
      <c r="N164" s="57">
        <f t="shared" si="58"/>
        <v>305806.20860766195</v>
      </c>
    </row>
    <row r="165" spans="1:19" ht="15.75" customHeight="1" x14ac:dyDescent="0.3">
      <c r="A165" s="51" t="s">
        <v>61</v>
      </c>
      <c r="B165" s="22" t="s">
        <v>78</v>
      </c>
      <c r="C165" s="56">
        <v>26134.832400324402</v>
      </c>
      <c r="D165" s="56">
        <v>40515.764632800543</v>
      </c>
      <c r="E165" s="56">
        <v>53066.577019693228</v>
      </c>
      <c r="F165" s="56">
        <v>65164.586426165508</v>
      </c>
      <c r="G165" s="56">
        <v>77659.50652105824</v>
      </c>
      <c r="H165" s="56">
        <v>91509.827841688908</v>
      </c>
      <c r="I165" s="56">
        <v>106347.94906743948</v>
      </c>
      <c r="J165" s="56">
        <v>122897.17187973829</v>
      </c>
      <c r="K165" s="56">
        <v>141742.25955361692</v>
      </c>
      <c r="L165" s="56">
        <v>163322.7987740612</v>
      </c>
      <c r="M165" s="56">
        <v>188080.78848072846</v>
      </c>
      <c r="N165" s="56">
        <v>216327.02252862119</v>
      </c>
    </row>
    <row r="166" spans="1:19" ht="15.75" customHeight="1" x14ac:dyDescent="0.3">
      <c r="A166" s="51" t="s">
        <v>62</v>
      </c>
      <c r="B166" s="22" t="s">
        <v>78</v>
      </c>
      <c r="C166" s="56">
        <v>8907.9287899697265</v>
      </c>
      <c r="D166" s="56">
        <v>13679.760979951196</v>
      </c>
      <c r="E166" s="56">
        <v>18014.469849937646</v>
      </c>
      <c r="F166" s="56">
        <v>22387.49818280297</v>
      </c>
      <c r="G166" s="56">
        <v>26546.334614927284</v>
      </c>
      <c r="H166" s="56">
        <v>31173.887494542792</v>
      </c>
      <c r="I166" s="56">
        <v>36224.753628722487</v>
      </c>
      <c r="J166" s="56">
        <v>41935.679418786109</v>
      </c>
      <c r="K166" s="56">
        <v>48416.001989932513</v>
      </c>
      <c r="L166" s="56">
        <v>55723.009274590113</v>
      </c>
      <c r="M166" s="56">
        <v>64145.779489202221</v>
      </c>
      <c r="N166" s="56">
        <v>73796.297664053942</v>
      </c>
    </row>
    <row r="167" spans="1:19" ht="15.75" customHeight="1" x14ac:dyDescent="0.3">
      <c r="A167" s="51" t="s">
        <v>63</v>
      </c>
      <c r="B167" s="22" t="s">
        <v>78</v>
      </c>
      <c r="C167" s="56">
        <v>1766.8619087543275</v>
      </c>
      <c r="D167" s="56">
        <v>2708.6381973613898</v>
      </c>
      <c r="E167" s="56">
        <v>3829.4232315735758</v>
      </c>
      <c r="F167" s="56">
        <v>4738.5714444043706</v>
      </c>
      <c r="G167" s="56">
        <v>5903.2570597482363</v>
      </c>
      <c r="H167" s="56">
        <v>6502.6417931984388</v>
      </c>
      <c r="I167" s="56">
        <v>7630.6980527134956</v>
      </c>
      <c r="J167" s="56">
        <v>8939.3491266612982</v>
      </c>
      <c r="K167" s="56">
        <v>10326.46760355257</v>
      </c>
      <c r="L167" s="56">
        <v>11903.156393594898</v>
      </c>
      <c r="M167" s="56">
        <v>13590.056476291707</v>
      </c>
      <c r="N167" s="56">
        <v>15682.888414986854</v>
      </c>
    </row>
    <row r="168" spans="1:19" ht="15.75" customHeight="1" x14ac:dyDescent="0.25">
      <c r="A168" s="50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</row>
    <row r="169" spans="1:19" ht="15.75" customHeight="1" x14ac:dyDescent="0.25">
      <c r="A169" s="50" t="s">
        <v>99</v>
      </c>
      <c r="B169" s="22" t="s">
        <v>118</v>
      </c>
      <c r="C169" s="57">
        <f>+SUM(C170:C172)</f>
        <v>9327.0634902117454</v>
      </c>
      <c r="D169" s="57">
        <f t="shared" ref="D169" si="59">+SUM(D170:D172)</f>
        <v>18064.120023487769</v>
      </c>
      <c r="E169" s="57">
        <f t="shared" ref="E169" si="60">+SUM(E170:E172)</f>
        <v>35232.586823626836</v>
      </c>
      <c r="F169" s="57">
        <f t="shared" ref="F169" si="61">+SUM(F170:F172)</f>
        <v>69025.717342406817</v>
      </c>
      <c r="G169" s="57">
        <f t="shared" ref="G169" si="62">+SUM(G170:G172)</f>
        <v>135606.44715557285</v>
      </c>
      <c r="H169" s="57">
        <f t="shared" ref="H169" si="63">+SUM(H170:H172)</f>
        <v>266861.11939978739</v>
      </c>
      <c r="I169" s="57">
        <f t="shared" ref="I169" si="64">+SUM(I170:I172)</f>
        <v>525696.1425999566</v>
      </c>
      <c r="J169" s="57">
        <f t="shared" ref="J169" si="65">+SUM(J170:J172)</f>
        <v>1036216.9501148865</v>
      </c>
      <c r="K169" s="57">
        <f t="shared" ref="K169" si="66">+SUM(K170:K172)</f>
        <v>2043267.6934639539</v>
      </c>
      <c r="L169" s="57">
        <f t="shared" ref="L169" si="67">+SUM(L170:L172)</f>
        <v>4029896.4098488414</v>
      </c>
      <c r="M169" s="57">
        <f t="shared" ref="M169" si="68">+SUM(M170:M172)</f>
        <v>7949100.9532390386</v>
      </c>
      <c r="N169" s="57">
        <f t="shared" ref="N169" si="69">+SUM(N170:N172)</f>
        <v>15681038.246836577</v>
      </c>
    </row>
    <row r="170" spans="1:19" ht="15.75" customHeight="1" x14ac:dyDescent="0.3">
      <c r="A170" s="51" t="s">
        <v>61</v>
      </c>
      <c r="B170" s="22" t="s">
        <v>76</v>
      </c>
      <c r="C170" s="58">
        <f>B222-C185</f>
        <v>6552.4098762494432</v>
      </c>
      <c r="D170" s="58">
        <f t="shared" ref="D170:N170" si="70">+C222-D185</f>
        <v>7561.2659271891853</v>
      </c>
      <c r="E170" s="58">
        <f t="shared" si="70"/>
        <v>8811.3327566371063</v>
      </c>
      <c r="F170" s="58">
        <f t="shared" si="70"/>
        <v>10432.470429518666</v>
      </c>
      <c r="G170" s="58">
        <f t="shared" si="70"/>
        <v>12665.533611579065</v>
      </c>
      <c r="H170" s="58">
        <f t="shared" si="70"/>
        <v>15968.921344257311</v>
      </c>
      <c r="I170" s="58">
        <f t="shared" si="70"/>
        <v>21227.991753496113</v>
      </c>
      <c r="J170" s="58">
        <f t="shared" si="70"/>
        <v>30167.299610923244</v>
      </c>
      <c r="K170" s="58">
        <f t="shared" si="70"/>
        <v>46164.011986696198</v>
      </c>
      <c r="L170" s="58">
        <f t="shared" si="70"/>
        <v>75852.109630413281</v>
      </c>
      <c r="M170" s="58">
        <f t="shared" si="70"/>
        <v>132286.95454451779</v>
      </c>
      <c r="N170" s="58">
        <f t="shared" si="70"/>
        <v>241187.97353691954</v>
      </c>
    </row>
    <row r="171" spans="1:19" ht="15.75" customHeight="1" x14ac:dyDescent="0.3">
      <c r="A171" s="51" t="s">
        <v>62</v>
      </c>
      <c r="B171" s="22" t="s">
        <v>76</v>
      </c>
      <c r="C171" s="58">
        <f>B223-C186</f>
        <v>1988.4654871537723</v>
      </c>
      <c r="D171" s="58">
        <f t="shared" ref="D171:N171" si="71">+C223-D186</f>
        <v>9485.9214180808249</v>
      </c>
      <c r="E171" s="58">
        <f t="shared" si="71"/>
        <v>25138.534437475053</v>
      </c>
      <c r="F171" s="58">
        <f t="shared" si="71"/>
        <v>57001.235815124419</v>
      </c>
      <c r="G171" s="58">
        <f t="shared" si="71"/>
        <v>120983.03413832776</v>
      </c>
      <c r="H171" s="58">
        <f t="shared" si="71"/>
        <v>248490.26166186231</v>
      </c>
      <c r="I171" s="58">
        <f t="shared" si="71"/>
        <v>501506.20904310432</v>
      </c>
      <c r="J171" s="58">
        <f t="shared" si="71"/>
        <v>1002342.5661484634</v>
      </c>
      <c r="K171" s="58">
        <f t="shared" si="71"/>
        <v>1992336.0062038491</v>
      </c>
      <c r="L171" s="58">
        <f t="shared" si="71"/>
        <v>3947650.5562083968</v>
      </c>
      <c r="M171" s="58">
        <f t="shared" si="71"/>
        <v>7807743.490850199</v>
      </c>
      <c r="N171" s="58">
        <f t="shared" si="71"/>
        <v>15426104.2258678</v>
      </c>
    </row>
    <row r="172" spans="1:19" ht="15.75" customHeight="1" x14ac:dyDescent="0.3">
      <c r="A172" s="51" t="s">
        <v>63</v>
      </c>
      <c r="B172" s="22" t="s">
        <v>76</v>
      </c>
      <c r="C172" s="58">
        <f>B224-C187</f>
        <v>786.18812680853</v>
      </c>
      <c r="D172" s="58">
        <f t="shared" ref="D172:N172" si="72">+C224-D187</f>
        <v>1016.9326782177577</v>
      </c>
      <c r="E172" s="58">
        <f t="shared" si="72"/>
        <v>1282.7196295146782</v>
      </c>
      <c r="F172" s="58">
        <f t="shared" si="72"/>
        <v>1592.0110977637371</v>
      </c>
      <c r="G172" s="58">
        <f t="shared" si="72"/>
        <v>1957.8794056660345</v>
      </c>
      <c r="H172" s="58">
        <f t="shared" si="72"/>
        <v>2401.9363936677428</v>
      </c>
      <c r="I172" s="58">
        <f t="shared" si="72"/>
        <v>2961.9418033561114</v>
      </c>
      <c r="J172" s="58">
        <f t="shared" si="72"/>
        <v>3707.0843554998028</v>
      </c>
      <c r="K172" s="58">
        <f t="shared" si="72"/>
        <v>4767.675273408574</v>
      </c>
      <c r="L172" s="58">
        <f t="shared" si="72"/>
        <v>6393.7440100312951</v>
      </c>
      <c r="M172" s="58">
        <f t="shared" si="72"/>
        <v>9070.5078443215643</v>
      </c>
      <c r="N172" s="58">
        <f t="shared" si="72"/>
        <v>13746.047431856081</v>
      </c>
    </row>
    <row r="173" spans="1:19" ht="15.75" customHeight="1" x14ac:dyDescent="0.25">
      <c r="A173" s="50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</row>
    <row r="174" spans="1:19" ht="15.75" customHeight="1" x14ac:dyDescent="0.25">
      <c r="A174" s="50" t="s">
        <v>100</v>
      </c>
      <c r="B174" s="22" t="s">
        <v>118</v>
      </c>
      <c r="C174" s="57">
        <f>+SUM(C175:C177)</f>
        <v>54.847194072844992</v>
      </c>
      <c r="D174" s="57">
        <f t="shared" ref="D174:N174" si="73">+SUM(D175:D177)</f>
        <v>54.637285058492125</v>
      </c>
      <c r="E174" s="57">
        <f t="shared" si="73"/>
        <v>54.419185607847112</v>
      </c>
      <c r="F174" s="57">
        <f t="shared" si="73"/>
        <v>54.089236636123267</v>
      </c>
      <c r="G174" s="57">
        <f t="shared" si="73"/>
        <v>53.838947164354821</v>
      </c>
      <c r="H174" s="57">
        <f t="shared" si="73"/>
        <v>53.575455532980413</v>
      </c>
      <c r="I174" s="57">
        <f t="shared" si="73"/>
        <v>53.297139710786276</v>
      </c>
      <c r="J174" s="57">
        <f t="shared" si="73"/>
        <v>53.035694987105487</v>
      </c>
      <c r="K174" s="57">
        <f t="shared" si="73"/>
        <v>52.770616807166881</v>
      </c>
      <c r="L174" s="57">
        <f t="shared" si="73"/>
        <v>52.505033468977032</v>
      </c>
      <c r="M174" s="57">
        <f t="shared" si="73"/>
        <v>52.243622901909347</v>
      </c>
      <c r="N174" s="57">
        <f t="shared" si="73"/>
        <v>51.982236411763857</v>
      </c>
    </row>
    <row r="175" spans="1:19" ht="15.75" customHeight="1" x14ac:dyDescent="0.3">
      <c r="A175" s="51" t="s">
        <v>61</v>
      </c>
      <c r="B175" s="22" t="s">
        <v>78</v>
      </c>
      <c r="C175" s="56">
        <v>43.658366481984615</v>
      </c>
      <c r="D175" s="56">
        <v>43.447569078512942</v>
      </c>
      <c r="E175" s="56">
        <v>43.439570719607879</v>
      </c>
      <c r="F175" s="56">
        <v>43.265331314395361</v>
      </c>
      <c r="G175" s="56">
        <v>42.95624388265626</v>
      </c>
      <c r="H175" s="56">
        <v>42.72314268363683</v>
      </c>
      <c r="I175" s="56">
        <v>42.516538802799523</v>
      </c>
      <c r="J175" s="56">
        <v>42.334775982666173</v>
      </c>
      <c r="K175" s="56">
        <v>42.123095161654739</v>
      </c>
      <c r="L175" s="56">
        <v>41.893689011576534</v>
      </c>
      <c r="M175" s="56">
        <v>41.685453978768237</v>
      </c>
      <c r="N175" s="56">
        <v>41.481741219924857</v>
      </c>
      <c r="O175" s="56"/>
    </row>
    <row r="176" spans="1:19" ht="15.75" customHeight="1" x14ac:dyDescent="0.3">
      <c r="A176" s="51" t="s">
        <v>62</v>
      </c>
      <c r="B176" s="22" t="s">
        <v>78</v>
      </c>
      <c r="C176" s="56">
        <v>10.750050038277621</v>
      </c>
      <c r="D176" s="56">
        <v>10.785400070546348</v>
      </c>
      <c r="E176" s="56">
        <v>10.605210891257245</v>
      </c>
      <c r="F176" s="56">
        <v>10.453069515350638</v>
      </c>
      <c r="G176" s="56">
        <v>10.472062863886595</v>
      </c>
      <c r="H176" s="56">
        <v>10.458391811973584</v>
      </c>
      <c r="I176" s="56">
        <v>10.395626713936279</v>
      </c>
      <c r="J176" s="56">
        <v>10.319708951153892</v>
      </c>
      <c r="K176" s="56">
        <v>10.264968345535362</v>
      </c>
      <c r="L176" s="56">
        <v>10.226585771007171</v>
      </c>
      <c r="M176" s="56">
        <v>10.178451762312092</v>
      </c>
      <c r="N176" s="56">
        <v>10.123555704500863</v>
      </c>
      <c r="O176" s="56"/>
    </row>
    <row r="177" spans="1:15" ht="15.75" customHeight="1" x14ac:dyDescent="0.3">
      <c r="A177" s="51" t="s">
        <v>63</v>
      </c>
      <c r="B177" s="22" t="s">
        <v>78</v>
      </c>
      <c r="C177" s="56">
        <v>0.43877755258275425</v>
      </c>
      <c r="D177" s="56">
        <v>0.40431590943283968</v>
      </c>
      <c r="E177" s="56">
        <v>0.37440399698198795</v>
      </c>
      <c r="F177" s="56">
        <v>0.37083580637726565</v>
      </c>
      <c r="G177" s="56">
        <v>0.41064041781196414</v>
      </c>
      <c r="H177" s="56">
        <v>0.39392103737000239</v>
      </c>
      <c r="I177" s="56">
        <v>0.38497419405047489</v>
      </c>
      <c r="J177" s="56">
        <v>0.38121005328542223</v>
      </c>
      <c r="K177" s="56">
        <v>0.38255329997678333</v>
      </c>
      <c r="L177" s="56">
        <v>0.38475868639332461</v>
      </c>
      <c r="M177" s="56">
        <v>0.37971716082901691</v>
      </c>
      <c r="N177" s="56">
        <v>0.37693948733814386</v>
      </c>
      <c r="O177" s="56"/>
    </row>
    <row r="178" spans="1:15" ht="15.75" customHeight="1" x14ac:dyDescent="0.25">
      <c r="A178" s="50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</row>
    <row r="179" spans="1:15" ht="15.75" customHeight="1" x14ac:dyDescent="0.25">
      <c r="A179" s="50" t="s">
        <v>101</v>
      </c>
      <c r="B179" s="22"/>
      <c r="C179" s="57">
        <f>+SUM(C180:C182)</f>
        <v>46191.533783333041</v>
      </c>
      <c r="D179" s="57">
        <f t="shared" ref="D179" si="74">+SUM(D180:D182)</f>
        <v>75022.921118659389</v>
      </c>
      <c r="E179" s="57">
        <f t="shared" ref="E179" si="75">+SUM(E180:E182)</f>
        <v>110197.47611043912</v>
      </c>
      <c r="F179" s="57">
        <f t="shared" ref="F179" si="76">+SUM(F180:F182)</f>
        <v>161370.46263241579</v>
      </c>
      <c r="G179" s="57">
        <f t="shared" ref="G179" si="77">+SUM(G180:G182)</f>
        <v>245769.38429847098</v>
      </c>
      <c r="H179" s="57">
        <f t="shared" ref="H179" si="78">+SUM(H180:H182)</f>
        <v>396101.05198475055</v>
      </c>
      <c r="I179" s="57">
        <f t="shared" ref="I179" si="79">+SUM(I180:I182)</f>
        <v>675952.84048854292</v>
      </c>
      <c r="J179" s="57">
        <f t="shared" ref="J179" si="80">+SUM(J180:J182)</f>
        <v>1210042.1862350593</v>
      </c>
      <c r="K179" s="57">
        <f t="shared" ref="K179" si="81">+SUM(K180:K182)</f>
        <v>2243805.1932278629</v>
      </c>
      <c r="L179" s="57">
        <f t="shared" ref="L179" si="82">+SUM(L180:L182)</f>
        <v>4260897.8793245573</v>
      </c>
      <c r="M179" s="57">
        <f t="shared" ref="M179" si="83">+SUM(M180:M182)</f>
        <v>8214969.821308163</v>
      </c>
      <c r="N179" s="57">
        <f t="shared" ref="N179" si="84">+SUM(N180:N182)</f>
        <v>15986896.437680649</v>
      </c>
    </row>
    <row r="180" spans="1:15" ht="15.75" customHeight="1" x14ac:dyDescent="0.3">
      <c r="A180" s="51" t="s">
        <v>61</v>
      </c>
      <c r="B180" s="22" t="s">
        <v>76</v>
      </c>
      <c r="C180" s="58">
        <f>+SUM(C165,C170,C175)</f>
        <v>32730.900643055829</v>
      </c>
      <c r="D180" s="58">
        <f t="shared" ref="D180:N180" si="85">+SUM(D165,D170,D175)</f>
        <v>48120.478129068237</v>
      </c>
      <c r="E180" s="58">
        <f t="shared" si="85"/>
        <v>61921.349347049945</v>
      </c>
      <c r="F180" s="58">
        <f t="shared" si="85"/>
        <v>75640.322186998572</v>
      </c>
      <c r="G180" s="58">
        <f t="shared" si="85"/>
        <v>90367.996376519965</v>
      </c>
      <c r="H180" s="58">
        <f t="shared" si="85"/>
        <v>107521.47232862985</v>
      </c>
      <c r="I180" s="58">
        <f t="shared" si="85"/>
        <v>127618.45735973839</v>
      </c>
      <c r="J180" s="58">
        <f t="shared" si="85"/>
        <v>153106.80626664418</v>
      </c>
      <c r="K180" s="58">
        <f t="shared" si="85"/>
        <v>187948.39463547477</v>
      </c>
      <c r="L180" s="58">
        <f t="shared" si="85"/>
        <v>239216.80209348607</v>
      </c>
      <c r="M180" s="58">
        <f t="shared" si="85"/>
        <v>320409.42847922503</v>
      </c>
      <c r="N180" s="58">
        <f t="shared" si="85"/>
        <v>457556.47780676064</v>
      </c>
    </row>
    <row r="181" spans="1:15" ht="15.75" customHeight="1" x14ac:dyDescent="0.3">
      <c r="A181" s="51" t="s">
        <v>62</v>
      </c>
      <c r="B181" s="22" t="s">
        <v>76</v>
      </c>
      <c r="C181" s="58">
        <f t="shared" ref="C181:N182" si="86">+SUM(C166,C171,C176)</f>
        <v>10907.144327161775</v>
      </c>
      <c r="D181" s="58">
        <f t="shared" si="86"/>
        <v>23176.467798102563</v>
      </c>
      <c r="E181" s="58">
        <f t="shared" si="86"/>
        <v>43163.609498303951</v>
      </c>
      <c r="F181" s="58">
        <f t="shared" si="86"/>
        <v>79399.187067442748</v>
      </c>
      <c r="G181" s="58">
        <f t="shared" si="86"/>
        <v>147539.84081611893</v>
      </c>
      <c r="H181" s="58">
        <f t="shared" si="86"/>
        <v>279674.60754821711</v>
      </c>
      <c r="I181" s="58">
        <f t="shared" si="86"/>
        <v>537741.35829854081</v>
      </c>
      <c r="J181" s="58">
        <f t="shared" si="86"/>
        <v>1044288.5652762007</v>
      </c>
      <c r="K181" s="58">
        <f t="shared" si="86"/>
        <v>2040762.2731621272</v>
      </c>
      <c r="L181" s="58">
        <f t="shared" si="86"/>
        <v>4003383.792068758</v>
      </c>
      <c r="M181" s="58">
        <f t="shared" si="86"/>
        <v>7871899.448791164</v>
      </c>
      <c r="N181" s="58">
        <f t="shared" si="86"/>
        <v>15499910.647087559</v>
      </c>
    </row>
    <row r="182" spans="1:15" ht="15.75" customHeight="1" x14ac:dyDescent="0.3">
      <c r="A182" s="51" t="s">
        <v>63</v>
      </c>
      <c r="B182" s="22" t="s">
        <v>76</v>
      </c>
      <c r="C182" s="58">
        <f t="shared" si="86"/>
        <v>2553.4888131154403</v>
      </c>
      <c r="D182" s="58">
        <f t="shared" si="86"/>
        <v>3725.9751914885801</v>
      </c>
      <c r="E182" s="58">
        <f t="shared" si="86"/>
        <v>5112.5172650852364</v>
      </c>
      <c r="F182" s="58">
        <f t="shared" si="86"/>
        <v>6330.9533779744843</v>
      </c>
      <c r="G182" s="58">
        <f t="shared" si="86"/>
        <v>7861.5471058320827</v>
      </c>
      <c r="H182" s="58">
        <f t="shared" si="86"/>
        <v>8904.9721079035517</v>
      </c>
      <c r="I182" s="58">
        <f t="shared" si="86"/>
        <v>10593.024830263657</v>
      </c>
      <c r="J182" s="58">
        <f t="shared" si="86"/>
        <v>12646.814692214386</v>
      </c>
      <c r="K182" s="58">
        <f t="shared" si="86"/>
        <v>15094.525430261121</v>
      </c>
      <c r="L182" s="58">
        <f t="shared" si="86"/>
        <v>18297.285162312586</v>
      </c>
      <c r="M182" s="58">
        <f t="shared" si="86"/>
        <v>22660.944037774101</v>
      </c>
      <c r="N182" s="58">
        <f t="shared" si="86"/>
        <v>29429.312786330273</v>
      </c>
    </row>
    <row r="183" spans="1:15" ht="15.75" customHeight="1" x14ac:dyDescent="0.25">
      <c r="A183" s="50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</row>
    <row r="184" spans="1:15" ht="15.75" customHeight="1" x14ac:dyDescent="0.25">
      <c r="A184" s="50" t="s">
        <v>102</v>
      </c>
      <c r="B184" s="22" t="s">
        <v>118</v>
      </c>
      <c r="C184" s="57">
        <f>+SUM(C185:C187)</f>
        <v>463.77160724297494</v>
      </c>
      <c r="D184" s="57">
        <f t="shared" ref="D184:N184" si="87">+SUM(D185:D187)</f>
        <v>644.8541510085696</v>
      </c>
      <c r="E184" s="57">
        <f t="shared" si="87"/>
        <v>950.29050840719151</v>
      </c>
      <c r="F184" s="57">
        <f t="shared" si="87"/>
        <v>1493.875490454707</v>
      </c>
      <c r="G184" s="57">
        <f t="shared" si="87"/>
        <v>2499.0767658769087</v>
      </c>
      <c r="H184" s="57">
        <f t="shared" si="87"/>
        <v>4405.6138585226799</v>
      </c>
      <c r="I184" s="57">
        <f t="shared" si="87"/>
        <v>8079.6716551511354</v>
      </c>
      <c r="J184" s="57">
        <f t="shared" si="87"/>
        <v>15228.632224737432</v>
      </c>
      <c r="K184" s="57">
        <f t="shared" si="87"/>
        <v>29219.242460806177</v>
      </c>
      <c r="L184" s="57">
        <f t="shared" si="87"/>
        <v>56691.747695873688</v>
      </c>
      <c r="M184" s="57">
        <f t="shared" si="87"/>
        <v>110744.37149211366</v>
      </c>
      <c r="N184" s="57">
        <f t="shared" si="87"/>
        <v>217215.90326440448</v>
      </c>
    </row>
    <row r="185" spans="1:15" ht="15.75" customHeight="1" x14ac:dyDescent="0.3">
      <c r="A185" s="51" t="s">
        <v>61</v>
      </c>
      <c r="B185" s="22" t="s">
        <v>76</v>
      </c>
      <c r="C185" s="58">
        <f t="shared" ref="C185:N185" si="88">B222*C123*C125</f>
        <v>330.37360720585434</v>
      </c>
      <c r="D185" s="58">
        <f t="shared" si="88"/>
        <v>381.24029884987493</v>
      </c>
      <c r="E185" s="58">
        <f t="shared" si="88"/>
        <v>444.26887848590451</v>
      </c>
      <c r="F185" s="58">
        <f t="shared" si="88"/>
        <v>526.00691241270579</v>
      </c>
      <c r="G185" s="58">
        <f t="shared" si="88"/>
        <v>638.5983333569277</v>
      </c>
      <c r="H185" s="58">
        <f t="shared" si="88"/>
        <v>805.15569802978041</v>
      </c>
      <c r="I185" s="58">
        <f t="shared" si="88"/>
        <v>1070.3189119409806</v>
      </c>
      <c r="J185" s="58">
        <f t="shared" si="88"/>
        <v>1521.0403165171383</v>
      </c>
      <c r="K185" s="58">
        <f t="shared" si="88"/>
        <v>2327.5972430266988</v>
      </c>
      <c r="L185" s="58">
        <f t="shared" si="88"/>
        <v>3824.4761158191573</v>
      </c>
      <c r="M185" s="58">
        <f t="shared" si="88"/>
        <v>6669.9304812361916</v>
      </c>
      <c r="N185" s="58">
        <f t="shared" si="88"/>
        <v>12160.738161525356</v>
      </c>
    </row>
    <row r="186" spans="1:15" ht="15.75" customHeight="1" x14ac:dyDescent="0.3">
      <c r="A186" s="51" t="s">
        <v>62</v>
      </c>
      <c r="B186" s="22" t="s">
        <v>76</v>
      </c>
      <c r="C186" s="58">
        <f t="shared" ref="C186:N186" si="89">+B223*C128*C130</f>
        <v>26.190528199593757</v>
      </c>
      <c r="D186" s="58">
        <f t="shared" si="89"/>
        <v>124.94121421990954</v>
      </c>
      <c r="E186" s="58">
        <f t="shared" si="89"/>
        <v>331.10531680564918</v>
      </c>
      <c r="F186" s="58">
        <f t="shared" si="89"/>
        <v>750.77615561967332</v>
      </c>
      <c r="G186" s="58">
        <f t="shared" si="89"/>
        <v>1593.4948772018854</v>
      </c>
      <c r="H186" s="58">
        <f t="shared" si="89"/>
        <v>3272.921379538207</v>
      </c>
      <c r="I186" s="58">
        <f t="shared" si="89"/>
        <v>6605.4515882070482</v>
      </c>
      <c r="J186" s="58">
        <f t="shared" si="89"/>
        <v>13202.080405197594</v>
      </c>
      <c r="K186" s="58">
        <f t="shared" si="89"/>
        <v>26241.507680496492</v>
      </c>
      <c r="L186" s="58">
        <f t="shared" si="89"/>
        <v>51995.397396868451</v>
      </c>
      <c r="M186" s="58">
        <f t="shared" si="89"/>
        <v>102837.55357756089</v>
      </c>
      <c r="N186" s="58">
        <f t="shared" si="89"/>
        <v>203180.70408944419</v>
      </c>
    </row>
    <row r="187" spans="1:15" ht="15.75" customHeight="1" x14ac:dyDescent="0.3">
      <c r="A187" s="51" t="s">
        <v>63</v>
      </c>
      <c r="B187" s="22" t="s">
        <v>76</v>
      </c>
      <c r="C187" s="58">
        <f t="shared" ref="C187:N187" si="90">+B224*C133*C135</f>
        <v>107.20747183752681</v>
      </c>
      <c r="D187" s="58">
        <f t="shared" si="90"/>
        <v>138.67263793878513</v>
      </c>
      <c r="E187" s="58">
        <f t="shared" si="90"/>
        <v>174.91631311563793</v>
      </c>
      <c r="F187" s="58">
        <f t="shared" si="90"/>
        <v>217.09242242232781</v>
      </c>
      <c r="G187" s="58">
        <f t="shared" si="90"/>
        <v>266.98355531809563</v>
      </c>
      <c r="H187" s="58">
        <f t="shared" si="90"/>
        <v>327.53678095469223</v>
      </c>
      <c r="I187" s="58">
        <f t="shared" si="90"/>
        <v>403.90115500310611</v>
      </c>
      <c r="J187" s="58">
        <f t="shared" si="90"/>
        <v>505.51150302270048</v>
      </c>
      <c r="K187" s="58">
        <f t="shared" si="90"/>
        <v>650.13753728298741</v>
      </c>
      <c r="L187" s="58">
        <f t="shared" si="90"/>
        <v>871.87418318608582</v>
      </c>
      <c r="M187" s="58">
        <f t="shared" si="90"/>
        <v>1236.887433316577</v>
      </c>
      <c r="N187" s="58">
        <f t="shared" si="90"/>
        <v>1874.4610134349202</v>
      </c>
    </row>
    <row r="188" spans="1:15" ht="15.75" customHeight="1" x14ac:dyDescent="0.25">
      <c r="A188" s="50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</row>
    <row r="189" spans="1:15" ht="15.75" customHeight="1" x14ac:dyDescent="0.25">
      <c r="A189" s="50" t="s">
        <v>103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</row>
    <row r="190" spans="1:15" ht="15.75" customHeight="1" x14ac:dyDescent="0.3">
      <c r="A190" s="51" t="s">
        <v>61</v>
      </c>
      <c r="B190" s="22"/>
      <c r="C190" s="61">
        <f>C185/C180</f>
        <v>1.009363020005825E-2</v>
      </c>
      <c r="D190" s="61">
        <f t="shared" ref="D190:N190" si="91">D185/D180</f>
        <v>7.9226207567455222E-3</v>
      </c>
      <c r="E190" s="61">
        <f t="shared" si="91"/>
        <v>7.1747286383556557E-3</v>
      </c>
      <c r="F190" s="61">
        <f t="shared" si="91"/>
        <v>6.9540543615389102E-3</v>
      </c>
      <c r="G190" s="61">
        <f t="shared" si="91"/>
        <v>7.0666426053776349E-3</v>
      </c>
      <c r="H190" s="61">
        <f t="shared" si="91"/>
        <v>7.4883247094021683E-3</v>
      </c>
      <c r="I190" s="61">
        <f t="shared" si="91"/>
        <v>8.3868660857097099E-3</v>
      </c>
      <c r="J190" s="61">
        <f t="shared" si="91"/>
        <v>9.9345048963281248E-3</v>
      </c>
      <c r="K190" s="61">
        <f t="shared" si="91"/>
        <v>1.2384235829952499E-2</v>
      </c>
      <c r="L190" s="61">
        <f t="shared" si="91"/>
        <v>1.5987489517247828E-2</v>
      </c>
      <c r="M190" s="61">
        <f t="shared" si="91"/>
        <v>2.0816898281970069E-2</v>
      </c>
      <c r="N190" s="61">
        <f t="shared" si="91"/>
        <v>2.6577567472798817E-2</v>
      </c>
    </row>
    <row r="191" spans="1:15" ht="15.75" customHeight="1" x14ac:dyDescent="0.3">
      <c r="A191" s="51" t="s">
        <v>62</v>
      </c>
      <c r="B191" s="22"/>
      <c r="C191" s="61">
        <f>C186/C181</f>
        <v>2.4012268852418293E-3</v>
      </c>
      <c r="D191" s="61">
        <f t="shared" ref="D191:N191" si="92">D186/D181</f>
        <v>5.3908652219273193E-3</v>
      </c>
      <c r="E191" s="61">
        <f t="shared" si="92"/>
        <v>7.6709367139154447E-3</v>
      </c>
      <c r="F191" s="61">
        <f t="shared" si="92"/>
        <v>9.4557159002390517E-3</v>
      </c>
      <c r="G191" s="61">
        <f t="shared" si="92"/>
        <v>1.0800437823352958E-2</v>
      </c>
      <c r="H191" s="61">
        <f t="shared" si="92"/>
        <v>1.1702604709917904E-2</v>
      </c>
      <c r="I191" s="61">
        <f t="shared" si="92"/>
        <v>1.2283696402127699E-2</v>
      </c>
      <c r="J191" s="61">
        <f t="shared" si="92"/>
        <v>1.2642176544091352E-2</v>
      </c>
      <c r="K191" s="61">
        <f t="shared" si="92"/>
        <v>1.2858679340360262E-2</v>
      </c>
      <c r="L191" s="61">
        <f t="shared" si="92"/>
        <v>1.2987862292862935E-2</v>
      </c>
      <c r="M191" s="61">
        <f t="shared" si="92"/>
        <v>1.3063880483553812E-2</v>
      </c>
      <c r="N191" s="61">
        <f t="shared" si="92"/>
        <v>1.3108508088569009E-2</v>
      </c>
    </row>
    <row r="192" spans="1:15" ht="15.75" customHeight="1" x14ac:dyDescent="0.3">
      <c r="A192" s="51" t="s">
        <v>63</v>
      </c>
      <c r="B192" s="22"/>
      <c r="C192" s="61">
        <f>C187/C182</f>
        <v>4.1984703941869234E-2</v>
      </c>
      <c r="D192" s="61">
        <f t="shared" ref="D192:N192" si="93">D187/D182</f>
        <v>3.7217810321325151E-2</v>
      </c>
      <c r="E192" s="61">
        <f t="shared" si="93"/>
        <v>3.4213344238500427E-2</v>
      </c>
      <c r="F192" s="61">
        <f t="shared" si="93"/>
        <v>3.429063672741562E-2</v>
      </c>
      <c r="G192" s="61">
        <f t="shared" si="93"/>
        <v>3.3960688872554622E-2</v>
      </c>
      <c r="H192" s="61">
        <f t="shared" si="93"/>
        <v>3.6781337098629317E-2</v>
      </c>
      <c r="I192" s="61">
        <f t="shared" si="93"/>
        <v>3.8128972741495321E-2</v>
      </c>
      <c r="J192" s="61">
        <f t="shared" si="93"/>
        <v>3.9971448568302557E-2</v>
      </c>
      <c r="K192" s="61">
        <f t="shared" si="93"/>
        <v>4.3071081650543859E-2</v>
      </c>
      <c r="L192" s="61">
        <f t="shared" si="93"/>
        <v>4.765046702020629E-2</v>
      </c>
      <c r="M192" s="61">
        <f t="shared" si="93"/>
        <v>5.4582343579984045E-2</v>
      </c>
      <c r="N192" s="61">
        <f t="shared" si="93"/>
        <v>6.3693672599300227E-2</v>
      </c>
    </row>
    <row r="193" spans="1:14" ht="15.75" customHeight="1" x14ac:dyDescent="0.25">
      <c r="A193" s="5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</row>
    <row r="194" spans="1:14" ht="15.75" customHeight="1" x14ac:dyDescent="0.25">
      <c r="A194" s="52" t="s">
        <v>104</v>
      </c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</row>
    <row r="195" spans="1:14" ht="15.75" customHeight="1" x14ac:dyDescent="0.3">
      <c r="A195" s="51" t="s">
        <v>61</v>
      </c>
      <c r="B195" s="22"/>
      <c r="C195" s="61">
        <f t="shared" ref="C195:N195" si="94">C170/B222</f>
        <v>0.95199999999999996</v>
      </c>
      <c r="D195" s="61">
        <f t="shared" si="94"/>
        <v>0.95199999999999996</v>
      </c>
      <c r="E195" s="61">
        <f t="shared" si="94"/>
        <v>0.95200000000000007</v>
      </c>
      <c r="F195" s="61">
        <f t="shared" si="94"/>
        <v>0.95199999999999996</v>
      </c>
      <c r="G195" s="61">
        <f t="shared" si="94"/>
        <v>0.95200000000000007</v>
      </c>
      <c r="H195" s="61">
        <f t="shared" si="94"/>
        <v>0.95199999999999996</v>
      </c>
      <c r="I195" s="61">
        <f t="shared" si="94"/>
        <v>0.95200000000000007</v>
      </c>
      <c r="J195" s="61">
        <f t="shared" si="94"/>
        <v>0.95200000000000007</v>
      </c>
      <c r="K195" s="61">
        <f t="shared" si="94"/>
        <v>0.95199999999999996</v>
      </c>
      <c r="L195" s="61">
        <f t="shared" si="94"/>
        <v>0.95200000000000007</v>
      </c>
      <c r="M195" s="61">
        <f t="shared" si="94"/>
        <v>0.95199999999999996</v>
      </c>
      <c r="N195" s="61">
        <f t="shared" si="94"/>
        <v>0.95199999999999996</v>
      </c>
    </row>
    <row r="196" spans="1:14" ht="15.75" customHeight="1" x14ac:dyDescent="0.3">
      <c r="A196" s="51" t="s">
        <v>62</v>
      </c>
      <c r="B196" s="22"/>
      <c r="C196" s="61">
        <f t="shared" ref="C196:N196" si="95">C171/B223</f>
        <v>0.98699999999999999</v>
      </c>
      <c r="D196" s="61">
        <f t="shared" si="95"/>
        <v>0.9870000000000001</v>
      </c>
      <c r="E196" s="61">
        <f t="shared" si="95"/>
        <v>0.98699999999999999</v>
      </c>
      <c r="F196" s="61">
        <f t="shared" si="95"/>
        <v>0.98699999999999999</v>
      </c>
      <c r="G196" s="61">
        <f t="shared" si="95"/>
        <v>0.98699999999999999</v>
      </c>
      <c r="H196" s="61">
        <f t="shared" si="95"/>
        <v>0.9870000000000001</v>
      </c>
      <c r="I196" s="61">
        <f t="shared" si="95"/>
        <v>0.98699999999999999</v>
      </c>
      <c r="J196" s="61">
        <f t="shared" si="95"/>
        <v>0.98699999999999999</v>
      </c>
      <c r="K196" s="61">
        <f t="shared" si="95"/>
        <v>0.98699999999999999</v>
      </c>
      <c r="L196" s="61">
        <f t="shared" si="95"/>
        <v>0.98699999999999999</v>
      </c>
      <c r="M196" s="61">
        <f t="shared" si="95"/>
        <v>0.98699999999999999</v>
      </c>
      <c r="N196" s="61">
        <f t="shared" si="95"/>
        <v>0.98699999999999999</v>
      </c>
    </row>
    <row r="197" spans="1:14" ht="15.75" customHeight="1" x14ac:dyDescent="0.3">
      <c r="A197" s="51" t="s">
        <v>63</v>
      </c>
      <c r="B197" s="22"/>
      <c r="C197" s="61">
        <f t="shared" ref="C197:N197" si="96">C172/B224</f>
        <v>0.88</v>
      </c>
      <c r="D197" s="61">
        <f t="shared" si="96"/>
        <v>0.88</v>
      </c>
      <c r="E197" s="61">
        <f t="shared" si="96"/>
        <v>0.88</v>
      </c>
      <c r="F197" s="61">
        <f t="shared" si="96"/>
        <v>0.87999999999999989</v>
      </c>
      <c r="G197" s="61">
        <f t="shared" si="96"/>
        <v>0.88</v>
      </c>
      <c r="H197" s="61">
        <f t="shared" si="96"/>
        <v>0.87999999999999989</v>
      </c>
      <c r="I197" s="61">
        <f t="shared" si="96"/>
        <v>0.88</v>
      </c>
      <c r="J197" s="61">
        <f t="shared" si="96"/>
        <v>0.87999999999999989</v>
      </c>
      <c r="K197" s="61">
        <f t="shared" si="96"/>
        <v>0.88</v>
      </c>
      <c r="L197" s="61">
        <f t="shared" si="96"/>
        <v>0.87999999999999989</v>
      </c>
      <c r="M197" s="61">
        <f t="shared" si="96"/>
        <v>0.88</v>
      </c>
      <c r="N197" s="61">
        <f t="shared" si="96"/>
        <v>0.88</v>
      </c>
    </row>
    <row r="198" spans="1:14" ht="15.75" customHeight="1" x14ac:dyDescent="0.25">
      <c r="A198" s="50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</row>
    <row r="199" spans="1:14" ht="15.75" customHeight="1" x14ac:dyDescent="0.25">
      <c r="A199" s="53" t="s">
        <v>105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</row>
    <row r="200" spans="1:14" ht="15.75" customHeight="1" x14ac:dyDescent="0.25">
      <c r="A200" s="54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</row>
    <row r="201" spans="1:14" ht="15.75" customHeight="1" x14ac:dyDescent="0.25">
      <c r="A201" s="55" t="s">
        <v>106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</row>
    <row r="202" spans="1:14" s="85" customFormat="1" ht="15.75" customHeight="1" x14ac:dyDescent="0.3">
      <c r="A202" s="80" t="s">
        <v>107</v>
      </c>
      <c r="B202" s="105"/>
      <c r="C202" s="60">
        <f>+SUM(C203:C205)</f>
        <v>5313.5015744797292</v>
      </c>
      <c r="D202" s="60">
        <f t="shared" ref="D202" si="97">+SUM(D203:D205)</f>
        <v>6133.5261159188876</v>
      </c>
      <c r="E202" s="60">
        <f t="shared" ref="E202" si="98">+SUM(E203:E205)</f>
        <v>7149.2608525612241</v>
      </c>
      <c r="F202" s="60">
        <f t="shared" ref="F202" si="99">+SUM(F203:F205)</f>
        <v>8465.8877474980218</v>
      </c>
      <c r="G202" s="60">
        <f t="shared" ref="G202" si="100">+SUM(G203:G205)</f>
        <v>10278.444487199869</v>
      </c>
      <c r="H202" s="60">
        <f t="shared" ref="H202" si="101">+SUM(H203:H205)</f>
        <v>12958.073209450244</v>
      </c>
      <c r="I202" s="60">
        <f t="shared" ref="I202" si="102">+SUM(I203:I205)</f>
        <v>17221.533193945295</v>
      </c>
      <c r="J202" s="60">
        <f t="shared" ref="J202" si="103">+SUM(J203:J205)</f>
        <v>24464.895720350341</v>
      </c>
      <c r="K202" s="60">
        <f t="shared" ref="K202" si="104">+SUM(K203:K205)</f>
        <v>37421.973424171279</v>
      </c>
      <c r="L202" s="60">
        <f t="shared" ref="L202" si="105">+SUM(L203:L205)</f>
        <v>61462.861544774525</v>
      </c>
      <c r="M202" s="60">
        <f t="shared" ref="M202" si="106">+SUM(M203:M205)</f>
        <v>107155.5353571062</v>
      </c>
      <c r="N202" s="60">
        <f t="shared" ref="N202" si="107">+SUM(N203:N205)</f>
        <v>195319.06383786007</v>
      </c>
    </row>
    <row r="203" spans="1:14" s="85" customFormat="1" ht="15.75" customHeight="1" x14ac:dyDescent="0.3">
      <c r="A203" s="114" t="s">
        <v>108</v>
      </c>
      <c r="B203" s="105"/>
      <c r="C203" s="107">
        <f>C107*C99</f>
        <v>5034.7561181475503</v>
      </c>
      <c r="D203" s="107">
        <f>D107*D99</f>
        <v>5809.9433043475728</v>
      </c>
      <c r="E203" s="107">
        <f>E107*E99</f>
        <v>6770.4725960924816</v>
      </c>
      <c r="F203" s="107">
        <f t="shared" ref="F203:N203" si="108">+F107*F99</f>
        <v>8016.1261756227987</v>
      </c>
      <c r="G203" s="107">
        <f t="shared" si="108"/>
        <v>9731.9725177206783</v>
      </c>
      <c r="H203" s="107">
        <f t="shared" si="108"/>
        <v>12270.237356433006</v>
      </c>
      <c r="I203" s="107">
        <f t="shared" si="108"/>
        <v>16311.214251767235</v>
      </c>
      <c r="J203" s="107">
        <f t="shared" si="108"/>
        <v>23180.020656922639</v>
      </c>
      <c r="K203" s="107">
        <f t="shared" si="108"/>
        <v>35471.6121515423</v>
      </c>
      <c r="L203" s="107">
        <f t="shared" si="108"/>
        <v>58283.422473369028</v>
      </c>
      <c r="M203" s="107">
        <f t="shared" si="108"/>
        <v>101646.96139633904</v>
      </c>
      <c r="N203" s="107">
        <f t="shared" si="108"/>
        <v>185324.58260741245</v>
      </c>
    </row>
    <row r="204" spans="1:14" s="85" customFormat="1" ht="15.75" customHeight="1" x14ac:dyDescent="0.3">
      <c r="A204" s="115" t="s">
        <v>109</v>
      </c>
      <c r="B204" s="105"/>
      <c r="C204" s="107">
        <f>+C107*C100</f>
        <v>264.987164113029</v>
      </c>
      <c r="D204" s="107">
        <f t="shared" ref="D204:N204" si="109">+D107*D100</f>
        <v>305.78648970250384</v>
      </c>
      <c r="E204" s="107">
        <f t="shared" si="109"/>
        <v>356.3406629522359</v>
      </c>
      <c r="F204" s="107">
        <f t="shared" si="109"/>
        <v>421.90137766435782</v>
      </c>
      <c r="G204" s="107">
        <f t="shared" si="109"/>
        <v>512.2090798800358</v>
      </c>
      <c r="H204" s="107">
        <f t="shared" si="109"/>
        <v>645.8019661280531</v>
      </c>
      <c r="I204" s="107">
        <f t="shared" si="109"/>
        <v>858.48496061932826</v>
      </c>
      <c r="J204" s="107">
        <f t="shared" si="109"/>
        <v>1220.0010872064547</v>
      </c>
      <c r="K204" s="107">
        <f t="shared" si="109"/>
        <v>1866.9269553443316</v>
      </c>
      <c r="L204" s="107">
        <f t="shared" si="109"/>
        <v>3067.5485512299492</v>
      </c>
      <c r="M204" s="107">
        <f t="shared" si="109"/>
        <v>5349.8400734915294</v>
      </c>
      <c r="N204" s="107">
        <f t="shared" si="109"/>
        <v>9753.9254003901297</v>
      </c>
    </row>
    <row r="205" spans="1:14" s="85" customFormat="1" ht="15.75" customHeight="1" x14ac:dyDescent="0.3">
      <c r="A205" s="115" t="s">
        <v>110</v>
      </c>
      <c r="B205" s="105"/>
      <c r="C205" s="107">
        <f>+C109*C103</f>
        <v>13.758292219149276</v>
      </c>
      <c r="D205" s="107">
        <f t="shared" ref="D205:N205" si="110">+D109*D103</f>
        <v>17.796321868810761</v>
      </c>
      <c r="E205" s="107">
        <f t="shared" si="110"/>
        <v>22.447593516506867</v>
      </c>
      <c r="F205" s="107">
        <f t="shared" si="110"/>
        <v>27.860194210865401</v>
      </c>
      <c r="G205" s="107">
        <f t="shared" si="110"/>
        <v>34.262889599155606</v>
      </c>
      <c r="H205" s="107">
        <f t="shared" si="110"/>
        <v>42.033886889185503</v>
      </c>
      <c r="I205" s="107">
        <f t="shared" si="110"/>
        <v>51.833981558731949</v>
      </c>
      <c r="J205" s="107">
        <f t="shared" si="110"/>
        <v>64.873976221246565</v>
      </c>
      <c r="K205" s="107">
        <f t="shared" si="110"/>
        <v>83.434317284650049</v>
      </c>
      <c r="L205" s="107">
        <f t="shared" si="110"/>
        <v>111.89052017554768</v>
      </c>
      <c r="M205" s="107">
        <f t="shared" si="110"/>
        <v>158.73388727562738</v>
      </c>
      <c r="N205" s="107">
        <f t="shared" si="110"/>
        <v>240.55583005748144</v>
      </c>
    </row>
    <row r="206" spans="1:14" s="85" customFormat="1" ht="15.75" customHeight="1" x14ac:dyDescent="0.25">
      <c r="A206" s="109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</row>
    <row r="207" spans="1:14" s="85" customFormat="1" ht="15.75" customHeight="1" x14ac:dyDescent="0.25">
      <c r="A207" s="110" t="s">
        <v>111</v>
      </c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</row>
    <row r="208" spans="1:14" s="85" customFormat="1" ht="15.75" customHeight="1" x14ac:dyDescent="0.3">
      <c r="A208" s="80" t="s">
        <v>112</v>
      </c>
      <c r="B208" s="105"/>
      <c r="C208" s="60">
        <f>+SUM(C209:C211)</f>
        <v>720.13104352951848</v>
      </c>
      <c r="D208" s="60">
        <f t="shared" ref="D208" si="111">+SUM(D209:D211)</f>
        <v>1015.5468928735556</v>
      </c>
      <c r="E208" s="60">
        <f t="shared" ref="E208" si="112">+SUM(E209:E211)</f>
        <v>1441.1340763603844</v>
      </c>
      <c r="F208" s="60">
        <f t="shared" ref="F208" si="113">+SUM(F209:F211)</f>
        <v>2102.3157858738737</v>
      </c>
      <c r="G208" s="60">
        <f t="shared" ref="G208" si="114">+SUM(G209:G211)</f>
        <v>3204.0865947929929</v>
      </c>
      <c r="H208" s="60">
        <f t="shared" ref="H208" si="115">+SUM(H209:H211)</f>
        <v>5147.4177995276832</v>
      </c>
      <c r="I208" s="60">
        <f t="shared" ref="I208" si="116">+SUM(I209:I211)</f>
        <v>8719.331592137567</v>
      </c>
      <c r="J208" s="60">
        <f t="shared" ref="J208" si="117">+SUM(J209:J211)</f>
        <v>15468.147932432963</v>
      </c>
      <c r="K208" s="60">
        <f t="shared" ref="K208" si="118">+SUM(K209:K211)</f>
        <v>28443.406346140873</v>
      </c>
      <c r="L208" s="60">
        <f t="shared" ref="L208" si="119">+SUM(L209:L211)</f>
        <v>53655.668015779513</v>
      </c>
      <c r="M208" s="60">
        <f t="shared" ref="M208" si="120">+SUM(M209:M211)</f>
        <v>102956.43345441323</v>
      </c>
      <c r="N208" s="60">
        <f t="shared" ref="N208" si="121">+SUM(N209:N211)</f>
        <v>199719.79523836859</v>
      </c>
    </row>
    <row r="209" spans="1:14" s="85" customFormat="1" ht="15.75" customHeight="1" x14ac:dyDescent="0.3">
      <c r="A209" s="126" t="s">
        <v>113</v>
      </c>
      <c r="B209" s="105"/>
      <c r="C209" s="107">
        <f t="shared" ref="C209:N209" si="122">+B223*C112*C113</f>
        <v>24.17587218424039</v>
      </c>
      <c r="D209" s="107">
        <f t="shared" si="122"/>
        <v>115.3303515876088</v>
      </c>
      <c r="E209" s="107">
        <f t="shared" si="122"/>
        <v>305.63567705136842</v>
      </c>
      <c r="F209" s="107">
        <f t="shared" si="122"/>
        <v>693.02414364892911</v>
      </c>
      <c r="G209" s="107">
        <f t="shared" si="122"/>
        <v>1470.9183481863558</v>
      </c>
      <c r="H209" s="107">
        <f t="shared" si="122"/>
        <v>3021.1581964968059</v>
      </c>
      <c r="I209" s="107">
        <f t="shared" si="122"/>
        <v>6097.3399275757365</v>
      </c>
      <c r="J209" s="107">
        <f t="shared" si="122"/>
        <v>12186.535758643931</v>
      </c>
      <c r="K209" s="107">
        <f t="shared" si="122"/>
        <v>24222.930166612146</v>
      </c>
      <c r="L209" s="107">
        <f t="shared" si="122"/>
        <v>47995.75144326318</v>
      </c>
      <c r="M209" s="107">
        <f t="shared" si="122"/>
        <v>94926.972533133114</v>
      </c>
      <c r="N209" s="107">
        <f t="shared" si="122"/>
        <v>187551.41915948692</v>
      </c>
    </row>
    <row r="210" spans="1:14" s="85" customFormat="1" ht="15.75" customHeight="1" x14ac:dyDescent="0.3">
      <c r="A210" s="114" t="s">
        <v>114</v>
      </c>
      <c r="B210" s="105"/>
      <c r="C210" s="107">
        <f t="shared" ref="C210:N210" si="123">+B224*C116*C117*C119</f>
        <v>626.35965421075036</v>
      </c>
      <c r="D210" s="107">
        <f t="shared" si="123"/>
        <v>810.19488715735213</v>
      </c>
      <c r="E210" s="107">
        <f t="shared" si="123"/>
        <v>1021.9485593781145</v>
      </c>
      <c r="F210" s="107">
        <f t="shared" si="123"/>
        <v>1268.3624780024502</v>
      </c>
      <c r="G210" s="107">
        <f t="shared" si="123"/>
        <v>1559.8514219459732</v>
      </c>
      <c r="H210" s="107">
        <f t="shared" si="123"/>
        <v>1913.6336427277893</v>
      </c>
      <c r="I210" s="107">
        <f t="shared" si="123"/>
        <v>2359.7924981056472</v>
      </c>
      <c r="J210" s="107">
        <f t="shared" si="123"/>
        <v>2953.4509564101272</v>
      </c>
      <c r="K210" s="107">
        <f t="shared" si="123"/>
        <v>3798.4285615758536</v>
      </c>
      <c r="L210" s="107">
        <f t="shared" si="123"/>
        <v>5093.9249152647053</v>
      </c>
      <c r="M210" s="107">
        <f t="shared" si="123"/>
        <v>7226.5148291521009</v>
      </c>
      <c r="N210" s="107">
        <f t="shared" si="123"/>
        <v>10951.538470993521</v>
      </c>
    </row>
    <row r="211" spans="1:14" s="85" customFormat="1" ht="15.75" customHeight="1" x14ac:dyDescent="0.3">
      <c r="A211" s="127" t="s">
        <v>115</v>
      </c>
      <c r="B211" s="105"/>
      <c r="C211" s="107">
        <f t="shared" ref="C211:N211" si="124">+B224*C116*C117*C118</f>
        <v>69.59551713452781</v>
      </c>
      <c r="D211" s="107">
        <f t="shared" si="124"/>
        <v>90.021654128594676</v>
      </c>
      <c r="E211" s="107">
        <f t="shared" si="124"/>
        <v>113.54983993090161</v>
      </c>
      <c r="F211" s="107">
        <f t="shared" si="124"/>
        <v>140.92916422249445</v>
      </c>
      <c r="G211" s="107">
        <f t="shared" si="124"/>
        <v>173.31682466066371</v>
      </c>
      <c r="H211" s="107">
        <f t="shared" si="124"/>
        <v>212.62596030308771</v>
      </c>
      <c r="I211" s="107">
        <f t="shared" si="124"/>
        <v>262.19916645618304</v>
      </c>
      <c r="J211" s="107">
        <f t="shared" si="124"/>
        <v>328.16121737890307</v>
      </c>
      <c r="K211" s="107">
        <f t="shared" si="124"/>
        <v>422.0476179528726</v>
      </c>
      <c r="L211" s="107">
        <f t="shared" si="124"/>
        <v>565.99165725163391</v>
      </c>
      <c r="M211" s="107">
        <f t="shared" si="124"/>
        <v>802.94609212801117</v>
      </c>
      <c r="N211" s="107">
        <f t="shared" si="124"/>
        <v>1216.837607888169</v>
      </c>
    </row>
    <row r="212" spans="1:14" s="85" customFormat="1" ht="15.75" customHeight="1" x14ac:dyDescent="0.3">
      <c r="A212" s="80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</row>
    <row r="213" spans="1:14" s="85" customFormat="1" ht="15.75" customHeight="1" x14ac:dyDescent="0.25">
      <c r="A213" s="110" t="s">
        <v>116</v>
      </c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</row>
    <row r="214" spans="1:14" s="85" customFormat="1" ht="15.75" customHeight="1" x14ac:dyDescent="0.3">
      <c r="A214" s="80" t="s">
        <v>117</v>
      </c>
      <c r="B214" s="105"/>
      <c r="C214" s="60">
        <f>+SUM(C215:C217)</f>
        <v>3293.4308722024984</v>
      </c>
      <c r="D214" s="60">
        <f t="shared" ref="D214" si="125">+SUM(D215:D217)</f>
        <v>10915.047014695325</v>
      </c>
      <c r="E214" s="60">
        <f t="shared" ref="E214" si="126">+SUM(E215:E217)</f>
        <v>26642.191894705229</v>
      </c>
      <c r="F214" s="60">
        <f t="shared" ref="F214" si="127">+SUM(F215:F217)</f>
        <v>58457.513809034921</v>
      </c>
      <c r="G214" s="60">
        <f t="shared" ref="G214" si="128">+SUM(G215:G217)</f>
        <v>122123.91607358</v>
      </c>
      <c r="H214" s="60">
        <f t="shared" ref="H214" si="129">+SUM(H215:H217)</f>
        <v>248755.62839080943</v>
      </c>
      <c r="I214" s="60">
        <f t="shared" ref="I214" si="130">+SUM(I215:I217)</f>
        <v>499755.27781387366</v>
      </c>
      <c r="J214" s="60">
        <f t="shared" ref="J214" si="131">+SUM(J215:J217)</f>
        <v>996283.90646210324</v>
      </c>
      <c r="K214" s="60">
        <f t="shared" ref="K214" si="132">+SUM(K215:K217)</f>
        <v>1977402.3136936417</v>
      </c>
      <c r="L214" s="60">
        <f t="shared" ref="L214" si="133">+SUM(L215:L217)</f>
        <v>3914777.8802882875</v>
      </c>
      <c r="M214" s="60">
        <f t="shared" ref="M214" si="134">+SUM(M215:M217)</f>
        <v>7738988.9844275191</v>
      </c>
      <c r="N214" s="60">
        <f t="shared" ref="N214" si="135">+SUM(N215:N217)</f>
        <v>15285999.387760349</v>
      </c>
    </row>
    <row r="215" spans="1:14" s="85" customFormat="1" ht="15.75" customHeight="1" x14ac:dyDescent="0.3">
      <c r="A215" s="128" t="s">
        <v>61</v>
      </c>
      <c r="B215" s="105"/>
      <c r="C215" s="107">
        <f t="shared" ref="C215:N215" si="136">C170-C203-C204</f>
        <v>1252.666593988864</v>
      </c>
      <c r="D215" s="107">
        <f t="shared" si="136"/>
        <v>1445.5361331391086</v>
      </c>
      <c r="E215" s="107">
        <f t="shared" si="136"/>
        <v>1684.5194975923887</v>
      </c>
      <c r="F215" s="107">
        <f t="shared" si="136"/>
        <v>1994.4428762315092</v>
      </c>
      <c r="G215" s="107">
        <f t="shared" si="136"/>
        <v>2421.3520139783509</v>
      </c>
      <c r="H215" s="107">
        <f t="shared" si="136"/>
        <v>3052.8820216962513</v>
      </c>
      <c r="I215" s="107">
        <f t="shared" si="136"/>
        <v>4058.2925411095503</v>
      </c>
      <c r="J215" s="107">
        <f t="shared" si="136"/>
        <v>5767.2778667941502</v>
      </c>
      <c r="K215" s="107">
        <f t="shared" si="136"/>
        <v>8825.4728798095657</v>
      </c>
      <c r="L215" s="107">
        <f t="shared" si="136"/>
        <v>14501.138605814303</v>
      </c>
      <c r="M215" s="107">
        <f t="shared" si="136"/>
        <v>25290.153074687219</v>
      </c>
      <c r="N215" s="107">
        <f t="shared" si="136"/>
        <v>46109.465529116962</v>
      </c>
    </row>
    <row r="216" spans="1:14" s="85" customFormat="1" ht="15.75" customHeight="1" x14ac:dyDescent="0.3">
      <c r="A216" s="116" t="s">
        <v>62</v>
      </c>
      <c r="B216" s="105"/>
      <c r="C216" s="113">
        <f t="shared" ref="C216:N216" si="137">C171-C205-C209</f>
        <v>1950.5313227503825</v>
      </c>
      <c r="D216" s="113">
        <f t="shared" si="137"/>
        <v>9352.7947446244052</v>
      </c>
      <c r="E216" s="113">
        <f t="shared" si="137"/>
        <v>24810.45116690718</v>
      </c>
      <c r="F216" s="113">
        <f t="shared" si="137"/>
        <v>56280.351477264623</v>
      </c>
      <c r="G216" s="113">
        <f t="shared" si="137"/>
        <v>119477.85290054225</v>
      </c>
      <c r="H216" s="113">
        <f t="shared" si="137"/>
        <v>245427.06957847631</v>
      </c>
      <c r="I216" s="113">
        <f t="shared" si="137"/>
        <v>495357.03513396985</v>
      </c>
      <c r="J216" s="113">
        <f t="shared" si="137"/>
        <v>990091.15641359834</v>
      </c>
      <c r="K216" s="113">
        <f t="shared" si="137"/>
        <v>1968029.6417199522</v>
      </c>
      <c r="L216" s="113">
        <f t="shared" si="137"/>
        <v>3899542.9142449582</v>
      </c>
      <c r="M216" s="113">
        <f t="shared" si="137"/>
        <v>7712657.7844297905</v>
      </c>
      <c r="N216" s="113">
        <f t="shared" si="137"/>
        <v>15238312.250878256</v>
      </c>
    </row>
    <row r="217" spans="1:14" s="85" customFormat="1" ht="15.75" customHeight="1" x14ac:dyDescent="0.3">
      <c r="A217" s="129" t="s">
        <v>63</v>
      </c>
      <c r="B217" s="105"/>
      <c r="C217" s="107">
        <f t="shared" ref="C217:N217" si="138">C172-C211-C210</f>
        <v>90.232955463251869</v>
      </c>
      <c r="D217" s="107">
        <f t="shared" si="138"/>
        <v>116.71613693181087</v>
      </c>
      <c r="E217" s="107">
        <f t="shared" si="138"/>
        <v>147.22123020566198</v>
      </c>
      <c r="F217" s="107">
        <f t="shared" si="138"/>
        <v>182.71945553879254</v>
      </c>
      <c r="G217" s="107">
        <f t="shared" si="138"/>
        <v>224.71115905939746</v>
      </c>
      <c r="H217" s="107">
        <f t="shared" si="138"/>
        <v>275.67679063686592</v>
      </c>
      <c r="I217" s="107">
        <f t="shared" si="138"/>
        <v>339.95013879428143</v>
      </c>
      <c r="J217" s="107">
        <f t="shared" si="138"/>
        <v>425.47218171077247</v>
      </c>
      <c r="K217" s="107">
        <f t="shared" si="138"/>
        <v>547.19909387984808</v>
      </c>
      <c r="L217" s="107">
        <f t="shared" si="138"/>
        <v>733.82743751495582</v>
      </c>
      <c r="M217" s="107">
        <f t="shared" si="138"/>
        <v>1041.0469230414519</v>
      </c>
      <c r="N217" s="107">
        <f t="shared" si="138"/>
        <v>1577.671352974392</v>
      </c>
    </row>
    <row r="218" spans="1:14" ht="15.75" customHeight="1" x14ac:dyDescent="0.25">
      <c r="A218" s="50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</row>
    <row r="219" spans="1:14" ht="15.75" customHeight="1" x14ac:dyDescent="0.25">
      <c r="A219" s="50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 spans="1:14" s="85" customFormat="1" ht="27" x14ac:dyDescent="0.25">
      <c r="A220" s="53" t="s">
        <v>154</v>
      </c>
      <c r="B220" s="108">
        <v>43435</v>
      </c>
      <c r="C220" s="108">
        <v>43466</v>
      </c>
      <c r="D220" s="108">
        <v>43497</v>
      </c>
      <c r="E220" s="108">
        <v>43525</v>
      </c>
      <c r="F220" s="108">
        <v>43556</v>
      </c>
      <c r="G220" s="108">
        <v>43586</v>
      </c>
      <c r="H220" s="108">
        <v>43617</v>
      </c>
      <c r="I220" s="108">
        <v>43647</v>
      </c>
      <c r="J220" s="108">
        <v>43678</v>
      </c>
      <c r="K220" s="108">
        <v>43709</v>
      </c>
      <c r="L220" s="108">
        <v>43739</v>
      </c>
      <c r="M220" s="108">
        <v>43770</v>
      </c>
      <c r="N220" s="108">
        <v>43800</v>
      </c>
    </row>
    <row r="221" spans="1:14" ht="15.75" customHeight="1" x14ac:dyDescent="0.3">
      <c r="A221" s="80" t="s">
        <v>101</v>
      </c>
      <c r="B221" s="60">
        <f>+SUM(B222:B224)</f>
        <v>9790.8350974547211</v>
      </c>
      <c r="C221" s="57">
        <f>+SUM(C222:C224)</f>
        <v>18708.974174496339</v>
      </c>
      <c r="D221" s="57">
        <f t="shared" ref="D221" si="139">+SUM(D222:D224)</f>
        <v>36182.877332034033</v>
      </c>
      <c r="E221" s="57">
        <f t="shared" ref="E221:N221" si="140">+SUM(E222:E224)</f>
        <v>70519.592832861526</v>
      </c>
      <c r="F221" s="57">
        <f t="shared" si="140"/>
        <v>138105.52392144979</v>
      </c>
      <c r="G221" s="57">
        <f t="shared" si="140"/>
        <v>271266.73325831007</v>
      </c>
      <c r="H221" s="57">
        <f t="shared" si="140"/>
        <v>533775.81425510766</v>
      </c>
      <c r="I221" s="57">
        <f t="shared" si="140"/>
        <v>1051445.5823396239</v>
      </c>
      <c r="J221" s="57">
        <f t="shared" si="140"/>
        <v>2072486.9359247601</v>
      </c>
      <c r="K221" s="57">
        <f t="shared" si="140"/>
        <v>4086588.1575447153</v>
      </c>
      <c r="L221" s="57">
        <f t="shared" si="140"/>
        <v>8059845.3247311516</v>
      </c>
      <c r="M221" s="57">
        <f t="shared" si="140"/>
        <v>15898254.15010098</v>
      </c>
      <c r="N221" s="57">
        <f t="shared" si="140"/>
        <v>31362128.475909565</v>
      </c>
    </row>
    <row r="222" spans="1:14" ht="15.75" customHeight="1" x14ac:dyDescent="0.3">
      <c r="A222" s="128" t="s">
        <v>61</v>
      </c>
      <c r="B222" s="30">
        <v>6882.7834834552978</v>
      </c>
      <c r="C222" s="58">
        <f t="shared" ref="C222:N222" si="141">C170+C175+C209+C211+C215</f>
        <v>7942.5062260390605</v>
      </c>
      <c r="D222" s="58">
        <f t="shared" si="141"/>
        <v>9255.6016351230101</v>
      </c>
      <c r="E222" s="58">
        <f t="shared" si="141"/>
        <v>10958.477341931371</v>
      </c>
      <c r="F222" s="58">
        <f t="shared" si="141"/>
        <v>13304.131944935993</v>
      </c>
      <c r="G222" s="58">
        <f t="shared" si="141"/>
        <v>16774.077042287092</v>
      </c>
      <c r="H222" s="58">
        <f t="shared" si="141"/>
        <v>22298.310665437093</v>
      </c>
      <c r="I222" s="58">
        <f t="shared" si="141"/>
        <v>31688.339927440382</v>
      </c>
      <c r="J222" s="58">
        <f t="shared" si="141"/>
        <v>48491.609229722897</v>
      </c>
      <c r="K222" s="58">
        <f t="shared" si="141"/>
        <v>79676.585746232435</v>
      </c>
      <c r="L222" s="58">
        <f t="shared" si="141"/>
        <v>138956.88502575399</v>
      </c>
      <c r="M222" s="58">
        <f t="shared" si="141"/>
        <v>253348.71169844491</v>
      </c>
      <c r="N222" s="58">
        <f t="shared" si="141"/>
        <v>476107.17757463153</v>
      </c>
    </row>
    <row r="223" spans="1:14" ht="15.75" customHeight="1" x14ac:dyDescent="0.3">
      <c r="A223" s="130" t="s">
        <v>62</v>
      </c>
      <c r="B223" s="30">
        <v>2014.656015353366</v>
      </c>
      <c r="C223" s="82">
        <f t="shared" ref="C223:N223" si="142">C171+C176+C203+C210+C216</f>
        <v>9610.8626323007338</v>
      </c>
      <c r="D223" s="82">
        <f t="shared" si="142"/>
        <v>25469.639754280703</v>
      </c>
      <c r="E223" s="82">
        <f t="shared" si="142"/>
        <v>57752.01197074409</v>
      </c>
      <c r="F223" s="82">
        <f t="shared" si="142"/>
        <v>122576.52901552964</v>
      </c>
      <c r="G223" s="82">
        <f t="shared" si="142"/>
        <v>251763.18304140051</v>
      </c>
      <c r="H223" s="82">
        <f t="shared" si="142"/>
        <v>508111.66063131136</v>
      </c>
      <c r="I223" s="82">
        <f t="shared" si="142"/>
        <v>1015544.646553661</v>
      </c>
      <c r="J223" s="82">
        <f t="shared" si="142"/>
        <v>2018577.5138843455</v>
      </c>
      <c r="K223" s="82">
        <f t="shared" si="142"/>
        <v>3999645.9536052654</v>
      </c>
      <c r="L223" s="82">
        <f t="shared" si="142"/>
        <v>7910581.0444277599</v>
      </c>
      <c r="M223" s="82">
        <f t="shared" si="142"/>
        <v>15629284.929957245</v>
      </c>
      <c r="N223" s="82">
        <f t="shared" si="142"/>
        <v>30860702.721380167</v>
      </c>
    </row>
    <row r="224" spans="1:14" ht="15.75" customHeight="1" x14ac:dyDescent="0.3">
      <c r="A224" s="129" t="s">
        <v>63</v>
      </c>
      <c r="B224" s="30">
        <v>893.39559864605678</v>
      </c>
      <c r="C224" s="58">
        <f t="shared" ref="C224:N224" si="143">C172+C177+C204+C205+C217</f>
        <v>1155.6053161565428</v>
      </c>
      <c r="D224" s="58">
        <f t="shared" si="143"/>
        <v>1457.6359426303161</v>
      </c>
      <c r="E224" s="58">
        <f t="shared" si="143"/>
        <v>1809.103520186065</v>
      </c>
      <c r="F224" s="58">
        <f t="shared" si="143"/>
        <v>2224.86296098413</v>
      </c>
      <c r="G224" s="58">
        <f t="shared" si="143"/>
        <v>2729.4731746224352</v>
      </c>
      <c r="H224" s="58">
        <f t="shared" si="143"/>
        <v>3365.8429583592174</v>
      </c>
      <c r="I224" s="58">
        <f t="shared" si="143"/>
        <v>4212.5958585225035</v>
      </c>
      <c r="J224" s="58">
        <f t="shared" si="143"/>
        <v>5417.812810691561</v>
      </c>
      <c r="K224" s="58">
        <f t="shared" si="143"/>
        <v>7265.6181932173813</v>
      </c>
      <c r="L224" s="58">
        <f t="shared" si="143"/>
        <v>10307.395277638141</v>
      </c>
      <c r="M224" s="58">
        <f t="shared" si="143"/>
        <v>15620.508445291001</v>
      </c>
      <c r="N224" s="58">
        <f t="shared" si="143"/>
        <v>25318.57695476542</v>
      </c>
    </row>
    <row r="225" spans="1:14" ht="15.75" customHeight="1" x14ac:dyDescent="0.25"/>
    <row r="226" spans="1:14" ht="15.75" customHeight="1" x14ac:dyDescent="0.25"/>
    <row r="227" spans="1:14" ht="15.75" customHeight="1" x14ac:dyDescent="0.25"/>
    <row r="228" spans="1:14" ht="15.75" customHeight="1" x14ac:dyDescent="0.25"/>
    <row r="229" spans="1:14" ht="15.75" customHeight="1" x14ac:dyDescent="0.25"/>
    <row r="230" spans="1:14" ht="15.75" customHeight="1" x14ac:dyDescent="0.25"/>
    <row r="231" spans="1:14" ht="15.75" customHeight="1" x14ac:dyDescent="0.25"/>
    <row r="232" spans="1:14" ht="15.75" customHeight="1" x14ac:dyDescent="0.3">
      <c r="A232" s="80" t="s">
        <v>139</v>
      </c>
      <c r="B232" s="81">
        <f>B265/B222</f>
        <v>200</v>
      </c>
      <c r="C232" s="45">
        <v>100</v>
      </c>
      <c r="D232" s="45">
        <v>100</v>
      </c>
      <c r="E232" s="45">
        <v>100</v>
      </c>
      <c r="F232" s="45">
        <v>100</v>
      </c>
      <c r="G232" s="45">
        <v>100</v>
      </c>
      <c r="H232" s="45">
        <v>100</v>
      </c>
      <c r="I232" s="45">
        <v>100</v>
      </c>
      <c r="J232" s="45">
        <v>100</v>
      </c>
      <c r="K232" s="45">
        <v>100</v>
      </c>
      <c r="L232" s="45">
        <v>100</v>
      </c>
      <c r="M232" s="45">
        <v>100</v>
      </c>
      <c r="N232" s="45">
        <v>100</v>
      </c>
    </row>
    <row r="233" spans="1:14" s="77" customFormat="1" ht="15.75" customHeight="1" x14ac:dyDescent="0.25">
      <c r="A233" s="50" t="s">
        <v>139</v>
      </c>
      <c r="B233" s="81">
        <f>B266/B223</f>
        <v>500</v>
      </c>
      <c r="C233" s="45">
        <v>750</v>
      </c>
      <c r="D233" s="45">
        <v>750</v>
      </c>
      <c r="E233" s="45">
        <v>750</v>
      </c>
      <c r="F233" s="45">
        <v>750</v>
      </c>
      <c r="G233" s="45">
        <v>750</v>
      </c>
      <c r="H233" s="45">
        <v>750</v>
      </c>
      <c r="I233" s="45">
        <v>750</v>
      </c>
      <c r="J233" s="45">
        <v>750</v>
      </c>
      <c r="K233" s="45">
        <v>750</v>
      </c>
      <c r="L233" s="45">
        <v>750</v>
      </c>
      <c r="M233" s="45">
        <v>750</v>
      </c>
      <c r="N233" s="45">
        <v>750</v>
      </c>
    </row>
    <row r="234" spans="1:14" s="77" customFormat="1" ht="15.75" customHeight="1" x14ac:dyDescent="0.25">
      <c r="A234" s="50" t="s">
        <v>139</v>
      </c>
      <c r="B234" s="81">
        <f>B267/B224</f>
        <v>1000.0000000000001</v>
      </c>
      <c r="C234" s="45">
        <v>1200</v>
      </c>
      <c r="D234" s="45">
        <v>1200</v>
      </c>
      <c r="E234" s="45">
        <v>1200</v>
      </c>
      <c r="F234" s="45">
        <v>1200</v>
      </c>
      <c r="G234" s="45">
        <v>1200</v>
      </c>
      <c r="H234" s="45">
        <v>1200</v>
      </c>
      <c r="I234" s="45">
        <v>1200</v>
      </c>
      <c r="J234" s="45">
        <v>1200</v>
      </c>
      <c r="K234" s="45">
        <v>1200</v>
      </c>
      <c r="L234" s="45">
        <v>1200</v>
      </c>
      <c r="M234" s="45">
        <v>1200</v>
      </c>
      <c r="N234" s="45">
        <v>1200</v>
      </c>
    </row>
    <row r="235" spans="1:14" ht="15.75" customHeight="1" x14ac:dyDescent="0.25"/>
    <row r="236" spans="1:14" ht="15.75" customHeight="1" x14ac:dyDescent="0.25">
      <c r="A236" s="62" t="s">
        <v>64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1:14" ht="15.75" customHeight="1" x14ac:dyDescent="0.25">
      <c r="A237" s="48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 spans="1:14" ht="15.75" customHeight="1" x14ac:dyDescent="0.3">
      <c r="A238" s="63" t="s">
        <v>126</v>
      </c>
      <c r="B238" s="22"/>
      <c r="C238" s="67">
        <f>+SUM(C240:C242)</f>
        <v>11414664.123014927</v>
      </c>
      <c r="D238" s="67">
        <f t="shared" ref="D238:N238" si="144">+SUM(D240:D242)</f>
        <v>17561763.035077117</v>
      </c>
      <c r="E238" s="67">
        <f t="shared" si="144"/>
        <v>23412817.96731085</v>
      </c>
      <c r="F238" s="67">
        <f t="shared" si="144"/>
        <v>28993368.013004024</v>
      </c>
      <c r="G238" s="67">
        <f t="shared" si="144"/>
        <v>34759610.084999166</v>
      </c>
      <c r="H238" s="67">
        <f t="shared" si="144"/>
        <v>40334568.556914113</v>
      </c>
      <c r="I238" s="67">
        <f t="shared" si="144"/>
        <v>46960197.791542009</v>
      </c>
      <c r="J238" s="67">
        <f t="shared" si="144"/>
        <v>54468695.704056963</v>
      </c>
      <c r="K238" s="67">
        <f t="shared" si="144"/>
        <v>62877988.572074167</v>
      </c>
      <c r="L238" s="67">
        <f t="shared" si="144"/>
        <v>72408324.50566259</v>
      </c>
      <c r="M238" s="67">
        <f t="shared" si="144"/>
        <v>83225481.236524552</v>
      </c>
      <c r="N238" s="67">
        <f t="shared" si="144"/>
        <v>95799391.598886803</v>
      </c>
    </row>
    <row r="239" spans="1:14" ht="15.75" customHeight="1" x14ac:dyDescent="0.25"/>
    <row r="240" spans="1:14" ht="15.75" customHeight="1" x14ac:dyDescent="0.3">
      <c r="A240" s="64" t="s">
        <v>61</v>
      </c>
      <c r="B240" s="22"/>
      <c r="C240" s="73">
        <f>+C$232*C165</f>
        <v>2613483.2400324401</v>
      </c>
      <c r="D240" s="73">
        <f t="shared" ref="D240:N240" si="145">+D232*D165</f>
        <v>4051576.4632800543</v>
      </c>
      <c r="E240" s="73">
        <f t="shared" si="145"/>
        <v>5306657.7019693227</v>
      </c>
      <c r="F240" s="73">
        <f t="shared" si="145"/>
        <v>6516458.6426165504</v>
      </c>
      <c r="G240" s="73">
        <f t="shared" si="145"/>
        <v>7765950.6521058241</v>
      </c>
      <c r="H240" s="73">
        <f t="shared" si="145"/>
        <v>9150982.7841688916</v>
      </c>
      <c r="I240" s="73">
        <f t="shared" si="145"/>
        <v>10634794.906743947</v>
      </c>
      <c r="J240" s="73">
        <f t="shared" si="145"/>
        <v>12289717.187973829</v>
      </c>
      <c r="K240" s="73">
        <f t="shared" si="145"/>
        <v>14174225.955361692</v>
      </c>
      <c r="L240" s="73">
        <f t="shared" si="145"/>
        <v>16332279.87740612</v>
      </c>
      <c r="M240" s="73">
        <f t="shared" si="145"/>
        <v>18808078.848072845</v>
      </c>
      <c r="N240" s="73">
        <f t="shared" si="145"/>
        <v>21632702.252862118</v>
      </c>
    </row>
    <row r="241" spans="1:14" ht="15.75" customHeight="1" x14ac:dyDescent="0.3">
      <c r="A241" s="64" t="s">
        <v>62</v>
      </c>
      <c r="B241" s="22"/>
      <c r="C241" s="73">
        <f>+C$233*C166</f>
        <v>6680946.5924772946</v>
      </c>
      <c r="D241" s="73">
        <f t="shared" ref="D241:N241" si="146">+D233*D166</f>
        <v>10259820.734963397</v>
      </c>
      <c r="E241" s="73">
        <f t="shared" si="146"/>
        <v>13510852.387453236</v>
      </c>
      <c r="F241" s="73">
        <f t="shared" si="146"/>
        <v>16790623.637102228</v>
      </c>
      <c r="G241" s="73">
        <f t="shared" si="146"/>
        <v>19909750.961195461</v>
      </c>
      <c r="H241" s="73">
        <f t="shared" si="146"/>
        <v>23380415.620907094</v>
      </c>
      <c r="I241" s="73">
        <f t="shared" si="146"/>
        <v>27168565.221541867</v>
      </c>
      <c r="J241" s="73">
        <f t="shared" si="146"/>
        <v>31451759.564089581</v>
      </c>
      <c r="K241" s="73">
        <f t="shared" si="146"/>
        <v>36312001.492449388</v>
      </c>
      <c r="L241" s="73">
        <f t="shared" si="146"/>
        <v>41792256.955942586</v>
      </c>
      <c r="M241" s="73">
        <f t="shared" si="146"/>
        <v>48109334.616901666</v>
      </c>
      <c r="N241" s="73">
        <f t="shared" si="146"/>
        <v>55347223.24804046</v>
      </c>
    </row>
    <row r="242" spans="1:14" ht="15.75" customHeight="1" x14ac:dyDescent="0.3">
      <c r="A242" s="64" t="s">
        <v>63</v>
      </c>
      <c r="B242" s="22"/>
      <c r="C242" s="73">
        <f>+C$234*C167</f>
        <v>2120234.2905051932</v>
      </c>
      <c r="D242" s="73">
        <f t="shared" ref="D242:N242" si="147">+D234*D167</f>
        <v>3250365.8368336679</v>
      </c>
      <c r="E242" s="73">
        <f t="shared" si="147"/>
        <v>4595307.8778882911</v>
      </c>
      <c r="F242" s="73">
        <f t="shared" si="147"/>
        <v>5686285.7332852446</v>
      </c>
      <c r="G242" s="73">
        <f t="shared" si="147"/>
        <v>7083908.4716978837</v>
      </c>
      <c r="H242" s="73">
        <f t="shared" si="147"/>
        <v>7803170.1518381266</v>
      </c>
      <c r="I242" s="73">
        <f t="shared" si="147"/>
        <v>9156837.6632561944</v>
      </c>
      <c r="J242" s="73">
        <f t="shared" si="147"/>
        <v>10727218.951993559</v>
      </c>
      <c r="K242" s="73">
        <f t="shared" si="147"/>
        <v>12391761.124263084</v>
      </c>
      <c r="L242" s="73">
        <f t="shared" si="147"/>
        <v>14283787.672313878</v>
      </c>
      <c r="M242" s="73">
        <f t="shared" si="147"/>
        <v>16308067.771550048</v>
      </c>
      <c r="N242" s="73">
        <f t="shared" si="147"/>
        <v>18819466.097984225</v>
      </c>
    </row>
    <row r="243" spans="1:14" ht="15.75" customHeight="1" x14ac:dyDescent="0.25">
      <c r="A243" s="48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</row>
    <row r="244" spans="1:14" ht="15.75" customHeight="1" x14ac:dyDescent="0.3">
      <c r="A244" s="63" t="s">
        <v>127</v>
      </c>
      <c r="B244" s="22"/>
      <c r="C244" s="67">
        <f>+SUM(C245:C247)</f>
        <v>3090015.8551605092</v>
      </c>
      <c r="D244" s="67">
        <f>+SUM(D245:D247)</f>
        <v>9090886.8701408468</v>
      </c>
      <c r="E244" s="67">
        <f>+SUM(E245:E247)</f>
        <v>21274297.659187615</v>
      </c>
      <c r="F244" s="67">
        <f>+SUM(F245:F247)</f>
        <v>45704587.221611671</v>
      </c>
      <c r="G244" s="67">
        <f t="shared" ref="G244" si="148">+SUM(G245:G247)</f>
        <v>94353284.251702964</v>
      </c>
      <c r="H244" s="67">
        <f t="shared" ref="H244" si="149">+SUM(H245:H247)</f>
        <v>190846912.05322376</v>
      </c>
      <c r="I244" s="67">
        <f t="shared" ref="I244" si="150">+SUM(I245:I247)</f>
        <v>381806786.12170517</v>
      </c>
      <c r="J244" s="67">
        <f t="shared" ref="J244" si="151">+SUM(J245:J247)</f>
        <v>759222155.79903972</v>
      </c>
      <c r="K244" s="67">
        <f t="shared" ref="K244" si="152">+SUM(K245:K247)</f>
        <v>1504589616.1796467</v>
      </c>
      <c r="L244" s="67">
        <f t="shared" ref="L244" si="153">+SUM(L245:L247)</f>
        <v>2975995620.9313765</v>
      </c>
      <c r="M244" s="67">
        <f t="shared" ref="M244" si="154">+SUM(M245:M247)</f>
        <v>5879920923.0052872</v>
      </c>
      <c r="N244" s="67">
        <f t="shared" ref="N244" si="155">+SUM(N245:N247)</f>
        <v>11610192223.67277</v>
      </c>
    </row>
    <row r="245" spans="1:14" ht="15.75" customHeight="1" x14ac:dyDescent="0.3">
      <c r="A245" s="64" t="s">
        <v>61</v>
      </c>
      <c r="B245" s="22"/>
      <c r="C245" s="73">
        <f t="shared" ref="C245:N245" si="156">+C$232*C170</f>
        <v>655240.9876249443</v>
      </c>
      <c r="D245" s="73">
        <f t="shared" si="156"/>
        <v>756126.59271891857</v>
      </c>
      <c r="E245" s="73">
        <f t="shared" si="156"/>
        <v>881133.27566371066</v>
      </c>
      <c r="F245" s="73">
        <f t="shared" si="156"/>
        <v>1043247.0429518665</v>
      </c>
      <c r="G245" s="73">
        <f t="shared" si="156"/>
        <v>1266553.3611579065</v>
      </c>
      <c r="H245" s="73">
        <f t="shared" si="156"/>
        <v>1596892.1344257311</v>
      </c>
      <c r="I245" s="73">
        <f t="shared" si="156"/>
        <v>2122799.1753496113</v>
      </c>
      <c r="J245" s="73">
        <f t="shared" si="156"/>
        <v>3016729.9610923245</v>
      </c>
      <c r="K245" s="73">
        <f t="shared" si="156"/>
        <v>4616401.1986696199</v>
      </c>
      <c r="L245" s="73">
        <f t="shared" si="156"/>
        <v>7585210.9630413279</v>
      </c>
      <c r="M245" s="73">
        <f t="shared" si="156"/>
        <v>13228695.454451779</v>
      </c>
      <c r="N245" s="73">
        <f t="shared" si="156"/>
        <v>24118797.353691954</v>
      </c>
    </row>
    <row r="246" spans="1:14" ht="15.75" customHeight="1" x14ac:dyDescent="0.3">
      <c r="A246" s="64" t="s">
        <v>62</v>
      </c>
      <c r="B246" s="22"/>
      <c r="C246" s="73">
        <f t="shared" ref="C246:N246" si="157">+C$233*C171</f>
        <v>1491349.1153653292</v>
      </c>
      <c r="D246" s="73">
        <f t="shared" si="157"/>
        <v>7114441.063560619</v>
      </c>
      <c r="E246" s="73">
        <f t="shared" si="157"/>
        <v>18853900.828106292</v>
      </c>
      <c r="F246" s="73">
        <f t="shared" si="157"/>
        <v>42750926.861343317</v>
      </c>
      <c r="G246" s="73">
        <f t="shared" si="157"/>
        <v>90737275.603745818</v>
      </c>
      <c r="H246" s="73">
        <f t="shared" si="157"/>
        <v>186367696.24639675</v>
      </c>
      <c r="I246" s="73">
        <f t="shared" si="157"/>
        <v>376129656.78232825</v>
      </c>
      <c r="J246" s="73">
        <f t="shared" si="157"/>
        <v>751756924.61134756</v>
      </c>
      <c r="K246" s="73">
        <f t="shared" si="157"/>
        <v>1494252004.6528869</v>
      </c>
      <c r="L246" s="73">
        <f t="shared" si="157"/>
        <v>2960737917.1562977</v>
      </c>
      <c r="M246" s="73">
        <f t="shared" si="157"/>
        <v>5855807618.1376495</v>
      </c>
      <c r="N246" s="73">
        <f t="shared" si="157"/>
        <v>11569578169.40085</v>
      </c>
    </row>
    <row r="247" spans="1:14" ht="15.75" customHeight="1" x14ac:dyDescent="0.3">
      <c r="A247" s="64" t="s">
        <v>63</v>
      </c>
      <c r="B247" s="22"/>
      <c r="C247" s="73">
        <f t="shared" ref="C247:N247" si="158">+C$234*C172</f>
        <v>943425.75217023597</v>
      </c>
      <c r="D247" s="73">
        <f t="shared" si="158"/>
        <v>1220319.2138613092</v>
      </c>
      <c r="E247" s="73">
        <f t="shared" si="158"/>
        <v>1539263.5554176138</v>
      </c>
      <c r="F247" s="73">
        <f t="shared" si="158"/>
        <v>1910413.3173164844</v>
      </c>
      <c r="G247" s="73">
        <f t="shared" si="158"/>
        <v>2349455.2867992413</v>
      </c>
      <c r="H247" s="73">
        <f t="shared" si="158"/>
        <v>2882323.6724012913</v>
      </c>
      <c r="I247" s="73">
        <f t="shared" si="158"/>
        <v>3554330.1640273337</v>
      </c>
      <c r="J247" s="73">
        <f t="shared" si="158"/>
        <v>4448501.2265997631</v>
      </c>
      <c r="K247" s="73">
        <f t="shared" si="158"/>
        <v>5721210.3280902887</v>
      </c>
      <c r="L247" s="73">
        <f t="shared" si="158"/>
        <v>7672492.8120375546</v>
      </c>
      <c r="M247" s="73">
        <f t="shared" si="158"/>
        <v>10884609.413185878</v>
      </c>
      <c r="N247" s="73">
        <f t="shared" si="158"/>
        <v>16495256.918227296</v>
      </c>
    </row>
    <row r="248" spans="1:14" ht="15.75" customHeight="1" x14ac:dyDescent="0.25">
      <c r="A248" s="48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 spans="1:14" ht="15.75" customHeight="1" x14ac:dyDescent="0.3">
      <c r="A249" s="63" t="s">
        <v>128</v>
      </c>
      <c r="B249" s="22"/>
      <c r="C249" s="67">
        <f>+SUM(C250:C252)</f>
        <v>12954.907240005981</v>
      </c>
      <c r="D249" s="67">
        <f t="shared" ref="D249" si="159">+SUM(D250:D252)</f>
        <v>12918.986052080463</v>
      </c>
      <c r="E249" s="67">
        <f t="shared" ref="E249" si="160">+SUM(E250:E252)</f>
        <v>12747.150036782108</v>
      </c>
      <c r="F249" s="67">
        <f t="shared" ref="F249" si="161">+SUM(F250:F252)</f>
        <v>12611.338235605233</v>
      </c>
      <c r="G249" s="67">
        <f t="shared" ref="G249" si="162">+SUM(G250:G252)</f>
        <v>12642.44003755493</v>
      </c>
      <c r="H249" s="67">
        <f t="shared" ref="H249" si="163">+SUM(H250:H252)</f>
        <v>12588.813372187875</v>
      </c>
      <c r="I249" s="67">
        <f t="shared" ref="I249" si="164">+SUM(I250:I252)</f>
        <v>12510.342948592732</v>
      </c>
      <c r="J249" s="67">
        <f t="shared" ref="J249" si="165">+SUM(J250:J252)</f>
        <v>12430.711375574541</v>
      </c>
      <c r="K249" s="67">
        <f t="shared" ref="K249" si="166">+SUM(K250:K252)</f>
        <v>12370.099735289135</v>
      </c>
      <c r="L249" s="67">
        <f t="shared" ref="L249" si="167">+SUM(L250:L252)</f>
        <v>12321.018653085022</v>
      </c>
      <c r="M249" s="67">
        <f t="shared" ref="M249" si="168">+SUM(M250:M252)</f>
        <v>12258.044812605713</v>
      </c>
      <c r="N249" s="67">
        <f t="shared" ref="N249" si="169">+SUM(N250:N252)</f>
        <v>12193.168285173906</v>
      </c>
    </row>
    <row r="250" spans="1:14" ht="15.75" customHeight="1" x14ac:dyDescent="0.3">
      <c r="A250" s="64" t="s">
        <v>61</v>
      </c>
      <c r="B250" s="22"/>
      <c r="C250" s="73">
        <f t="shared" ref="C250:N250" si="170">+C$232*C175</f>
        <v>4365.8366481984613</v>
      </c>
      <c r="D250" s="73">
        <f t="shared" si="170"/>
        <v>4344.7569078512943</v>
      </c>
      <c r="E250" s="73">
        <f t="shared" si="170"/>
        <v>4343.9570719607882</v>
      </c>
      <c r="F250" s="73">
        <f t="shared" si="170"/>
        <v>4326.5331314395362</v>
      </c>
      <c r="G250" s="73">
        <f t="shared" si="170"/>
        <v>4295.6243882656263</v>
      </c>
      <c r="H250" s="73">
        <f t="shared" si="170"/>
        <v>4272.3142683636834</v>
      </c>
      <c r="I250" s="73">
        <f t="shared" si="170"/>
        <v>4251.6538802799523</v>
      </c>
      <c r="J250" s="73">
        <f t="shared" si="170"/>
        <v>4233.477598266617</v>
      </c>
      <c r="K250" s="73">
        <f t="shared" si="170"/>
        <v>4212.3095161654737</v>
      </c>
      <c r="L250" s="73">
        <f t="shared" si="170"/>
        <v>4189.3689011576535</v>
      </c>
      <c r="M250" s="73">
        <f t="shared" si="170"/>
        <v>4168.5453978768237</v>
      </c>
      <c r="N250" s="73">
        <f t="shared" si="170"/>
        <v>4148.1741219924861</v>
      </c>
    </row>
    <row r="251" spans="1:14" ht="15.75" customHeight="1" x14ac:dyDescent="0.3">
      <c r="A251" s="64" t="s">
        <v>62</v>
      </c>
      <c r="B251" s="22"/>
      <c r="C251" s="73">
        <f t="shared" ref="C251:N251" si="171">+C$233*C176</f>
        <v>8062.5375287082161</v>
      </c>
      <c r="D251" s="73">
        <f t="shared" si="171"/>
        <v>8089.0500529097617</v>
      </c>
      <c r="E251" s="73">
        <f t="shared" si="171"/>
        <v>7953.9081684429339</v>
      </c>
      <c r="F251" s="73">
        <f t="shared" si="171"/>
        <v>7839.802136512978</v>
      </c>
      <c r="G251" s="73">
        <f t="shared" si="171"/>
        <v>7854.0471479149464</v>
      </c>
      <c r="H251" s="73">
        <f t="shared" si="171"/>
        <v>7843.7938589801879</v>
      </c>
      <c r="I251" s="73">
        <f t="shared" si="171"/>
        <v>7796.7200354522092</v>
      </c>
      <c r="J251" s="73">
        <f t="shared" si="171"/>
        <v>7739.7817133654189</v>
      </c>
      <c r="K251" s="73">
        <f t="shared" si="171"/>
        <v>7698.7262591515209</v>
      </c>
      <c r="L251" s="73">
        <f t="shared" si="171"/>
        <v>7669.9393282553783</v>
      </c>
      <c r="M251" s="73">
        <f t="shared" si="171"/>
        <v>7633.8388217340689</v>
      </c>
      <c r="N251" s="73">
        <f t="shared" si="171"/>
        <v>7592.6667783756466</v>
      </c>
    </row>
    <row r="252" spans="1:14" ht="15.75" customHeight="1" x14ac:dyDescent="0.3">
      <c r="A252" s="64" t="s">
        <v>63</v>
      </c>
      <c r="B252" s="22"/>
      <c r="C252" s="73">
        <f t="shared" ref="C252:N252" si="172">+C$234*C177</f>
        <v>526.53306309930508</v>
      </c>
      <c r="D252" s="73">
        <f t="shared" si="172"/>
        <v>485.17909131940763</v>
      </c>
      <c r="E252" s="73">
        <f t="shared" si="172"/>
        <v>449.28479637838552</v>
      </c>
      <c r="F252" s="73">
        <f t="shared" si="172"/>
        <v>445.00296765271878</v>
      </c>
      <c r="G252" s="73">
        <f t="shared" si="172"/>
        <v>492.76850137435696</v>
      </c>
      <c r="H252" s="73">
        <f t="shared" si="172"/>
        <v>472.70524484400289</v>
      </c>
      <c r="I252" s="73">
        <f t="shared" si="172"/>
        <v>461.96903286056988</v>
      </c>
      <c r="J252" s="73">
        <f t="shared" si="172"/>
        <v>457.4520639425067</v>
      </c>
      <c r="K252" s="73">
        <f t="shared" si="172"/>
        <v>459.06395997214003</v>
      </c>
      <c r="L252" s="73">
        <f t="shared" si="172"/>
        <v>461.71042367198953</v>
      </c>
      <c r="M252" s="73">
        <f t="shared" si="172"/>
        <v>455.66059299482026</v>
      </c>
      <c r="N252" s="73">
        <f t="shared" si="172"/>
        <v>452.32738480577262</v>
      </c>
    </row>
    <row r="253" spans="1:14" ht="15.75" customHeight="1" x14ac:dyDescent="0.25">
      <c r="A253" s="48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</row>
    <row r="254" spans="1:14" ht="15.75" customHeight="1" x14ac:dyDescent="0.3">
      <c r="A254" s="63" t="s">
        <v>129</v>
      </c>
      <c r="B254" s="22"/>
      <c r="C254" s="67">
        <f>+SUM(C255:C257)</f>
        <v>3570268.5888188565</v>
      </c>
      <c r="D254" s="67">
        <f t="shared" ref="D254" si="173">+SUM(D255:D257)</f>
        <v>4120836.6313396413</v>
      </c>
      <c r="E254" s="67">
        <f t="shared" ref="E254" si="174">+SUM(E255:E257)</f>
        <v>4802883.3337900005</v>
      </c>
      <c r="F254" s="67">
        <f t="shared" ref="F254" si="175">+SUM(F255:F257)</f>
        <v>5687110.6169805024</v>
      </c>
      <c r="G254" s="67">
        <f t="shared" ref="G254" si="176">+SUM(G255:G257)</f>
        <v>6904630.4247061005</v>
      </c>
      <c r="H254" s="67">
        <f t="shared" ref="H254" si="177">+SUM(H255:H257)</f>
        <v>8704951.6935224459</v>
      </c>
      <c r="I254" s="67">
        <f t="shared" ref="I254" si="178">+SUM(I255:I257)</f>
        <v>11569948.012031391</v>
      </c>
      <c r="J254" s="67">
        <f t="shared" ref="J254" si="179">+SUM(J255:J257)</f>
        <v>16438207.912226377</v>
      </c>
      <c r="K254" s="67">
        <f>+SUM(K255:K257)</f>
        <v>25147712.992159352</v>
      </c>
      <c r="L254" s="67">
        <f>+SUM(L255:L257)</f>
        <v>41308878.748121805</v>
      </c>
      <c r="M254" s="67">
        <f>+SUM(M255:M257)</f>
        <v>72026779.237735093</v>
      </c>
      <c r="N254" s="67">
        <f>+SUM(N255:N257)</f>
        <v>131298546.7587731</v>
      </c>
    </row>
    <row r="255" spans="1:14" ht="15.75" customHeight="1" x14ac:dyDescent="0.25">
      <c r="A255" s="65" t="s">
        <v>108</v>
      </c>
      <c r="B255" s="22"/>
      <c r="C255" s="73">
        <f t="shared" ref="C255:N255" si="180">+(C233-C232)*C203</f>
        <v>3272591.4767959076</v>
      </c>
      <c r="D255" s="73">
        <f t="shared" si="180"/>
        <v>3776463.1478259224</v>
      </c>
      <c r="E255" s="73">
        <f t="shared" si="180"/>
        <v>4400807.1874601133</v>
      </c>
      <c r="F255" s="73">
        <f t="shared" si="180"/>
        <v>5210482.0141548188</v>
      </c>
      <c r="G255" s="73">
        <f t="shared" si="180"/>
        <v>6325782.1365184411</v>
      </c>
      <c r="H255" s="73">
        <f t="shared" si="180"/>
        <v>7975654.2816814538</v>
      </c>
      <c r="I255" s="73">
        <f t="shared" si="180"/>
        <v>10602289.263648702</v>
      </c>
      <c r="J255" s="73">
        <f t="shared" si="180"/>
        <v>15067013.426999716</v>
      </c>
      <c r="K255" s="73">
        <f t="shared" si="180"/>
        <v>23056547.898502495</v>
      </c>
      <c r="L255" s="73">
        <f t="shared" si="180"/>
        <v>37884224.607689865</v>
      </c>
      <c r="M255" s="73">
        <f t="shared" si="180"/>
        <v>66070524.907620378</v>
      </c>
      <c r="N255" s="73">
        <f t="shared" si="180"/>
        <v>120460978.69481809</v>
      </c>
    </row>
    <row r="256" spans="1:14" ht="15.75" customHeight="1" x14ac:dyDescent="0.25">
      <c r="A256" s="65" t="s">
        <v>109</v>
      </c>
      <c r="B256" s="22"/>
      <c r="C256" s="73">
        <f t="shared" ref="C256:N256" si="181">+(C234-C232)*C204</f>
        <v>291485.88052433188</v>
      </c>
      <c r="D256" s="73">
        <f t="shared" si="181"/>
        <v>336365.13867275423</v>
      </c>
      <c r="E256" s="73">
        <f t="shared" si="181"/>
        <v>391974.7292474595</v>
      </c>
      <c r="F256" s="73">
        <f t="shared" si="181"/>
        <v>464091.51543079363</v>
      </c>
      <c r="G256" s="73">
        <f t="shared" si="181"/>
        <v>563429.9878680394</v>
      </c>
      <c r="H256" s="73">
        <f t="shared" si="181"/>
        <v>710382.16274085839</v>
      </c>
      <c r="I256" s="73">
        <f t="shared" si="181"/>
        <v>944333.45668126107</v>
      </c>
      <c r="J256" s="73">
        <f t="shared" si="181"/>
        <v>1342001.1959271003</v>
      </c>
      <c r="K256" s="73">
        <f t="shared" si="181"/>
        <v>2053619.6508787649</v>
      </c>
      <c r="L256" s="73">
        <f t="shared" si="181"/>
        <v>3374303.4063529442</v>
      </c>
      <c r="M256" s="73">
        <f t="shared" si="181"/>
        <v>5884824.0808406826</v>
      </c>
      <c r="N256" s="73">
        <f t="shared" si="181"/>
        <v>10729317.940429142</v>
      </c>
    </row>
    <row r="257" spans="1:14" ht="15.75" customHeight="1" x14ac:dyDescent="0.25">
      <c r="A257" s="65" t="s">
        <v>110</v>
      </c>
      <c r="B257" s="22"/>
      <c r="C257" s="73">
        <f t="shared" ref="C257:N257" si="182">+(C234-C233)*C205</f>
        <v>6191.2314986171741</v>
      </c>
      <c r="D257" s="73">
        <f t="shared" si="182"/>
        <v>8008.3448409648427</v>
      </c>
      <c r="E257" s="73">
        <f t="shared" si="182"/>
        <v>10101.41708242809</v>
      </c>
      <c r="F257" s="73">
        <f t="shared" si="182"/>
        <v>12537.087394889431</v>
      </c>
      <c r="G257" s="73">
        <f t="shared" si="182"/>
        <v>15418.300319620022</v>
      </c>
      <c r="H257" s="73">
        <f t="shared" si="182"/>
        <v>18915.249100133475</v>
      </c>
      <c r="I257" s="73">
        <f t="shared" si="182"/>
        <v>23325.291701429378</v>
      </c>
      <c r="J257" s="73">
        <f t="shared" si="182"/>
        <v>29193.289299560955</v>
      </c>
      <c r="K257" s="73">
        <f t="shared" si="182"/>
        <v>37545.442778092525</v>
      </c>
      <c r="L257" s="73">
        <f t="shared" si="182"/>
        <v>50350.734078996458</v>
      </c>
      <c r="M257" s="73">
        <f t="shared" si="182"/>
        <v>71430.249274032321</v>
      </c>
      <c r="N257" s="73">
        <f t="shared" si="182"/>
        <v>108250.12352586666</v>
      </c>
    </row>
    <row r="258" spans="1:14" ht="15.75" customHeight="1" x14ac:dyDescent="0.25">
      <c r="A258" s="48"/>
    </row>
    <row r="259" spans="1:14" ht="15.75" customHeight="1" x14ac:dyDescent="0.3">
      <c r="A259" s="63" t="s">
        <v>130</v>
      </c>
      <c r="C259" s="67">
        <f>+SUM(C260:C262)</f>
        <v>-374131.2301625745</v>
      </c>
      <c r="D259" s="67">
        <f t="shared" ref="D259" si="183">+SUM(D260:D262)</f>
        <v>-538576.24729420827</v>
      </c>
      <c r="E259" s="67">
        <f t="shared" ref="E259" si="184">+SUM(E260:E262)</f>
        <v>-783444.86572753277</v>
      </c>
      <c r="F259" s="67">
        <f t="shared" ref="F259" si="185">+SUM(F260:F262)</f>
        <v>-1176250.8891176505</v>
      </c>
      <c r="G259" s="67">
        <f t="shared" ref="G259" si="186">+SUM(G260:G262)</f>
        <v>-1848678.5733235495</v>
      </c>
      <c r="H259" s="67">
        <f t="shared" ref="H259" si="187">+SUM(H260:H262)</f>
        <v>-3058776.5232838257</v>
      </c>
      <c r="I259" s="67">
        <f t="shared" ref="I259" si="188">+SUM(I260:I262)</f>
        <v>-5313596.6601735717</v>
      </c>
      <c r="J259" s="67">
        <f t="shared" ref="J259" si="189">+SUM(J260:J262)</f>
        <v>-9611278.5126199052</v>
      </c>
      <c r="K259" s="67">
        <f t="shared" ref="K259" si="190">+SUM(K260:K262)</f>
        <v>-17918449.840755187</v>
      </c>
      <c r="L259" s="67">
        <f t="shared" ref="L259" si="191">+SUM(L260:L262)</f>
        <v>-34112095.472966976</v>
      </c>
      <c r="M259" s="67">
        <f t="shared" ref="M259" si="192">+SUM(M260:M262)</f>
        <v>-65837704.520995773</v>
      </c>
      <c r="N259" s="67">
        <f t="shared" ref="N259" si="193">+SUM(N260:N262)</f>
        <v>-128175136.13429056</v>
      </c>
    </row>
    <row r="260" spans="1:14" ht="15.75" customHeight="1" x14ac:dyDescent="0.25">
      <c r="A260" s="65" t="s">
        <v>113</v>
      </c>
      <c r="C260" s="70">
        <f t="shared" ref="C260:N260" si="194">(C232-C233)*C209</f>
        <v>-15714.316919756253</v>
      </c>
      <c r="D260" s="70">
        <f t="shared" si="194"/>
        <v>-74964.728531945715</v>
      </c>
      <c r="E260" s="70">
        <f t="shared" si="194"/>
        <v>-198663.19008338946</v>
      </c>
      <c r="F260" s="70">
        <f t="shared" si="194"/>
        <v>-450465.69337180391</v>
      </c>
      <c r="G260" s="70">
        <f t="shared" si="194"/>
        <v>-956096.92632113129</v>
      </c>
      <c r="H260" s="70">
        <f t="shared" si="194"/>
        <v>-1963752.8277229238</v>
      </c>
      <c r="I260" s="70">
        <f t="shared" si="194"/>
        <v>-3963270.9529242287</v>
      </c>
      <c r="J260" s="70">
        <f t="shared" si="194"/>
        <v>-7921248.2431185553</v>
      </c>
      <c r="K260" s="70">
        <f t="shared" si="194"/>
        <v>-15744904.608297896</v>
      </c>
      <c r="L260" s="70">
        <f t="shared" si="194"/>
        <v>-31197238.438121065</v>
      </c>
      <c r="M260" s="70">
        <f t="shared" si="194"/>
        <v>-61702532.146536522</v>
      </c>
      <c r="N260" s="70">
        <f t="shared" si="194"/>
        <v>-121908422.45366649</v>
      </c>
    </row>
    <row r="261" spans="1:14" ht="15.75" customHeight="1" x14ac:dyDescent="0.25">
      <c r="A261" s="65" t="s">
        <v>114</v>
      </c>
      <c r="C261" s="70">
        <f t="shared" ref="C261:N261" si="195">(C233-C234)*C210</f>
        <v>-281861.84439483768</v>
      </c>
      <c r="D261" s="70">
        <f t="shared" si="195"/>
        <v>-364587.69922080846</v>
      </c>
      <c r="E261" s="70">
        <f t="shared" si="195"/>
        <v>-459876.85172015155</v>
      </c>
      <c r="F261" s="70">
        <f t="shared" si="195"/>
        <v>-570763.11510110262</v>
      </c>
      <c r="G261" s="70">
        <f t="shared" si="195"/>
        <v>-701933.13987568801</v>
      </c>
      <c r="H261" s="70">
        <f t="shared" si="195"/>
        <v>-861135.13922750519</v>
      </c>
      <c r="I261" s="70">
        <f t="shared" si="195"/>
        <v>-1061906.6241475411</v>
      </c>
      <c r="J261" s="70">
        <f t="shared" si="195"/>
        <v>-1329052.9303845572</v>
      </c>
      <c r="K261" s="70">
        <f t="shared" si="195"/>
        <v>-1709292.8527091341</v>
      </c>
      <c r="L261" s="70">
        <f t="shared" si="195"/>
        <v>-2292266.2118691173</v>
      </c>
      <c r="M261" s="70">
        <f t="shared" si="195"/>
        <v>-3251931.6731184456</v>
      </c>
      <c r="N261" s="70">
        <f t="shared" si="195"/>
        <v>-4928192.311947084</v>
      </c>
    </row>
    <row r="262" spans="1:14" ht="15.75" customHeight="1" x14ac:dyDescent="0.25">
      <c r="A262" s="65" t="s">
        <v>115</v>
      </c>
      <c r="C262" s="70">
        <f t="shared" ref="C262:N262" si="196">(C232-C234)*C211</f>
        <v>-76555.068847980598</v>
      </c>
      <c r="D262" s="70">
        <f t="shared" si="196"/>
        <v>-99023.819541454141</v>
      </c>
      <c r="E262" s="70">
        <f t="shared" si="196"/>
        <v>-124904.82392399177</v>
      </c>
      <c r="F262" s="70">
        <f t="shared" si="196"/>
        <v>-155022.0806447439</v>
      </c>
      <c r="G262" s="70">
        <f t="shared" si="196"/>
        <v>-190648.50712673008</v>
      </c>
      <c r="H262" s="70">
        <f t="shared" si="196"/>
        <v>-233888.55633339647</v>
      </c>
      <c r="I262" s="70">
        <f t="shared" si="196"/>
        <v>-288419.08310180134</v>
      </c>
      <c r="J262" s="70">
        <f t="shared" si="196"/>
        <v>-360977.33911679336</v>
      </c>
      <c r="K262" s="70">
        <f t="shared" si="196"/>
        <v>-464252.37974815984</v>
      </c>
      <c r="L262" s="70">
        <f t="shared" si="196"/>
        <v>-622590.82297679735</v>
      </c>
      <c r="M262" s="70">
        <f t="shared" si="196"/>
        <v>-883240.70134081226</v>
      </c>
      <c r="N262" s="70">
        <f t="shared" si="196"/>
        <v>-1338521.3686769858</v>
      </c>
    </row>
    <row r="263" spans="1:14" ht="15.75" customHeight="1" x14ac:dyDescent="0.25">
      <c r="A263" s="48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</row>
    <row r="264" spans="1:14" s="120" customFormat="1" ht="15.75" customHeight="1" x14ac:dyDescent="0.3">
      <c r="A264" s="117" t="s">
        <v>131</v>
      </c>
      <c r="B264" s="118">
        <f>+SUM(B265:B267)</f>
        <v>3277280.3030137992</v>
      </c>
      <c r="C264" s="119">
        <f>+SUM(C265:C267)</f>
        <v>9389123.9762173072</v>
      </c>
      <c r="D264" s="119">
        <f t="shared" ref="D264" si="197">+SUM(D265:D267)</f>
        <v>21776953.110379204</v>
      </c>
      <c r="E264" s="119">
        <f t="shared" ref="E264" si="198">+SUM(E265:E267)</f>
        <v>46580780.936474487</v>
      </c>
      <c r="F264" s="119">
        <f t="shared" ref="F264" si="199">+SUM(F265:F267)</f>
        <v>95932645.509321779</v>
      </c>
      <c r="G264" s="119">
        <f t="shared" ref="G264" si="200">+SUM(G265:G267)</f>
        <v>193775162.794826</v>
      </c>
      <c r="H264" s="119">
        <f t="shared" ref="H264" si="201">+SUM(H265:H267)</f>
        <v>387352588.09005827</v>
      </c>
      <c r="I264" s="119">
        <f t="shared" ref="I264" si="202">+SUM(I265:I267)</f>
        <v>769882433.93821681</v>
      </c>
      <c r="J264" s="119">
        <f>+SUM(J265:J267)</f>
        <v>1525283671.7090614</v>
      </c>
      <c r="K264" s="119">
        <f t="shared" ref="K264" si="203">+SUM(K265:K267)</f>
        <v>3016420865.6104331</v>
      </c>
      <c r="L264" s="119">
        <f t="shared" ref="L264" si="204">+SUM(L265:L267)</f>
        <v>5959200346.1565619</v>
      </c>
      <c r="M264" s="119">
        <f t="shared" ref="M264" si="205">+SUM(M265:M267)</f>
        <v>11766043178.772127</v>
      </c>
      <c r="N264" s="119">
        <f>+SUM(N265:N267)</f>
        <v>23223520051.138306</v>
      </c>
    </row>
    <row r="265" spans="1:14" ht="15.75" customHeight="1" x14ac:dyDescent="0.3">
      <c r="A265" s="64" t="s">
        <v>61</v>
      </c>
      <c r="B265" s="69">
        <v>1376556.6966910595</v>
      </c>
      <c r="C265" s="73">
        <f>+C232*C222</f>
        <v>794250.62260390609</v>
      </c>
      <c r="D265" s="73">
        <f t="shared" ref="D265:N265" si="206">+D232*D222</f>
        <v>925560.16351230105</v>
      </c>
      <c r="E265" s="73">
        <f t="shared" si="206"/>
        <v>1095847.7341931371</v>
      </c>
      <c r="F265" s="73">
        <f t="shared" si="206"/>
        <v>1330413.1944935992</v>
      </c>
      <c r="G265" s="73">
        <f t="shared" si="206"/>
        <v>1677407.7042287092</v>
      </c>
      <c r="H265" s="73">
        <f t="shared" si="206"/>
        <v>2229831.0665437095</v>
      </c>
      <c r="I265" s="73">
        <f t="shared" si="206"/>
        <v>3168833.9927440383</v>
      </c>
      <c r="J265" s="73">
        <f t="shared" si="206"/>
        <v>4849160.9229722898</v>
      </c>
      <c r="K265" s="73">
        <f t="shared" si="206"/>
        <v>7967658.5746232439</v>
      </c>
      <c r="L265" s="73">
        <f t="shared" si="206"/>
        <v>13895688.502575399</v>
      </c>
      <c r="M265" s="73">
        <f t="shared" si="206"/>
        <v>25334871.16984449</v>
      </c>
      <c r="N265" s="73">
        <f t="shared" si="206"/>
        <v>47610717.75746315</v>
      </c>
    </row>
    <row r="266" spans="1:14" ht="15.75" customHeight="1" x14ac:dyDescent="0.3">
      <c r="A266" s="64" t="s">
        <v>62</v>
      </c>
      <c r="B266" s="69">
        <v>1007328.007676683</v>
      </c>
      <c r="C266" s="73">
        <f>+C233*C223</f>
        <v>7208146.97422555</v>
      </c>
      <c r="D266" s="73">
        <f t="shared" ref="D266:N266" si="207">+D233*D223</f>
        <v>19102229.815710526</v>
      </c>
      <c r="E266" s="73">
        <f t="shared" si="207"/>
        <v>43314008.97805807</v>
      </c>
      <c r="F266" s="73">
        <f t="shared" si="207"/>
        <v>91932396.761647224</v>
      </c>
      <c r="G266" s="73">
        <f t="shared" si="207"/>
        <v>188822387.28105038</v>
      </c>
      <c r="H266" s="73">
        <f t="shared" si="207"/>
        <v>381083745.4734835</v>
      </c>
      <c r="I266" s="73">
        <f t="shared" si="207"/>
        <v>761658484.91524577</v>
      </c>
      <c r="J266" s="73">
        <f t="shared" si="207"/>
        <v>1513933135.4132593</v>
      </c>
      <c r="K266" s="73">
        <f t="shared" si="207"/>
        <v>2999734465.203949</v>
      </c>
      <c r="L266" s="73">
        <f t="shared" si="207"/>
        <v>5932935783.3208199</v>
      </c>
      <c r="M266" s="73">
        <f t="shared" si="207"/>
        <v>11721963697.467934</v>
      </c>
      <c r="N266" s="73">
        <f t="shared" si="207"/>
        <v>23145527041.035126</v>
      </c>
    </row>
    <row r="267" spans="1:14" ht="15.75" customHeight="1" x14ac:dyDescent="0.3">
      <c r="A267" s="64" t="s">
        <v>63</v>
      </c>
      <c r="B267" s="69">
        <v>893395.59864605684</v>
      </c>
      <c r="C267" s="73">
        <f>+C234*C224</f>
        <v>1386726.3793878513</v>
      </c>
      <c r="D267" s="73">
        <f t="shared" ref="D267:N267" si="208">+D234*D224</f>
        <v>1749163.1311563794</v>
      </c>
      <c r="E267" s="73">
        <f t="shared" si="208"/>
        <v>2170924.224223278</v>
      </c>
      <c r="F267" s="73">
        <f t="shared" si="208"/>
        <v>2669835.5531809563</v>
      </c>
      <c r="G267" s="73">
        <f t="shared" si="208"/>
        <v>3275367.8095469223</v>
      </c>
      <c r="H267" s="73">
        <f t="shared" si="208"/>
        <v>4039011.5500310608</v>
      </c>
      <c r="I267" s="73">
        <f t="shared" si="208"/>
        <v>5055115.0302270046</v>
      </c>
      <c r="J267" s="73">
        <f t="shared" si="208"/>
        <v>6501375.3728298731</v>
      </c>
      <c r="K267" s="73">
        <f t="shared" si="208"/>
        <v>8718741.8318608571</v>
      </c>
      <c r="L267" s="73">
        <f t="shared" si="208"/>
        <v>12368874.333165769</v>
      </c>
      <c r="M267" s="73">
        <f t="shared" si="208"/>
        <v>18744610.134349201</v>
      </c>
      <c r="N267" s="73">
        <f t="shared" si="208"/>
        <v>30382292.345718503</v>
      </c>
    </row>
    <row r="268" spans="1:14" ht="15.75" customHeight="1" x14ac:dyDescent="0.25">
      <c r="A268" s="3"/>
    </row>
    <row r="269" spans="1:14" ht="15.75" customHeight="1" x14ac:dyDescent="0.3">
      <c r="A269" s="66" t="s">
        <v>132</v>
      </c>
      <c r="C269" s="67">
        <f>+SUM(C270:C272)</f>
        <v>-181329.22307531291</v>
      </c>
      <c r="D269" s="67">
        <f t="shared" ref="D269" si="209">+SUM(D270:D272)</f>
        <v>-298237.10607646185</v>
      </c>
      <c r="E269" s="67">
        <f t="shared" ref="E269" si="210">+SUM(E270:E272)</f>
        <v>-502655.4511915929</v>
      </c>
      <c r="F269" s="67">
        <f t="shared" ref="F269" si="211">+SUM(F270:F272)</f>
        <v>-876193.71486281895</v>
      </c>
      <c r="G269" s="67">
        <f t="shared" ref="G269" si="212">+SUM(G270:G272)</f>
        <v>-1579361.2576188215</v>
      </c>
      <c r="H269" s="67">
        <f t="shared" ref="H269" si="213">+SUM(H270:H272)</f>
        <v>-2928250.7416022639</v>
      </c>
      <c r="I269" s="67">
        <f t="shared" ref="I269" si="214">+SUM(I270:I272)</f>
        <v>-5545801.9683531113</v>
      </c>
      <c r="J269" s="67">
        <f t="shared" ref="J269" si="215">+SUM(J270:J272)</f>
        <v>-10660278.139177149</v>
      </c>
      <c r="K269" s="67">
        <f t="shared" ref="K269" si="216">+SUM(K270:K272)</f>
        <v>-20694055.529414624</v>
      </c>
      <c r="L269" s="67">
        <f t="shared" ref="L269" si="217">+SUM(L270:L272)</f>
        <v>-40425244.679056555</v>
      </c>
      <c r="M269" s="67">
        <f t="shared" ref="M269" si="218">+SUM(M270:M272)</f>
        <v>-79279423.15127416</v>
      </c>
      <c r="N269" s="67">
        <f t="shared" ref="N269" si="219">+SUM(N270:N272)</f>
        <v>-155850955.0993576</v>
      </c>
    </row>
    <row r="270" spans="1:14" ht="15.75" customHeight="1" x14ac:dyDescent="0.3">
      <c r="A270" s="64" t="s">
        <v>61</v>
      </c>
      <c r="C270" s="71">
        <f t="shared" ref="C270:N270" si="220">-C185*C232</f>
        <v>-33037.360720585435</v>
      </c>
      <c r="D270" s="71">
        <f t="shared" si="220"/>
        <v>-38124.029884987496</v>
      </c>
      <c r="E270" s="71">
        <f t="shared" si="220"/>
        <v>-44426.88784859045</v>
      </c>
      <c r="F270" s="71">
        <f t="shared" si="220"/>
        <v>-52600.691241270579</v>
      </c>
      <c r="G270" s="71">
        <f t="shared" si="220"/>
        <v>-63859.833335692769</v>
      </c>
      <c r="H270" s="71">
        <f t="shared" si="220"/>
        <v>-80515.569802978047</v>
      </c>
      <c r="I270" s="71">
        <f t="shared" si="220"/>
        <v>-107031.89119409806</v>
      </c>
      <c r="J270" s="71">
        <f t="shared" si="220"/>
        <v>-152104.03165171383</v>
      </c>
      <c r="K270" s="71">
        <f t="shared" si="220"/>
        <v>-232759.72430266987</v>
      </c>
      <c r="L270" s="71">
        <f t="shared" si="220"/>
        <v>-382447.6115819157</v>
      </c>
      <c r="M270" s="71">
        <f t="shared" si="220"/>
        <v>-666993.04812361917</v>
      </c>
      <c r="N270" s="71">
        <f t="shared" si="220"/>
        <v>-1216073.8161525356</v>
      </c>
    </row>
    <row r="271" spans="1:14" ht="15.75" customHeight="1" x14ac:dyDescent="0.3">
      <c r="A271" s="64" t="s">
        <v>62</v>
      </c>
      <c r="C271" s="71">
        <f t="shared" ref="C271:N271" si="221">-C186*C233</f>
        <v>-19642.896149695316</v>
      </c>
      <c r="D271" s="71">
        <f t="shared" si="221"/>
        <v>-93705.910664932162</v>
      </c>
      <c r="E271" s="71">
        <f t="shared" si="221"/>
        <v>-248328.9876042369</v>
      </c>
      <c r="F271" s="71">
        <f t="shared" si="221"/>
        <v>-563082.11671475496</v>
      </c>
      <c r="G271" s="71">
        <f t="shared" si="221"/>
        <v>-1195121.157901414</v>
      </c>
      <c r="H271" s="71">
        <f t="shared" si="221"/>
        <v>-2454691.0346536553</v>
      </c>
      <c r="I271" s="71">
        <f t="shared" si="221"/>
        <v>-4954088.6911552865</v>
      </c>
      <c r="J271" s="71">
        <f t="shared" si="221"/>
        <v>-9901560.3038981948</v>
      </c>
      <c r="K271" s="71">
        <f t="shared" si="221"/>
        <v>-19681130.76037237</v>
      </c>
      <c r="L271" s="71">
        <f t="shared" si="221"/>
        <v>-38996548.047651336</v>
      </c>
      <c r="M271" s="71">
        <f t="shared" si="221"/>
        <v>-77128165.183170661</v>
      </c>
      <c r="N271" s="71">
        <f t="shared" si="221"/>
        <v>-152385528.06708315</v>
      </c>
    </row>
    <row r="272" spans="1:14" ht="15.75" customHeight="1" x14ac:dyDescent="0.3">
      <c r="A272" s="64" t="s">
        <v>63</v>
      </c>
      <c r="C272" s="71">
        <f t="shared" ref="C272:N272" si="222">-C187*C234</f>
        <v>-128648.96620503218</v>
      </c>
      <c r="D272" s="71">
        <f t="shared" si="222"/>
        <v>-166407.16552654214</v>
      </c>
      <c r="E272" s="71">
        <f t="shared" si="222"/>
        <v>-209899.57573876553</v>
      </c>
      <c r="F272" s="71">
        <f t="shared" si="222"/>
        <v>-260510.90690679339</v>
      </c>
      <c r="G272" s="71">
        <f t="shared" si="222"/>
        <v>-320380.26638171473</v>
      </c>
      <c r="H272" s="71">
        <f t="shared" si="222"/>
        <v>-393044.13714563067</v>
      </c>
      <c r="I272" s="71">
        <f t="shared" si="222"/>
        <v>-484681.38600372733</v>
      </c>
      <c r="J272" s="71">
        <f t="shared" si="222"/>
        <v>-606613.80362724059</v>
      </c>
      <c r="K272" s="71">
        <f t="shared" si="222"/>
        <v>-780165.0447395849</v>
      </c>
      <c r="L272" s="71">
        <f t="shared" si="222"/>
        <v>-1046249.019823303</v>
      </c>
      <c r="M272" s="71">
        <f t="shared" si="222"/>
        <v>-1484264.9199798924</v>
      </c>
      <c r="N272" s="71">
        <f t="shared" si="222"/>
        <v>-2249353.2161219041</v>
      </c>
    </row>
    <row r="273" spans="1:14" ht="15.75" customHeight="1" x14ac:dyDescent="0.25">
      <c r="A273" s="3"/>
    </row>
    <row r="274" spans="1:14" ht="15.75" customHeight="1" x14ac:dyDescent="0.25">
      <c r="A274" s="3" t="s">
        <v>103</v>
      </c>
    </row>
    <row r="275" spans="1:14" ht="15.75" customHeight="1" x14ac:dyDescent="0.3">
      <c r="A275" s="64" t="s">
        <v>61</v>
      </c>
      <c r="C275" s="44">
        <f>-C270/B265</f>
        <v>2.4000000000000004E-2</v>
      </c>
      <c r="D275" s="44">
        <f t="shared" ref="D275:N275" si="223">-D270/C265</f>
        <v>4.8000000000000008E-2</v>
      </c>
      <c r="E275" s="44">
        <f t="shared" si="223"/>
        <v>4.8000000000000001E-2</v>
      </c>
      <c r="F275" s="44">
        <f t="shared" si="223"/>
        <v>4.7999999999999994E-2</v>
      </c>
      <c r="G275" s="44">
        <f t="shared" si="223"/>
        <v>4.8000000000000001E-2</v>
      </c>
      <c r="H275" s="44">
        <f t="shared" si="223"/>
        <v>4.8000000000000001E-2</v>
      </c>
      <c r="I275" s="44">
        <f t="shared" si="223"/>
        <v>4.8000000000000001E-2</v>
      </c>
      <c r="J275" s="44">
        <f t="shared" si="223"/>
        <v>4.7999999999999994E-2</v>
      </c>
      <c r="K275" s="44">
        <f t="shared" si="223"/>
        <v>4.7999999999999994E-2</v>
      </c>
      <c r="L275" s="44">
        <f t="shared" si="223"/>
        <v>4.8000000000000001E-2</v>
      </c>
      <c r="M275" s="44">
        <f t="shared" si="223"/>
        <v>4.8000000000000001E-2</v>
      </c>
      <c r="N275" s="44">
        <f t="shared" si="223"/>
        <v>4.8000000000000008E-2</v>
      </c>
    </row>
    <row r="276" spans="1:14" ht="15.75" customHeight="1" x14ac:dyDescent="0.3">
      <c r="A276" s="64" t="s">
        <v>62</v>
      </c>
      <c r="C276" s="44">
        <f t="shared" ref="C276:N277" si="224">-C271/B266</f>
        <v>1.9499999999999997E-2</v>
      </c>
      <c r="D276" s="44">
        <f t="shared" si="224"/>
        <v>1.3000000000000001E-2</v>
      </c>
      <c r="E276" s="44">
        <f t="shared" si="224"/>
        <v>1.3000000000000003E-2</v>
      </c>
      <c r="F276" s="44">
        <f t="shared" si="224"/>
        <v>1.3000000000000001E-2</v>
      </c>
      <c r="G276" s="44">
        <f t="shared" si="224"/>
        <v>1.3000000000000001E-2</v>
      </c>
      <c r="H276" s="44">
        <f t="shared" si="224"/>
        <v>1.3000000000000001E-2</v>
      </c>
      <c r="I276" s="44">
        <f t="shared" si="224"/>
        <v>1.3000000000000003E-2</v>
      </c>
      <c r="J276" s="44">
        <f t="shared" si="224"/>
        <v>1.2999999999999999E-2</v>
      </c>
      <c r="K276" s="44">
        <f t="shared" si="224"/>
        <v>1.2999999999999999E-2</v>
      </c>
      <c r="L276" s="44">
        <f t="shared" si="224"/>
        <v>1.2999999999999999E-2</v>
      </c>
      <c r="M276" s="44">
        <f t="shared" si="224"/>
        <v>1.3000000000000001E-2</v>
      </c>
      <c r="N276" s="44">
        <f t="shared" si="224"/>
        <v>1.3000000000000001E-2</v>
      </c>
    </row>
    <row r="277" spans="1:14" ht="15.75" customHeight="1" x14ac:dyDescent="0.3">
      <c r="A277" s="64" t="s">
        <v>63</v>
      </c>
      <c r="C277" s="44">
        <f t="shared" si="224"/>
        <v>0.14399999999999999</v>
      </c>
      <c r="D277" s="44">
        <f t="shared" si="224"/>
        <v>0.11999999999999998</v>
      </c>
      <c r="E277" s="44">
        <f t="shared" si="224"/>
        <v>0.12000000000000001</v>
      </c>
      <c r="F277" s="44">
        <f t="shared" si="224"/>
        <v>0.12000000000000001</v>
      </c>
      <c r="G277" s="44">
        <f t="shared" si="224"/>
        <v>0.12</v>
      </c>
      <c r="H277" s="44">
        <f t="shared" si="224"/>
        <v>0.12</v>
      </c>
      <c r="I277" s="44">
        <f t="shared" si="224"/>
        <v>0.12000000000000001</v>
      </c>
      <c r="J277" s="44">
        <f t="shared" si="224"/>
        <v>0.12000000000000001</v>
      </c>
      <c r="K277" s="44">
        <f t="shared" si="224"/>
        <v>0.12000000000000002</v>
      </c>
      <c r="L277" s="44">
        <f t="shared" si="224"/>
        <v>0.12000000000000001</v>
      </c>
      <c r="M277" s="44">
        <f t="shared" si="224"/>
        <v>0.12000000000000002</v>
      </c>
      <c r="N277" s="44">
        <f t="shared" si="224"/>
        <v>0.12</v>
      </c>
    </row>
    <row r="278" spans="1:14" ht="15.75" customHeight="1" x14ac:dyDescent="0.25">
      <c r="A278" s="3"/>
    </row>
    <row r="279" spans="1:14" ht="15.75" customHeight="1" x14ac:dyDescent="0.25"/>
    <row r="280" spans="1:14" ht="15.75" customHeight="1" x14ac:dyDescent="0.25">
      <c r="A280" s="62" t="s">
        <v>133</v>
      </c>
    </row>
    <row r="281" spans="1:14" ht="15.75" customHeight="1" x14ac:dyDescent="0.25"/>
    <row r="282" spans="1:14" ht="15.75" customHeight="1" x14ac:dyDescent="0.3">
      <c r="A282" s="121" t="s">
        <v>79</v>
      </c>
      <c r="B282" s="122" t="s">
        <v>80</v>
      </c>
      <c r="C282" s="76">
        <f>+C64</f>
        <v>97222.124999999985</v>
      </c>
      <c r="D282" s="76">
        <f t="shared" ref="D282:N282" si="225">+D64</f>
        <v>111805.57499999998</v>
      </c>
      <c r="E282" s="76">
        <f t="shared" si="225"/>
        <v>128576.4375</v>
      </c>
      <c r="F282" s="76">
        <f t="shared" si="225"/>
        <v>147862.83749999999</v>
      </c>
      <c r="G282" s="76">
        <f t="shared" si="225"/>
        <v>170042.25</v>
      </c>
      <c r="H282" s="76">
        <f t="shared" si="225"/>
        <v>195548.58749999999</v>
      </c>
      <c r="I282" s="76">
        <f t="shared" si="225"/>
        <v>224880.86249999999</v>
      </c>
      <c r="J282" s="76">
        <f t="shared" si="225"/>
        <v>258613.16249999998</v>
      </c>
      <c r="K282" s="76">
        <f t="shared" si="225"/>
        <v>297404.88749999995</v>
      </c>
      <c r="L282" s="76">
        <f t="shared" si="225"/>
        <v>342015.71249999997</v>
      </c>
      <c r="M282" s="76">
        <f t="shared" si="225"/>
        <v>393318.1875</v>
      </c>
      <c r="N282" s="76">
        <f t="shared" si="225"/>
        <v>452315.85</v>
      </c>
    </row>
    <row r="283" spans="1:14" ht="15.75" customHeight="1" x14ac:dyDescent="0.3">
      <c r="A283" s="121" t="s">
        <v>81</v>
      </c>
      <c r="B283" s="122" t="s">
        <v>80</v>
      </c>
      <c r="C283" s="76">
        <f>+C65</f>
        <v>63194</v>
      </c>
      <c r="D283" s="76">
        <f t="shared" ref="D283:N283" si="226">+D65</f>
        <v>72674</v>
      </c>
      <c r="E283" s="76">
        <f t="shared" si="226"/>
        <v>83575</v>
      </c>
      <c r="F283" s="76">
        <f t="shared" si="226"/>
        <v>96111</v>
      </c>
      <c r="G283" s="76">
        <f t="shared" si="226"/>
        <v>110527</v>
      </c>
      <c r="H283" s="76">
        <f t="shared" si="226"/>
        <v>127107</v>
      </c>
      <c r="I283" s="76">
        <f t="shared" si="226"/>
        <v>146173</v>
      </c>
      <c r="J283" s="76">
        <f t="shared" si="226"/>
        <v>168099</v>
      </c>
      <c r="K283" s="76">
        <f t="shared" si="226"/>
        <v>193313</v>
      </c>
      <c r="L283" s="76">
        <f t="shared" si="226"/>
        <v>222310</v>
      </c>
      <c r="M283" s="76">
        <f t="shared" si="226"/>
        <v>255657</v>
      </c>
      <c r="N283" s="76">
        <f t="shared" si="226"/>
        <v>294005</v>
      </c>
    </row>
    <row r="284" spans="1:14" ht="15.75" customHeight="1" x14ac:dyDescent="0.3">
      <c r="A284" s="121" t="s">
        <v>82</v>
      </c>
      <c r="B284" s="122" t="s">
        <v>80</v>
      </c>
      <c r="C284" s="76">
        <f>+C66</f>
        <v>24306</v>
      </c>
      <c r="D284" s="76">
        <f t="shared" ref="D284:N284" si="227">+D66</f>
        <v>27951</v>
      </c>
      <c r="E284" s="76">
        <f t="shared" si="227"/>
        <v>32144</v>
      </c>
      <c r="F284" s="76">
        <f t="shared" si="227"/>
        <v>36966</v>
      </c>
      <c r="G284" s="76">
        <f t="shared" si="227"/>
        <v>42511</v>
      </c>
      <c r="H284" s="76">
        <f t="shared" si="227"/>
        <v>48887</v>
      </c>
      <c r="I284" s="76">
        <f t="shared" si="227"/>
        <v>56220</v>
      </c>
      <c r="J284" s="76">
        <f t="shared" si="227"/>
        <v>64653</v>
      </c>
      <c r="K284" s="76">
        <f t="shared" si="227"/>
        <v>74351</v>
      </c>
      <c r="L284" s="76">
        <f t="shared" si="227"/>
        <v>85504</v>
      </c>
      <c r="M284" s="76">
        <f t="shared" si="227"/>
        <v>98330</v>
      </c>
      <c r="N284" s="76">
        <f t="shared" si="227"/>
        <v>113079</v>
      </c>
    </row>
    <row r="285" spans="1:14" ht="15.75" customHeight="1" x14ac:dyDescent="0.3">
      <c r="A285" s="121" t="s">
        <v>83</v>
      </c>
      <c r="B285" s="122" t="s">
        <v>80</v>
      </c>
      <c r="C285" s="76">
        <f>+C67</f>
        <v>8750</v>
      </c>
      <c r="D285" s="76">
        <f t="shared" ref="D285:N285" si="228">+D67</f>
        <v>10063</v>
      </c>
      <c r="E285" s="76">
        <f t="shared" si="228"/>
        <v>11572</v>
      </c>
      <c r="F285" s="76">
        <f t="shared" si="228"/>
        <v>13308</v>
      </c>
      <c r="G285" s="76">
        <f t="shared" si="228"/>
        <v>15304</v>
      </c>
      <c r="H285" s="76">
        <f t="shared" si="228"/>
        <v>17599</v>
      </c>
      <c r="I285" s="76">
        <f t="shared" si="228"/>
        <v>20239</v>
      </c>
      <c r="J285" s="76">
        <f t="shared" si="228"/>
        <v>23275</v>
      </c>
      <c r="K285" s="76">
        <f t="shared" si="228"/>
        <v>26766</v>
      </c>
      <c r="L285" s="76">
        <f t="shared" si="228"/>
        <v>30781</v>
      </c>
      <c r="M285" s="76">
        <f t="shared" si="228"/>
        <v>35399</v>
      </c>
      <c r="N285" s="76">
        <f t="shared" si="228"/>
        <v>40708</v>
      </c>
    </row>
    <row r="286" spans="1:14" ht="15.75" customHeight="1" x14ac:dyDescent="0.3">
      <c r="A286" s="121" t="s">
        <v>84</v>
      </c>
      <c r="C286" s="78">
        <f>+SUM(C282:C285)</f>
        <v>193472.125</v>
      </c>
      <c r="D286" s="78">
        <f t="shared" ref="D286:N286" si="229">+SUM(D282:D285)</f>
        <v>222493.57499999998</v>
      </c>
      <c r="E286" s="78">
        <f t="shared" si="229"/>
        <v>255867.4375</v>
      </c>
      <c r="F286" s="78">
        <f t="shared" si="229"/>
        <v>294247.83750000002</v>
      </c>
      <c r="G286" s="78">
        <f t="shared" si="229"/>
        <v>338384.25</v>
      </c>
      <c r="H286" s="78">
        <f t="shared" si="229"/>
        <v>389141.58750000002</v>
      </c>
      <c r="I286" s="78">
        <f t="shared" si="229"/>
        <v>447512.86249999999</v>
      </c>
      <c r="J286" s="78">
        <f t="shared" si="229"/>
        <v>514640.16249999998</v>
      </c>
      <c r="K286" s="78">
        <f t="shared" si="229"/>
        <v>591834.88749999995</v>
      </c>
      <c r="L286" s="78">
        <f t="shared" si="229"/>
        <v>680610.71249999991</v>
      </c>
      <c r="M286" s="78">
        <f t="shared" si="229"/>
        <v>782704.1875</v>
      </c>
      <c r="N286" s="78">
        <f t="shared" si="229"/>
        <v>900107.85</v>
      </c>
    </row>
    <row r="287" spans="1:14" ht="15.75" customHeight="1" x14ac:dyDescent="0.3">
      <c r="A287" s="121" t="s">
        <v>81</v>
      </c>
      <c r="B287" s="123" t="s">
        <v>136</v>
      </c>
      <c r="C287" s="76">
        <f>C21</f>
        <v>2899.1427583601244</v>
      </c>
      <c r="D287" s="76">
        <f t="shared" ref="D287:N287" si="230">D21</f>
        <v>5539.8734075746179</v>
      </c>
      <c r="E287" s="76">
        <f t="shared" si="230"/>
        <v>10714.032638652994</v>
      </c>
      <c r="F287" s="76">
        <f t="shared" si="230"/>
        <v>20881.402336869513</v>
      </c>
      <c r="G287" s="76">
        <f t="shared" si="230"/>
        <v>40894.124513494164</v>
      </c>
      <c r="H287" s="76">
        <f t="shared" si="230"/>
        <v>80324.198853505819</v>
      </c>
      <c r="I287" s="76">
        <f t="shared" si="230"/>
        <v>158055.18845759833</v>
      </c>
      <c r="J287" s="76">
        <f t="shared" si="230"/>
        <v>311341.25082365185</v>
      </c>
      <c r="K287" s="76">
        <f t="shared" si="230"/>
        <v>613679.57199526497</v>
      </c>
      <c r="L287" s="76">
        <f t="shared" si="230"/>
        <v>1210070.6778756769</v>
      </c>
      <c r="M287" s="76">
        <f t="shared" si="230"/>
        <v>2386583.1641645706</v>
      </c>
      <c r="N287" s="76">
        <f t="shared" si="230"/>
        <v>4707597.2510063201</v>
      </c>
    </row>
    <row r="288" spans="1:14" ht="15.75" customHeight="1" x14ac:dyDescent="0.3">
      <c r="A288" s="121" t="s">
        <v>82</v>
      </c>
      <c r="B288" s="123" t="s">
        <v>136</v>
      </c>
      <c r="C288" s="76">
        <f>C22</f>
        <v>652.30712063102794</v>
      </c>
      <c r="D288" s="76">
        <f t="shared" ref="D288:N288" si="231">D22</f>
        <v>1246.4715167042889</v>
      </c>
      <c r="E288" s="76">
        <f t="shared" si="231"/>
        <v>2410.6573436969234</v>
      </c>
      <c r="F288" s="76">
        <f t="shared" si="231"/>
        <v>4698.3155257956396</v>
      </c>
      <c r="G288" s="76">
        <f t="shared" si="231"/>
        <v>9201.1780155361848</v>
      </c>
      <c r="H288" s="76">
        <f t="shared" si="231"/>
        <v>18072.944742038806</v>
      </c>
      <c r="I288" s="76">
        <f t="shared" si="231"/>
        <v>35562.417402959625</v>
      </c>
      <c r="J288" s="76">
        <f t="shared" si="231"/>
        <v>70051.781435321653</v>
      </c>
      <c r="K288" s="76">
        <f t="shared" si="231"/>
        <v>138077.90369893462</v>
      </c>
      <c r="L288" s="76">
        <f t="shared" si="231"/>
        <v>272265.90252202732</v>
      </c>
      <c r="M288" s="76">
        <f t="shared" si="231"/>
        <v>536981.21193702845</v>
      </c>
      <c r="N288" s="76">
        <f t="shared" si="231"/>
        <v>1059209.3814764221</v>
      </c>
    </row>
    <row r="289" spans="1:14" ht="15.75" customHeight="1" x14ac:dyDescent="0.3">
      <c r="A289" s="121" t="s">
        <v>83</v>
      </c>
      <c r="B289" s="123" t="s">
        <v>136</v>
      </c>
      <c r="C289" s="76">
        <f>C23</f>
        <v>72.478568959003113</v>
      </c>
      <c r="D289" s="76">
        <f t="shared" ref="D289:N289" si="232">D23</f>
        <v>138.49683518936544</v>
      </c>
      <c r="E289" s="76">
        <f t="shared" si="232"/>
        <v>267.85081596632483</v>
      </c>
      <c r="F289" s="76">
        <f t="shared" si="232"/>
        <v>522.03505842173774</v>
      </c>
      <c r="G289" s="76">
        <f t="shared" si="232"/>
        <v>1022.353112837354</v>
      </c>
      <c r="H289" s="76">
        <f t="shared" si="232"/>
        <v>2008.1049713376453</v>
      </c>
      <c r="I289" s="76">
        <f t="shared" si="232"/>
        <v>3951.3797114399581</v>
      </c>
      <c r="J289" s="76">
        <f t="shared" si="232"/>
        <v>7783.5312705912957</v>
      </c>
      <c r="K289" s="76">
        <f t="shared" si="232"/>
        <v>15341.989299881623</v>
      </c>
      <c r="L289" s="76">
        <f t="shared" si="232"/>
        <v>30251.766946891923</v>
      </c>
      <c r="M289" s="76">
        <f t="shared" si="232"/>
        <v>59664.579104114266</v>
      </c>
      <c r="N289" s="76">
        <f t="shared" si="232"/>
        <v>117689.931275158</v>
      </c>
    </row>
    <row r="290" spans="1:14" ht="15.75" customHeight="1" x14ac:dyDescent="0.3">
      <c r="A290" s="121" t="s">
        <v>84</v>
      </c>
      <c r="C290" s="78">
        <f>+SUM(C287:C289)</f>
        <v>3623.9284479501553</v>
      </c>
      <c r="D290" s="78">
        <f t="shared" ref="D290:N290" si="233">+SUM(D287:D289)</f>
        <v>6924.8417594682724</v>
      </c>
      <c r="E290" s="78">
        <f t="shared" si="233"/>
        <v>13392.540798316242</v>
      </c>
      <c r="F290" s="78">
        <f t="shared" si="233"/>
        <v>26101.752921086889</v>
      </c>
      <c r="G290" s="78">
        <f t="shared" si="233"/>
        <v>51117.655641867699</v>
      </c>
      <c r="H290" s="78">
        <f t="shared" si="233"/>
        <v>100405.24856688226</v>
      </c>
      <c r="I290" s="78">
        <f t="shared" si="233"/>
        <v>197568.98557199791</v>
      </c>
      <c r="J290" s="78">
        <f t="shared" si="233"/>
        <v>389176.56352956482</v>
      </c>
      <c r="K290" s="78">
        <f t="shared" si="233"/>
        <v>767099.46499408118</v>
      </c>
      <c r="L290" s="78">
        <f t="shared" si="233"/>
        <v>1512588.3473445962</v>
      </c>
      <c r="M290" s="78">
        <f t="shared" si="233"/>
        <v>2983228.9552057134</v>
      </c>
      <c r="N290" s="78">
        <f t="shared" si="233"/>
        <v>5884496.5637579001</v>
      </c>
    </row>
    <row r="291" spans="1:14" ht="15.75" customHeight="1" x14ac:dyDescent="0.3">
      <c r="A291" s="121" t="s">
        <v>81</v>
      </c>
      <c r="B291" s="123" t="s">
        <v>137</v>
      </c>
      <c r="C291" s="76">
        <f>C46</f>
        <v>7913.5955369863896</v>
      </c>
      <c r="D291" s="76">
        <f t="shared" ref="D291:N291" si="234">D46</f>
        <v>35141.450096210749</v>
      </c>
      <c r="E291" s="76">
        <f t="shared" si="234"/>
        <v>54325.514681478882</v>
      </c>
      <c r="F291" s="76">
        <f t="shared" si="234"/>
        <v>71515.961596219146</v>
      </c>
      <c r="G291" s="76">
        <f t="shared" si="234"/>
        <v>88108.602401563097</v>
      </c>
      <c r="H291" s="76">
        <f t="shared" si="234"/>
        <v>105119.45371260245</v>
      </c>
      <c r="I291" s="76">
        <f t="shared" si="234"/>
        <v>123332.33828962178</v>
      </c>
      <c r="J291" s="76">
        <f t="shared" si="234"/>
        <v>143397.10847191833</v>
      </c>
      <c r="K291" s="76">
        <f t="shared" si="234"/>
        <v>165898.03399989306</v>
      </c>
      <c r="L291" s="76">
        <f t="shared" si="234"/>
        <v>191400.00069487042</v>
      </c>
      <c r="M291" s="76">
        <f t="shared" si="234"/>
        <v>220483.66771745827</v>
      </c>
      <c r="N291" s="76">
        <f t="shared" si="234"/>
        <v>253771.35424122971</v>
      </c>
    </row>
    <row r="292" spans="1:14" ht="15.75" customHeight="1" x14ac:dyDescent="0.3">
      <c r="A292" s="121" t="s">
        <v>82</v>
      </c>
      <c r="B292" s="123" t="s">
        <v>137</v>
      </c>
      <c r="C292" s="76">
        <f>C47</f>
        <v>1780.5589958219375</v>
      </c>
      <c r="D292" s="76">
        <f t="shared" ref="D292:N292" si="235">D47</f>
        <v>7906.8262716474173</v>
      </c>
      <c r="E292" s="76">
        <f t="shared" si="235"/>
        <v>12223.240803332748</v>
      </c>
      <c r="F292" s="76">
        <f t="shared" si="235"/>
        <v>16091.091359149308</v>
      </c>
      <c r="G292" s="76">
        <f t="shared" si="235"/>
        <v>19824.435540351697</v>
      </c>
      <c r="H292" s="76">
        <f t="shared" si="235"/>
        <v>23651.877085335549</v>
      </c>
      <c r="I292" s="76">
        <f t="shared" si="235"/>
        <v>27749.776115164899</v>
      </c>
      <c r="J292" s="76">
        <f t="shared" si="235"/>
        <v>32264.34940618162</v>
      </c>
      <c r="K292" s="76">
        <f t="shared" si="235"/>
        <v>37327.057649975934</v>
      </c>
      <c r="L292" s="76">
        <f t="shared" si="235"/>
        <v>43065.000156345843</v>
      </c>
      <c r="M292" s="76">
        <f t="shared" si="235"/>
        <v>49608.825236428107</v>
      </c>
      <c r="N292" s="76">
        <f t="shared" si="235"/>
        <v>57098.554704276678</v>
      </c>
    </row>
    <row r="293" spans="1:14" ht="15.75" customHeight="1" x14ac:dyDescent="0.3">
      <c r="A293" s="121" t="s">
        <v>83</v>
      </c>
      <c r="B293" s="123" t="s">
        <v>137</v>
      </c>
      <c r="C293" s="76">
        <f>C48</f>
        <v>197.83988842465973</v>
      </c>
      <c r="D293" s="76">
        <f t="shared" ref="D293:N293" si="236">D48</f>
        <v>878.53625240526867</v>
      </c>
      <c r="E293" s="76">
        <f t="shared" si="236"/>
        <v>1358.137867036972</v>
      </c>
      <c r="F293" s="76">
        <f t="shared" si="236"/>
        <v>1787.8990399054787</v>
      </c>
      <c r="G293" s="76">
        <f t="shared" si="236"/>
        <v>2202.7150600390773</v>
      </c>
      <c r="H293" s="76">
        <f t="shared" si="236"/>
        <v>2627.9863428150611</v>
      </c>
      <c r="I293" s="76">
        <f t="shared" si="236"/>
        <v>3083.3084572405446</v>
      </c>
      <c r="J293" s="76">
        <f t="shared" si="236"/>
        <v>3584.9277117979582</v>
      </c>
      <c r="K293" s="76">
        <f t="shared" si="236"/>
        <v>4147.4508499973263</v>
      </c>
      <c r="L293" s="76">
        <f t="shared" si="236"/>
        <v>4785.0000173717608</v>
      </c>
      <c r="M293" s="76">
        <f t="shared" si="236"/>
        <v>5512.0916929364566</v>
      </c>
      <c r="N293" s="76">
        <f t="shared" si="236"/>
        <v>6344.2838560307428</v>
      </c>
    </row>
    <row r="294" spans="1:14" ht="15.75" customHeight="1" x14ac:dyDescent="0.3">
      <c r="A294" s="121" t="s">
        <v>84</v>
      </c>
      <c r="C294" s="78">
        <f>+SUM(C291:C293)</f>
        <v>9891.9944212329865</v>
      </c>
      <c r="D294" s="78">
        <f t="shared" ref="D294:N294" si="237">+SUM(D291:D293)</f>
        <v>43926.812620263438</v>
      </c>
      <c r="E294" s="78">
        <f t="shared" si="237"/>
        <v>67906.893351848601</v>
      </c>
      <c r="F294" s="78">
        <f t="shared" si="237"/>
        <v>89394.951995273921</v>
      </c>
      <c r="G294" s="78">
        <f t="shared" si="237"/>
        <v>110135.75300195387</v>
      </c>
      <c r="H294" s="78">
        <f t="shared" si="237"/>
        <v>131399.31714075306</v>
      </c>
      <c r="I294" s="78">
        <f t="shared" si="237"/>
        <v>154165.42286202722</v>
      </c>
      <c r="J294" s="78">
        <f t="shared" si="237"/>
        <v>179246.38558989792</v>
      </c>
      <c r="K294" s="78">
        <f t="shared" si="237"/>
        <v>207372.54249986631</v>
      </c>
      <c r="L294" s="78">
        <f t="shared" si="237"/>
        <v>239250.00086858802</v>
      </c>
      <c r="M294" s="78">
        <f t="shared" si="237"/>
        <v>275604.58464682283</v>
      </c>
      <c r="N294" s="78">
        <f t="shared" si="237"/>
        <v>317214.19280153711</v>
      </c>
    </row>
    <row r="295" spans="1:14" ht="15.75" customHeight="1" x14ac:dyDescent="0.25">
      <c r="A295" s="75"/>
    </row>
    <row r="296" spans="1:14" ht="15.75" customHeight="1" x14ac:dyDescent="0.25">
      <c r="A296" s="48"/>
    </row>
    <row r="297" spans="1:14" ht="15.75" customHeight="1" x14ac:dyDescent="0.3">
      <c r="A297" s="124" t="s">
        <v>134</v>
      </c>
      <c r="C297" s="74">
        <f>C51/C64</f>
        <v>10.285724571438859</v>
      </c>
      <c r="D297" s="74">
        <f t="shared" ref="D297:N297" si="238">D51/D64</f>
        <v>10.285712496894723</v>
      </c>
      <c r="E297" s="74">
        <f t="shared" si="238"/>
        <v>10.285710396976896</v>
      </c>
      <c r="F297" s="74">
        <f t="shared" si="238"/>
        <v>10.285714962016739</v>
      </c>
      <c r="G297" s="74">
        <f t="shared" si="238"/>
        <v>10.285715755937124</v>
      </c>
      <c r="H297" s="74">
        <f t="shared" si="238"/>
        <v>10.285715755937124</v>
      </c>
      <c r="I297" s="74">
        <f t="shared" si="238"/>
        <v>10.285716356255078</v>
      </c>
      <c r="J297" s="74">
        <f t="shared" si="238"/>
        <v>10.285709570056198</v>
      </c>
      <c r="K297" s="74">
        <f t="shared" si="238"/>
        <v>10.285718194658321</v>
      </c>
      <c r="L297" s="74">
        <f t="shared" si="238"/>
        <v>10.285715431626317</v>
      </c>
      <c r="M297" s="74">
        <f t="shared" si="238"/>
        <v>10.285712342523968</v>
      </c>
      <c r="N297" s="74">
        <f t="shared" si="238"/>
        <v>10.28571383484371</v>
      </c>
    </row>
    <row r="298" spans="1:14" ht="15.75" customHeight="1" x14ac:dyDescent="0.3">
      <c r="A298" s="124" t="s">
        <v>85</v>
      </c>
      <c r="C298" s="79">
        <f>C75*C146*C79</f>
        <v>2426722.5668432675</v>
      </c>
      <c r="D298" s="79">
        <f t="shared" ref="D298:N298" si="239">D75*D146*D79</f>
        <v>3751500.1912880582</v>
      </c>
      <c r="E298" s="79">
        <f t="shared" si="239"/>
        <v>4938606.2450804058</v>
      </c>
      <c r="F298" s="79">
        <f t="shared" si="239"/>
        <v>6084428.4004016127</v>
      </c>
      <c r="G298" s="79">
        <f t="shared" si="239"/>
        <v>7259124.7063554302</v>
      </c>
      <c r="H298" s="79">
        <f t="shared" si="239"/>
        <v>8516836.6625032928</v>
      </c>
      <c r="I298" s="79">
        <f t="shared" si="239"/>
        <v>9902432.4535104856</v>
      </c>
      <c r="J298" s="79">
        <f t="shared" si="239"/>
        <v>11456260.323141648</v>
      </c>
      <c r="K298" s="79">
        <f t="shared" si="239"/>
        <v>13217320.873148436</v>
      </c>
      <c r="L298" s="79">
        <f t="shared" si="239"/>
        <v>15225719.301159557</v>
      </c>
      <c r="M298" s="79">
        <f t="shared" si="239"/>
        <v>17524434.617009591</v>
      </c>
      <c r="N298" s="79">
        <f t="shared" si="239"/>
        <v>20160806.01022885</v>
      </c>
    </row>
    <row r="299" spans="1:14" ht="15.75" customHeight="1" x14ac:dyDescent="0.3">
      <c r="A299" s="124" t="s">
        <v>86</v>
      </c>
      <c r="C299" s="79">
        <f>+C298+C51</f>
        <v>3426722.5668432675</v>
      </c>
      <c r="D299" s="79">
        <f t="shared" ref="D299:N299" si="240">+D298+D51</f>
        <v>4901500.1912880577</v>
      </c>
      <c r="E299" s="79">
        <f t="shared" si="240"/>
        <v>6261106.2450804058</v>
      </c>
      <c r="F299" s="79">
        <f t="shared" si="240"/>
        <v>7605303.4004016127</v>
      </c>
      <c r="G299" s="79">
        <f t="shared" si="240"/>
        <v>9008130.9563554302</v>
      </c>
      <c r="H299" s="79">
        <f t="shared" si="240"/>
        <v>10528193.850003293</v>
      </c>
      <c r="I299" s="79">
        <f t="shared" si="240"/>
        <v>12215493.219135486</v>
      </c>
      <c r="J299" s="79">
        <f t="shared" si="240"/>
        <v>14116280.203610396</v>
      </c>
      <c r="K299" s="79">
        <f t="shared" si="240"/>
        <v>16276343.735687496</v>
      </c>
      <c r="L299" s="79">
        <f t="shared" si="240"/>
        <v>18743595.593079478</v>
      </c>
      <c r="M299" s="79">
        <f t="shared" si="240"/>
        <v>21569992.352717496</v>
      </c>
      <c r="N299" s="79">
        <f t="shared" si="240"/>
        <v>24813197.406292941</v>
      </c>
    </row>
    <row r="300" spans="1:14" ht="15.75" customHeight="1" x14ac:dyDescent="0.3">
      <c r="A300" s="124" t="s">
        <v>87</v>
      </c>
      <c r="C300" s="79">
        <f>C299/C221</f>
        <v>183.15929750517802</v>
      </c>
      <c r="D300" s="79">
        <f t="shared" ref="D300:N300" si="241">D299/D221</f>
        <v>135.46463279603745</v>
      </c>
      <c r="E300" s="79">
        <f t="shared" si="241"/>
        <v>88.785343102020633</v>
      </c>
      <c r="F300" s="79">
        <f t="shared" si="241"/>
        <v>55.068784972911565</v>
      </c>
      <c r="G300" s="79">
        <f t="shared" si="241"/>
        <v>33.207650817166588</v>
      </c>
      <c r="H300" s="79">
        <f t="shared" si="241"/>
        <v>19.723999418549056</v>
      </c>
      <c r="I300" s="79">
        <f t="shared" si="241"/>
        <v>11.617808305356311</v>
      </c>
      <c r="J300" s="79">
        <f t="shared" si="241"/>
        <v>6.8112758439712913</v>
      </c>
      <c r="K300" s="79">
        <f t="shared" si="241"/>
        <v>3.9828686200340218</v>
      </c>
      <c r="L300" s="79">
        <f t="shared" si="241"/>
        <v>2.3255527665730606</v>
      </c>
      <c r="M300" s="79">
        <f t="shared" si="241"/>
        <v>1.3567522665739049</v>
      </c>
      <c r="N300" s="79">
        <f t="shared" si="241"/>
        <v>0.79118346273445361</v>
      </c>
    </row>
    <row r="301" spans="1:14" ht="15.75" customHeight="1" x14ac:dyDescent="0.25">
      <c r="B301" s="85" t="s">
        <v>57</v>
      </c>
      <c r="C301" s="84">
        <f>C299</f>
        <v>3426722.5668432675</v>
      </c>
      <c r="D301" s="84">
        <f t="shared" ref="D301:N301" si="242">D299</f>
        <v>4901500.1912880577</v>
      </c>
      <c r="E301" s="84">
        <f t="shared" si="242"/>
        <v>6261106.2450804058</v>
      </c>
      <c r="F301" s="84">
        <f t="shared" si="242"/>
        <v>7605303.4004016127</v>
      </c>
      <c r="G301" s="84">
        <f t="shared" si="242"/>
        <v>9008130.9563554302</v>
      </c>
      <c r="H301" s="84">
        <f t="shared" si="242"/>
        <v>10528193.850003293</v>
      </c>
      <c r="I301" s="84">
        <f t="shared" si="242"/>
        <v>12215493.219135486</v>
      </c>
      <c r="J301" s="84">
        <f t="shared" si="242"/>
        <v>14116280.203610396</v>
      </c>
      <c r="K301" s="84">
        <f t="shared" si="242"/>
        <v>16276343.735687496</v>
      </c>
      <c r="L301" s="84">
        <f t="shared" si="242"/>
        <v>18743595.593079478</v>
      </c>
      <c r="M301" s="84">
        <f t="shared" si="242"/>
        <v>21569992.352717496</v>
      </c>
      <c r="N301" s="84">
        <f t="shared" si="242"/>
        <v>24813197.406292941</v>
      </c>
    </row>
    <row r="302" spans="1:14" ht="15.75" customHeight="1" x14ac:dyDescent="0.3">
      <c r="A302" s="125" t="s">
        <v>88</v>
      </c>
      <c r="C302" s="79">
        <f>100*SUM(C290+C294)</f>
        <v>1351592.2869183142</v>
      </c>
      <c r="D302" s="79">
        <f t="shared" ref="D302:N302" si="243">100*SUM(D290+D294)</f>
        <v>5085165.4379731715</v>
      </c>
      <c r="E302" s="79">
        <f t="shared" si="243"/>
        <v>8129943.4150164844</v>
      </c>
      <c r="F302" s="79">
        <f t="shared" si="243"/>
        <v>11549670.491636083</v>
      </c>
      <c r="G302" s="79">
        <f t="shared" si="243"/>
        <v>16125340.864382157</v>
      </c>
      <c r="H302" s="79">
        <f t="shared" si="243"/>
        <v>23180456.570763532</v>
      </c>
      <c r="I302" s="79">
        <f t="shared" si="243"/>
        <v>35173440.843402512</v>
      </c>
      <c r="J302" s="79">
        <f t="shared" si="243"/>
        <v>56842294.911946274</v>
      </c>
      <c r="K302" s="79">
        <f t="shared" si="243"/>
        <v>97447200.749394745</v>
      </c>
      <c r="L302" s="79">
        <f t="shared" si="243"/>
        <v>175183834.82131842</v>
      </c>
      <c r="M302" s="79">
        <f t="shared" si="243"/>
        <v>325883353.98525363</v>
      </c>
      <c r="N302" s="79">
        <f t="shared" si="243"/>
        <v>620171075.65594375</v>
      </c>
    </row>
    <row r="303" spans="1:14" ht="15.75" customHeight="1" x14ac:dyDescent="0.3">
      <c r="A303" s="125" t="s">
        <v>138</v>
      </c>
      <c r="B303" s="77" t="s">
        <v>61</v>
      </c>
      <c r="C303" s="79">
        <f>+C76*C80*C222</f>
        <v>60545.724961095766</v>
      </c>
      <c r="D303" s="79">
        <f t="shared" ref="D303:N303" si="244">+D76*D80*D222</f>
        <v>70555.451264542717</v>
      </c>
      <c r="E303" s="79">
        <f t="shared" si="244"/>
        <v>83536.472777542862</v>
      </c>
      <c r="F303" s="79">
        <f t="shared" si="244"/>
        <v>101417.39781624709</v>
      </c>
      <c r="G303" s="79">
        <f t="shared" si="244"/>
        <v>127868.78929335452</v>
      </c>
      <c r="H303" s="79">
        <f t="shared" si="244"/>
        <v>169980.02220262698</v>
      </c>
      <c r="I303" s="79">
        <f t="shared" si="244"/>
        <v>241560.21526687808</v>
      </c>
      <c r="J303" s="79">
        <f t="shared" si="244"/>
        <v>369651.5371581777</v>
      </c>
      <c r="K303" s="79">
        <f t="shared" si="244"/>
        <v>607374.61314352998</v>
      </c>
      <c r="L303" s="79">
        <f t="shared" si="244"/>
        <v>1059268.3345513227</v>
      </c>
      <c r="M303" s="79">
        <f t="shared" si="244"/>
        <v>1931277.2292772459</v>
      </c>
      <c r="N303" s="79">
        <f t="shared" si="244"/>
        <v>3629365.0146514168</v>
      </c>
    </row>
    <row r="304" spans="1:14" ht="15.75" customHeight="1" x14ac:dyDescent="0.3">
      <c r="A304" s="125" t="s">
        <v>138</v>
      </c>
      <c r="B304" s="77" t="s">
        <v>135</v>
      </c>
      <c r="C304" s="79">
        <f>+C77*C81*C223</f>
        <v>1024095.0786474369</v>
      </c>
      <c r="D304" s="79">
        <f t="shared" ref="D304:N304" si="245">+D77*D81*D223</f>
        <v>2713942.9336571344</v>
      </c>
      <c r="E304" s="79">
        <f t="shared" si="245"/>
        <v>6153823.3875546074</v>
      </c>
      <c r="F304" s="79">
        <f t="shared" si="245"/>
        <v>13061264.625778776</v>
      </c>
      <c r="G304" s="79">
        <f t="shared" si="245"/>
        <v>26826877.732159473</v>
      </c>
      <c r="H304" s="79">
        <f t="shared" si="245"/>
        <v>54142346.110230014</v>
      </c>
      <c r="I304" s="79">
        <f t="shared" si="245"/>
        <v>108212375.3581719</v>
      </c>
      <c r="J304" s="79">
        <f t="shared" si="245"/>
        <v>215091545.56946033</v>
      </c>
      <c r="K304" s="79">
        <f t="shared" si="245"/>
        <v>426186274.23236263</v>
      </c>
      <c r="L304" s="79">
        <f t="shared" si="245"/>
        <v>842919873.77004433</v>
      </c>
      <c r="M304" s="79">
        <f t="shared" si="245"/>
        <v>1665394084.9965241</v>
      </c>
      <c r="N304" s="79">
        <f t="shared" si="245"/>
        <v>3288393039.1793852</v>
      </c>
    </row>
    <row r="305" spans="1:14" ht="15.75" customHeight="1" x14ac:dyDescent="0.3">
      <c r="A305" s="125" t="s">
        <v>138</v>
      </c>
      <c r="B305" s="77" t="s">
        <v>63</v>
      </c>
      <c r="C305" s="79">
        <f>+C78*C82*C224</f>
        <v>92015.073298964722</v>
      </c>
      <c r="D305" s="79">
        <f t="shared" ref="D305:N305" si="246">+D78*D82*D224</f>
        <v>116064.26193193892</v>
      </c>
      <c r="E305" s="79">
        <f t="shared" si="246"/>
        <v>144049.86779481542</v>
      </c>
      <c r="F305" s="79">
        <f t="shared" si="246"/>
        <v>177154.71326836135</v>
      </c>
      <c r="G305" s="79">
        <f t="shared" si="246"/>
        <v>217334.3015293114</v>
      </c>
      <c r="H305" s="79">
        <f t="shared" si="246"/>
        <v>268005.24555935268</v>
      </c>
      <c r="I305" s="79">
        <f t="shared" si="246"/>
        <v>335427.94523485436</v>
      </c>
      <c r="J305" s="79">
        <f t="shared" si="246"/>
        <v>431393.34505131555</v>
      </c>
      <c r="K305" s="79">
        <f t="shared" si="246"/>
        <v>578524.84863493394</v>
      </c>
      <c r="L305" s="79">
        <f t="shared" si="246"/>
        <v>820726.34898193704</v>
      </c>
      <c r="M305" s="79">
        <f t="shared" si="246"/>
        <v>1243782.9849562959</v>
      </c>
      <c r="N305" s="79">
        <f t="shared" si="246"/>
        <v>2015991.6900231966</v>
      </c>
    </row>
    <row r="306" spans="1:14" ht="15.75" customHeight="1" x14ac:dyDescent="0.25">
      <c r="B306" s="85" t="s">
        <v>57</v>
      </c>
      <c r="C306" s="84">
        <f>SUM(C302:C305)</f>
        <v>2528248.1638258114</v>
      </c>
      <c r="D306" s="84">
        <f t="shared" ref="D306:N306" si="247">SUM(D302:D305)</f>
        <v>7985728.0848267879</v>
      </c>
      <c r="E306" s="84">
        <f t="shared" si="247"/>
        <v>14511353.143143449</v>
      </c>
      <c r="F306" s="84">
        <f t="shared" si="247"/>
        <v>24889507.228499465</v>
      </c>
      <c r="G306" s="84">
        <f t="shared" si="247"/>
        <v>43297421.687364295</v>
      </c>
      <c r="H306" s="84">
        <f t="shared" si="247"/>
        <v>77760787.948755518</v>
      </c>
      <c r="I306" s="84">
        <f t="shared" si="247"/>
        <v>143962804.36207613</v>
      </c>
      <c r="J306" s="84">
        <f t="shared" si="247"/>
        <v>272734885.36361605</v>
      </c>
      <c r="K306" s="84">
        <f t="shared" si="247"/>
        <v>524819374.44353586</v>
      </c>
      <c r="L306" s="84">
        <f t="shared" si="247"/>
        <v>1019983703.274896</v>
      </c>
      <c r="M306" s="84">
        <f t="shared" si="247"/>
        <v>1994452499.1960113</v>
      </c>
      <c r="N306" s="84">
        <f t="shared" si="247"/>
        <v>3914209471.5400038</v>
      </c>
    </row>
    <row r="307" spans="1:14" ht="15.75" customHeight="1" x14ac:dyDescent="0.25"/>
    <row r="308" spans="1:14" ht="15.75" customHeight="1" x14ac:dyDescent="0.3">
      <c r="A308" s="6" t="s">
        <v>153</v>
      </c>
    </row>
    <row r="309" spans="1:14" ht="15.75" customHeight="1" x14ac:dyDescent="0.25"/>
    <row r="310" spans="1:14" ht="15.75" customHeight="1" x14ac:dyDescent="0.3">
      <c r="A310" s="72" t="s">
        <v>61</v>
      </c>
      <c r="C310" s="79">
        <f>C71*C232+C72</f>
        <v>3.2</v>
      </c>
      <c r="D310" s="79">
        <f t="shared" ref="D310:N310" si="248">D71*D232+D72</f>
        <v>3.2</v>
      </c>
      <c r="E310" s="79">
        <f t="shared" si="248"/>
        <v>3.2</v>
      </c>
      <c r="F310" s="79">
        <f t="shared" si="248"/>
        <v>3.2</v>
      </c>
      <c r="G310" s="79">
        <f t="shared" si="248"/>
        <v>3.2</v>
      </c>
      <c r="H310" s="79">
        <f t="shared" si="248"/>
        <v>3.2</v>
      </c>
      <c r="I310" s="79">
        <f t="shared" si="248"/>
        <v>3.2</v>
      </c>
      <c r="J310" s="79">
        <f t="shared" si="248"/>
        <v>3.2</v>
      </c>
      <c r="K310" s="79">
        <f t="shared" si="248"/>
        <v>3.2</v>
      </c>
      <c r="L310" s="79">
        <f t="shared" si="248"/>
        <v>3.2</v>
      </c>
      <c r="M310" s="79">
        <f t="shared" si="248"/>
        <v>3.2</v>
      </c>
      <c r="N310" s="79">
        <f t="shared" si="248"/>
        <v>3.2</v>
      </c>
    </row>
    <row r="311" spans="1:14" ht="15.75" customHeight="1" x14ac:dyDescent="0.3">
      <c r="A311" s="72" t="s">
        <v>62</v>
      </c>
      <c r="C311" s="79">
        <f>C71*C233+C72</f>
        <v>22.05</v>
      </c>
      <c r="D311" s="79">
        <f t="shared" ref="D311:N311" si="249">D71*D233+D72</f>
        <v>22.05</v>
      </c>
      <c r="E311" s="79">
        <f t="shared" si="249"/>
        <v>22.05</v>
      </c>
      <c r="F311" s="79">
        <f t="shared" si="249"/>
        <v>22.05</v>
      </c>
      <c r="G311" s="79">
        <f t="shared" si="249"/>
        <v>22.05</v>
      </c>
      <c r="H311" s="79">
        <f t="shared" si="249"/>
        <v>22.05</v>
      </c>
      <c r="I311" s="79">
        <f t="shared" si="249"/>
        <v>22.05</v>
      </c>
      <c r="J311" s="79">
        <f t="shared" si="249"/>
        <v>22.05</v>
      </c>
      <c r="K311" s="79">
        <f t="shared" si="249"/>
        <v>22.05</v>
      </c>
      <c r="L311" s="79">
        <f t="shared" si="249"/>
        <v>22.05</v>
      </c>
      <c r="M311" s="79">
        <f t="shared" si="249"/>
        <v>22.05</v>
      </c>
      <c r="N311" s="79">
        <f t="shared" si="249"/>
        <v>22.05</v>
      </c>
    </row>
    <row r="312" spans="1:14" ht="15.75" customHeight="1" x14ac:dyDescent="0.3">
      <c r="A312" s="72" t="s">
        <v>63</v>
      </c>
      <c r="C312" s="79">
        <f>C71*C234+C72</f>
        <v>35.1</v>
      </c>
      <c r="D312" s="79">
        <f t="shared" ref="D312:N312" si="250">D71*D234+D72</f>
        <v>35.1</v>
      </c>
      <c r="E312" s="79">
        <f t="shared" si="250"/>
        <v>35.1</v>
      </c>
      <c r="F312" s="79">
        <f t="shared" si="250"/>
        <v>35.1</v>
      </c>
      <c r="G312" s="79">
        <f t="shared" si="250"/>
        <v>35.1</v>
      </c>
      <c r="H312" s="79">
        <f t="shared" si="250"/>
        <v>35.1</v>
      </c>
      <c r="I312" s="79">
        <f t="shared" si="250"/>
        <v>35.1</v>
      </c>
      <c r="J312" s="79">
        <f t="shared" si="250"/>
        <v>35.1</v>
      </c>
      <c r="K312" s="79">
        <f t="shared" si="250"/>
        <v>35.1</v>
      </c>
      <c r="L312" s="79">
        <f t="shared" si="250"/>
        <v>35.1</v>
      </c>
      <c r="M312" s="79">
        <f t="shared" si="250"/>
        <v>35.1</v>
      </c>
      <c r="N312" s="79">
        <f t="shared" si="250"/>
        <v>35.1</v>
      </c>
    </row>
    <row r="313" spans="1:14" ht="15.75" customHeight="1" x14ac:dyDescent="0.25"/>
    <row r="314" spans="1:14" ht="15.75" customHeight="1" x14ac:dyDescent="0.3">
      <c r="A314" s="72" t="s">
        <v>61</v>
      </c>
      <c r="C314" s="79">
        <f>+C310*C222</f>
        <v>25416.019923324995</v>
      </c>
      <c r="D314" s="79">
        <f t="shared" ref="D314:N314" si="251">+D310*D222</f>
        <v>29617.925232393634</v>
      </c>
      <c r="E314" s="79">
        <f t="shared" si="251"/>
        <v>35067.127494180393</v>
      </c>
      <c r="F314" s="79">
        <f t="shared" si="251"/>
        <v>42573.222223795179</v>
      </c>
      <c r="G314" s="79">
        <f t="shared" si="251"/>
        <v>53677.046535318696</v>
      </c>
      <c r="H314" s="79">
        <f t="shared" si="251"/>
        <v>71354.594129398698</v>
      </c>
      <c r="I314" s="79">
        <f t="shared" si="251"/>
        <v>101402.68776780923</v>
      </c>
      <c r="J314" s="79">
        <f t="shared" si="251"/>
        <v>155173.14953511328</v>
      </c>
      <c r="K314" s="79">
        <f t="shared" si="251"/>
        <v>254965.07438794381</v>
      </c>
      <c r="L314" s="79">
        <f t="shared" si="251"/>
        <v>444662.0320824128</v>
      </c>
      <c r="M314" s="79">
        <f t="shared" si="251"/>
        <v>810715.87743502378</v>
      </c>
      <c r="N314" s="79">
        <f t="shared" si="251"/>
        <v>1523542.968238821</v>
      </c>
    </row>
    <row r="315" spans="1:14" ht="15.75" customHeight="1" x14ac:dyDescent="0.3">
      <c r="A315" s="72" t="s">
        <v>62</v>
      </c>
      <c r="C315" s="79">
        <f>+C311*C223</f>
        <v>211919.52104223118</v>
      </c>
      <c r="D315" s="79">
        <f t="shared" ref="D315:N315" si="252">+D311*D223</f>
        <v>561605.55658188951</v>
      </c>
      <c r="E315" s="79">
        <f t="shared" si="252"/>
        <v>1273431.8639549073</v>
      </c>
      <c r="F315" s="79">
        <f t="shared" si="252"/>
        <v>2702812.4647924285</v>
      </c>
      <c r="G315" s="79">
        <f t="shared" si="252"/>
        <v>5551378.1860628817</v>
      </c>
      <c r="H315" s="79">
        <f t="shared" si="252"/>
        <v>11203862.116920415</v>
      </c>
      <c r="I315" s="79">
        <f t="shared" si="252"/>
        <v>22392759.456508227</v>
      </c>
      <c r="J315" s="79">
        <f t="shared" si="252"/>
        <v>44509634.181149818</v>
      </c>
      <c r="K315" s="79">
        <f t="shared" si="252"/>
        <v>88192193.276996106</v>
      </c>
      <c r="L315" s="79">
        <f t="shared" si="252"/>
        <v>174428312.02963212</v>
      </c>
      <c r="M315" s="79">
        <f t="shared" si="252"/>
        <v>344625732.70555723</v>
      </c>
      <c r="N315" s="79">
        <f t="shared" si="252"/>
        <v>680478495.00643265</v>
      </c>
    </row>
    <row r="316" spans="1:14" ht="15.75" customHeight="1" x14ac:dyDescent="0.3">
      <c r="A316" s="72" t="s">
        <v>63</v>
      </c>
      <c r="C316" s="79">
        <f>+C312*C224</f>
        <v>40561.746597094658</v>
      </c>
      <c r="D316" s="79">
        <f t="shared" ref="D316:N316" si="253">+D312*D224</f>
        <v>51163.021586324096</v>
      </c>
      <c r="E316" s="79">
        <f t="shared" si="253"/>
        <v>63499.533558530886</v>
      </c>
      <c r="F316" s="79">
        <f t="shared" si="253"/>
        <v>78092.689930542969</v>
      </c>
      <c r="G316" s="79">
        <f t="shared" si="253"/>
        <v>95804.508429247478</v>
      </c>
      <c r="H316" s="79">
        <f t="shared" si="253"/>
        <v>118141.08783840854</v>
      </c>
      <c r="I316" s="79">
        <f t="shared" si="253"/>
        <v>147862.11463413987</v>
      </c>
      <c r="J316" s="79">
        <f t="shared" si="253"/>
        <v>190165.22965527381</v>
      </c>
      <c r="K316" s="79">
        <f t="shared" si="253"/>
        <v>255023.1985819301</v>
      </c>
      <c r="L316" s="79">
        <f t="shared" si="253"/>
        <v>361789.57424509875</v>
      </c>
      <c r="M316" s="79">
        <f t="shared" si="253"/>
        <v>548279.84642971412</v>
      </c>
      <c r="N316" s="79">
        <f t="shared" si="253"/>
        <v>888682.05111226626</v>
      </c>
    </row>
    <row r="317" spans="1:14" ht="15.75" customHeight="1" x14ac:dyDescent="0.25"/>
    <row r="318" spans="1:14" ht="15.75" customHeight="1" x14ac:dyDescent="0.3">
      <c r="A318" s="6" t="s">
        <v>140</v>
      </c>
    </row>
    <row r="319" spans="1:14" ht="15.75" customHeight="1" x14ac:dyDescent="0.25"/>
    <row r="320" spans="1:14" ht="15.75" customHeight="1" x14ac:dyDescent="0.3">
      <c r="A320" s="72" t="s">
        <v>131</v>
      </c>
      <c r="C320" s="83">
        <f>C264</f>
        <v>9389123.9762173072</v>
      </c>
      <c r="D320" s="83">
        <f t="shared" ref="D320:N320" si="254">D264</f>
        <v>21776953.110379204</v>
      </c>
      <c r="E320" s="83">
        <f t="shared" si="254"/>
        <v>46580780.936474487</v>
      </c>
      <c r="F320" s="83">
        <f t="shared" si="254"/>
        <v>95932645.509321779</v>
      </c>
      <c r="G320" s="83">
        <f t="shared" si="254"/>
        <v>193775162.794826</v>
      </c>
      <c r="H320" s="83">
        <f t="shared" si="254"/>
        <v>387352588.09005827</v>
      </c>
      <c r="I320" s="83">
        <f t="shared" si="254"/>
        <v>769882433.93821681</v>
      </c>
      <c r="J320" s="83">
        <f t="shared" si="254"/>
        <v>1525283671.7090614</v>
      </c>
      <c r="K320" s="83">
        <f t="shared" si="254"/>
        <v>3016420865.6104331</v>
      </c>
      <c r="L320" s="83">
        <f t="shared" si="254"/>
        <v>5959200346.1565619</v>
      </c>
      <c r="M320" s="83">
        <f t="shared" si="254"/>
        <v>11766043178.772127</v>
      </c>
      <c r="N320" s="83">
        <f t="shared" si="254"/>
        <v>23223520051.138306</v>
      </c>
    </row>
    <row r="321" spans="1:14" ht="15.75" customHeight="1" x14ac:dyDescent="0.3">
      <c r="A321" s="72" t="s">
        <v>140</v>
      </c>
      <c r="C321" s="79">
        <f>+SUM(C314:C316)</f>
        <v>277897.2875626508</v>
      </c>
      <c r="D321" s="79">
        <f t="shared" ref="D321:N321" si="255">+SUM(D314:D316)</f>
        <v>642386.50340060727</v>
      </c>
      <c r="E321" s="79">
        <f t="shared" si="255"/>
        <v>1371998.5250076186</v>
      </c>
      <c r="F321" s="79">
        <f t="shared" si="255"/>
        <v>2823478.3769467664</v>
      </c>
      <c r="G321" s="79">
        <f t="shared" si="255"/>
        <v>5700859.7410274483</v>
      </c>
      <c r="H321" s="79">
        <f t="shared" si="255"/>
        <v>11393357.798888221</v>
      </c>
      <c r="I321" s="79">
        <f t="shared" si="255"/>
        <v>22642024.258910175</v>
      </c>
      <c r="J321" s="79">
        <f t="shared" si="255"/>
        <v>44854972.560340203</v>
      </c>
      <c r="K321" s="79">
        <f t="shared" si="255"/>
        <v>88702181.549965978</v>
      </c>
      <c r="L321" s="79">
        <f t="shared" si="255"/>
        <v>175234763.63595963</v>
      </c>
      <c r="M321" s="79">
        <f t="shared" si="255"/>
        <v>345984728.42942196</v>
      </c>
      <c r="N321" s="79">
        <f t="shared" si="255"/>
        <v>682890720.02578378</v>
      </c>
    </row>
    <row r="322" spans="1:14" ht="15.75" customHeight="1" x14ac:dyDescent="0.3">
      <c r="A322" s="72" t="s">
        <v>141</v>
      </c>
      <c r="C322" s="86">
        <f>C320-C321</f>
        <v>9111226.6886546556</v>
      </c>
      <c r="D322" s="86">
        <f t="shared" ref="D322:N322" si="256">D320-D321</f>
        <v>21134566.606978595</v>
      </c>
      <c r="E322" s="86">
        <f t="shared" si="256"/>
        <v>45208782.411466867</v>
      </c>
      <c r="F322" s="86">
        <f t="shared" si="256"/>
        <v>93109167.132375017</v>
      </c>
      <c r="G322" s="86">
        <f t="shared" si="256"/>
        <v>188074303.05379856</v>
      </c>
      <c r="H322" s="86">
        <f t="shared" si="256"/>
        <v>375959230.29117006</v>
      </c>
      <c r="I322" s="86">
        <f t="shared" si="256"/>
        <v>747240409.67930663</v>
      </c>
      <c r="J322" s="86">
        <f t="shared" si="256"/>
        <v>1480428699.1487212</v>
      </c>
      <c r="K322" s="86">
        <f t="shared" si="256"/>
        <v>2927718684.0604672</v>
      </c>
      <c r="L322" s="86">
        <f t="shared" si="256"/>
        <v>5783965582.5206022</v>
      </c>
      <c r="M322" s="86">
        <f t="shared" si="256"/>
        <v>11420058450.342705</v>
      </c>
      <c r="N322" s="86">
        <f t="shared" si="256"/>
        <v>22540629331.112522</v>
      </c>
    </row>
    <row r="323" spans="1:14" ht="15.75" customHeight="1" x14ac:dyDescent="0.3">
      <c r="A323" s="72" t="s">
        <v>142</v>
      </c>
      <c r="C323" s="87">
        <f>+C322/C320</f>
        <v>0.97040221342624011</v>
      </c>
      <c r="D323" s="87">
        <f t="shared" ref="D323:N323" si="257">+D322/D320</f>
        <v>0.97050154352885853</v>
      </c>
      <c r="E323" s="87">
        <f t="shared" si="257"/>
        <v>0.97054582389078636</v>
      </c>
      <c r="F323" s="87">
        <f t="shared" si="257"/>
        <v>0.97056811722478342</v>
      </c>
      <c r="G323" s="87">
        <f t="shared" si="257"/>
        <v>0.97058002863316561</v>
      </c>
      <c r="H323" s="87">
        <f t="shared" si="257"/>
        <v>0.97058659694242366</v>
      </c>
      <c r="I323" s="87">
        <f t="shared" si="257"/>
        <v>0.97059028332015795</v>
      </c>
      <c r="J323" s="87">
        <f t="shared" si="257"/>
        <v>0.97059237347628546</v>
      </c>
      <c r="K323" s="87">
        <f t="shared" si="257"/>
        <v>0.9705935658510918</v>
      </c>
      <c r="L323" s="87">
        <f t="shared" si="257"/>
        <v>0.97059424864797861</v>
      </c>
      <c r="M323" s="87">
        <f t="shared" si="257"/>
        <v>0.97059464059645506</v>
      </c>
      <c r="N323" s="87">
        <f t="shared" si="257"/>
        <v>0.97059486595821587</v>
      </c>
    </row>
    <row r="324" spans="1:14" ht="15.75" customHeight="1" x14ac:dyDescent="0.3">
      <c r="A324" s="72" t="s">
        <v>143</v>
      </c>
      <c r="C324" s="79">
        <f>C301+C306</f>
        <v>5954970.7306690793</v>
      </c>
      <c r="D324" s="79">
        <f t="shared" ref="D324:N324" si="258">D301+D306</f>
        <v>12887228.276114846</v>
      </c>
      <c r="E324" s="79">
        <f t="shared" si="258"/>
        <v>20772459.388223857</v>
      </c>
      <c r="F324" s="79">
        <f t="shared" si="258"/>
        <v>32494810.628901079</v>
      </c>
      <c r="G324" s="79">
        <f t="shared" si="258"/>
        <v>52305552.643719725</v>
      </c>
      <c r="H324" s="79">
        <f t="shared" si="258"/>
        <v>88288981.798758805</v>
      </c>
      <c r="I324" s="79">
        <f t="shared" si="258"/>
        <v>156178297.58121163</v>
      </c>
      <c r="J324" s="79">
        <f t="shared" si="258"/>
        <v>286851165.56722647</v>
      </c>
      <c r="K324" s="79">
        <f t="shared" si="258"/>
        <v>541095718.17922342</v>
      </c>
      <c r="L324" s="79">
        <f t="shared" si="258"/>
        <v>1038727298.8679755</v>
      </c>
      <c r="M324" s="79">
        <f t="shared" si="258"/>
        <v>2016022491.5487287</v>
      </c>
      <c r="N324" s="79">
        <f t="shared" si="258"/>
        <v>3939022668.9462967</v>
      </c>
    </row>
    <row r="325" spans="1:14" ht="15.75" customHeight="1" x14ac:dyDescent="0.3">
      <c r="A325" s="72" t="s">
        <v>144</v>
      </c>
      <c r="C325" s="83">
        <f>C322-C324</f>
        <v>3156255.9579855762</v>
      </c>
      <c r="D325" s="83">
        <f t="shared" ref="D325:N325" si="259">D322-D324</f>
        <v>8247338.3308637496</v>
      </c>
      <c r="E325" s="83">
        <f t="shared" si="259"/>
        <v>24436323.02324301</v>
      </c>
      <c r="F325" s="83">
        <f t="shared" si="259"/>
        <v>60614356.503473938</v>
      </c>
      <c r="G325" s="83">
        <f t="shared" si="259"/>
        <v>135768750.41007882</v>
      </c>
      <c r="H325" s="83">
        <f t="shared" si="259"/>
        <v>287670248.49241126</v>
      </c>
      <c r="I325" s="83">
        <f t="shared" si="259"/>
        <v>591062112.09809494</v>
      </c>
      <c r="J325" s="83">
        <f t="shared" si="259"/>
        <v>1193577533.5814948</v>
      </c>
      <c r="K325" s="83">
        <f t="shared" si="259"/>
        <v>2386622965.8812437</v>
      </c>
      <c r="L325" s="83">
        <f t="shared" si="259"/>
        <v>4745238283.652627</v>
      </c>
      <c r="M325" s="83">
        <f t="shared" si="259"/>
        <v>9404035958.7939758</v>
      </c>
      <c r="N325" s="83">
        <f t="shared" si="259"/>
        <v>18601606662.166225</v>
      </c>
    </row>
    <row r="326" spans="1:14" ht="15.75" customHeight="1" x14ac:dyDescent="0.3">
      <c r="A326" s="72" t="s">
        <v>142</v>
      </c>
      <c r="C326" s="87">
        <f>+C325/C320</f>
        <v>0.33616085653788219</v>
      </c>
      <c r="D326" s="87">
        <f t="shared" ref="D326:N326" si="260">+D325/D320</f>
        <v>0.37871865219441336</v>
      </c>
      <c r="E326" s="87">
        <f t="shared" si="260"/>
        <v>0.52460097344800971</v>
      </c>
      <c r="F326" s="87">
        <f t="shared" si="260"/>
        <v>0.63184285371953008</v>
      </c>
      <c r="G326" s="87">
        <f t="shared" si="260"/>
        <v>0.70065094231831027</v>
      </c>
      <c r="H326" s="87">
        <f t="shared" si="260"/>
        <v>0.74265735492008333</v>
      </c>
      <c r="I326" s="87">
        <f t="shared" si="260"/>
        <v>0.76773035211961693</v>
      </c>
      <c r="J326" s="87">
        <f t="shared" si="260"/>
        <v>0.78252823112182535</v>
      </c>
      <c r="K326" s="87">
        <f t="shared" si="260"/>
        <v>0.79121020315520951</v>
      </c>
      <c r="L326" s="87">
        <f t="shared" si="260"/>
        <v>0.79628775809041386</v>
      </c>
      <c r="M326" s="87">
        <f t="shared" si="260"/>
        <v>0.79925220534294827</v>
      </c>
      <c r="N326" s="87">
        <f t="shared" si="260"/>
        <v>0.80098135946684201</v>
      </c>
    </row>
    <row r="327" spans="1:14" ht="15.75" customHeight="1" x14ac:dyDescent="0.25"/>
    <row r="328" spans="1:14" ht="15.75" customHeight="1" x14ac:dyDescent="0.25"/>
    <row r="329" spans="1:14" ht="15.75" customHeight="1" x14ac:dyDescent="0.3">
      <c r="A329" s="72" t="s">
        <v>145</v>
      </c>
      <c r="C329" s="79">
        <f>C300</f>
        <v>183.15929750517802</v>
      </c>
      <c r="D329" s="79">
        <f t="shared" ref="D329:N329" si="261">D300</f>
        <v>135.46463279603745</v>
      </c>
      <c r="E329" s="79">
        <f t="shared" si="261"/>
        <v>88.785343102020633</v>
      </c>
      <c r="F329" s="79">
        <f t="shared" si="261"/>
        <v>55.068784972911565</v>
      </c>
      <c r="G329" s="79">
        <f t="shared" si="261"/>
        <v>33.207650817166588</v>
      </c>
      <c r="H329" s="79">
        <f t="shared" si="261"/>
        <v>19.723999418549056</v>
      </c>
      <c r="I329" s="79">
        <f t="shared" si="261"/>
        <v>11.617808305356311</v>
      </c>
      <c r="J329" s="79">
        <f t="shared" si="261"/>
        <v>6.8112758439712913</v>
      </c>
      <c r="K329" s="79">
        <f t="shared" si="261"/>
        <v>3.9828686200340218</v>
      </c>
      <c r="L329" s="79">
        <f t="shared" si="261"/>
        <v>2.3255527665730606</v>
      </c>
      <c r="M329" s="79">
        <f t="shared" si="261"/>
        <v>1.3567522665739049</v>
      </c>
      <c r="N329" s="79">
        <f t="shared" si="261"/>
        <v>0.79118346273445361</v>
      </c>
    </row>
    <row r="330" spans="1:14" ht="15.75" customHeight="1" x14ac:dyDescent="0.3">
      <c r="A330" s="72" t="s">
        <v>146</v>
      </c>
      <c r="C330" s="79">
        <f>SUM(C303:C305)/C294</f>
        <v>118.95031747913514</v>
      </c>
      <c r="D330" s="79">
        <f t="shared" ref="D330:N330" si="262">SUM(D303:D305)/D294</f>
        <v>66.031712155586419</v>
      </c>
      <c r="E330" s="79">
        <f t="shared" si="262"/>
        <v>93.97292989185533</v>
      </c>
      <c r="F330" s="79">
        <f t="shared" si="262"/>
        <v>149.22360199453573</v>
      </c>
      <c r="G330" s="79">
        <f t="shared" si="262"/>
        <v>246.71444178985269</v>
      </c>
      <c r="H330" s="79">
        <f t="shared" si="262"/>
        <v>415.37758768964017</v>
      </c>
      <c r="I330" s="79">
        <f t="shared" si="262"/>
        <v>705.66642959904436</v>
      </c>
      <c r="J330" s="79">
        <f t="shared" si="262"/>
        <v>1204.445990590938</v>
      </c>
      <c r="K330" s="79">
        <f t="shared" si="262"/>
        <v>2060.8908418741917</v>
      </c>
      <c r="L330" s="79">
        <f t="shared" si="262"/>
        <v>3531.0339201110301</v>
      </c>
      <c r="M330" s="79">
        <f t="shared" si="262"/>
        <v>6054.2140376545904</v>
      </c>
      <c r="N330" s="79">
        <f t="shared" si="262"/>
        <v>10384.271796895773</v>
      </c>
    </row>
    <row r="331" spans="1:14" ht="15.75" customHeight="1" x14ac:dyDescent="0.3">
      <c r="A331" s="72" t="s">
        <v>144</v>
      </c>
      <c r="C331" s="83">
        <f>C325/C221</f>
        <v>168.70278020310246</v>
      </c>
      <c r="D331" s="83">
        <f t="shared" ref="D331:N331" si="263">D325/D221</f>
        <v>227.93483932141785</v>
      </c>
      <c r="E331" s="83">
        <f t="shared" si="263"/>
        <v>346.51820921824572</v>
      </c>
      <c r="F331" s="83">
        <f t="shared" si="263"/>
        <v>438.89885634081907</v>
      </c>
      <c r="G331" s="83">
        <f t="shared" si="263"/>
        <v>500.49907992512624</v>
      </c>
      <c r="H331" s="83">
        <f t="shared" si="263"/>
        <v>538.93458791095566</v>
      </c>
      <c r="I331" s="83">
        <f t="shared" si="263"/>
        <v>562.14237049043777</v>
      </c>
      <c r="J331" s="83">
        <f t="shared" si="263"/>
        <v>575.91558860606813</v>
      </c>
      <c r="K331" s="83">
        <f t="shared" si="263"/>
        <v>584.01357657610481</v>
      </c>
      <c r="L331" s="83">
        <f t="shared" si="263"/>
        <v>588.75053955342639</v>
      </c>
      <c r="M331" s="83">
        <f t="shared" si="263"/>
        <v>591.51375176212321</v>
      </c>
      <c r="N331" s="83">
        <f t="shared" si="263"/>
        <v>593.12322109944876</v>
      </c>
    </row>
    <row r="332" spans="1:14" ht="15.75" customHeight="1" x14ac:dyDescent="0.25"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</row>
    <row r="333" spans="1:14" ht="15.75" customHeight="1" x14ac:dyDescent="0.3">
      <c r="A333" s="72" t="s">
        <v>147</v>
      </c>
      <c r="C333" s="83">
        <f>C336*C331*C334</f>
        <v>305.27169751037587</v>
      </c>
      <c r="D333" s="83">
        <f t="shared" ref="D333:N333" si="264">D336*D331*D334</f>
        <v>412.45351877208941</v>
      </c>
      <c r="E333" s="83">
        <f t="shared" si="264"/>
        <v>627.03295001396839</v>
      </c>
      <c r="F333" s="83">
        <f t="shared" si="264"/>
        <v>794.19793052148202</v>
      </c>
      <c r="G333" s="83">
        <f t="shared" si="264"/>
        <v>905.66500176927593</v>
      </c>
      <c r="H333" s="83">
        <f t="shared" si="264"/>
        <v>975.21496860077684</v>
      </c>
      <c r="I333" s="83">
        <f t="shared" si="264"/>
        <v>1017.2100037446015</v>
      </c>
      <c r="J333" s="83">
        <f t="shared" si="264"/>
        <v>1042.1329698585994</v>
      </c>
      <c r="K333" s="83">
        <f t="shared" si="264"/>
        <v>1056.7864718996182</v>
      </c>
      <c r="L333" s="83">
        <f t="shared" si="264"/>
        <v>1065.3581191919143</v>
      </c>
      <c r="M333" s="83">
        <f t="shared" si="264"/>
        <v>1070.3582174743181</v>
      </c>
      <c r="N333" s="83">
        <f t="shared" si="264"/>
        <v>1073.2705905609071</v>
      </c>
    </row>
    <row r="334" spans="1:14" ht="15.75" customHeight="1" x14ac:dyDescent="0.3">
      <c r="A334" s="72" t="s">
        <v>148</v>
      </c>
      <c r="C334" s="88">
        <f>C335/(1+1-C335)</f>
        <v>0.90476190476190466</v>
      </c>
      <c r="D334" s="88">
        <f t="shared" ref="D334:N334" si="265">D335/(1+1-D335)</f>
        <v>0.90476190476190466</v>
      </c>
      <c r="E334" s="88">
        <f t="shared" si="265"/>
        <v>0.90476190476190466</v>
      </c>
      <c r="F334" s="88">
        <f t="shared" si="265"/>
        <v>0.90476190476190466</v>
      </c>
      <c r="G334" s="88">
        <f t="shared" si="265"/>
        <v>0.90476190476190466</v>
      </c>
      <c r="H334" s="88">
        <f t="shared" si="265"/>
        <v>0.90476190476190466</v>
      </c>
      <c r="I334" s="88">
        <f t="shared" si="265"/>
        <v>0.90476190476190466</v>
      </c>
      <c r="J334" s="88">
        <f t="shared" si="265"/>
        <v>0.90476190476190466</v>
      </c>
      <c r="K334" s="88">
        <f t="shared" si="265"/>
        <v>0.90476190476190466</v>
      </c>
      <c r="L334" s="88">
        <f t="shared" si="265"/>
        <v>0.90476190476190466</v>
      </c>
      <c r="M334" s="88">
        <f t="shared" si="265"/>
        <v>0.90476190476190466</v>
      </c>
      <c r="N334" s="88">
        <f t="shared" si="265"/>
        <v>0.90476190476190466</v>
      </c>
    </row>
    <row r="335" spans="1:14" ht="15.75" customHeight="1" x14ac:dyDescent="0.3">
      <c r="A335" s="72" t="s">
        <v>104</v>
      </c>
      <c r="B335" s="77" t="s">
        <v>149</v>
      </c>
      <c r="C335" s="88">
        <v>0.95</v>
      </c>
      <c r="D335" s="88">
        <v>0.95</v>
      </c>
      <c r="E335" s="88">
        <v>0.95</v>
      </c>
      <c r="F335" s="88">
        <v>0.95</v>
      </c>
      <c r="G335" s="88">
        <v>0.95</v>
      </c>
      <c r="H335" s="88">
        <v>0.95</v>
      </c>
      <c r="I335" s="88">
        <v>0.95</v>
      </c>
      <c r="J335" s="88">
        <v>0.95</v>
      </c>
      <c r="K335" s="88">
        <v>0.95</v>
      </c>
      <c r="L335" s="88">
        <v>0.95</v>
      </c>
      <c r="M335" s="88">
        <v>0.95</v>
      </c>
      <c r="N335" s="88">
        <v>0.95</v>
      </c>
    </row>
    <row r="336" spans="1:14" ht="15.75" customHeight="1" x14ac:dyDescent="0.3">
      <c r="A336" s="72" t="s">
        <v>150</v>
      </c>
      <c r="C336" s="89">
        <v>2</v>
      </c>
      <c r="D336" s="89">
        <v>2</v>
      </c>
      <c r="E336" s="89">
        <v>2</v>
      </c>
      <c r="F336" s="89">
        <v>2</v>
      </c>
      <c r="G336" s="89">
        <v>2</v>
      </c>
      <c r="H336" s="89">
        <v>2</v>
      </c>
      <c r="I336" s="89">
        <v>2</v>
      </c>
      <c r="J336" s="89">
        <v>2</v>
      </c>
      <c r="K336" s="89">
        <v>2</v>
      </c>
      <c r="L336" s="89">
        <v>2</v>
      </c>
      <c r="M336" s="89">
        <v>2</v>
      </c>
      <c r="N336" s="89">
        <v>2</v>
      </c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79A4-20D3-43CA-883C-72B2FCA7A1A9}">
  <sheetPr>
    <tabColor rgb="FF00B0F0"/>
    <outlinePr summaryBelow="0" summaryRight="0"/>
  </sheetPr>
  <dimension ref="A1:S1135"/>
  <sheetViews>
    <sheetView topLeftCell="A49" zoomScale="70" zoomScaleNormal="70" workbookViewId="0">
      <selection activeCell="B58" sqref="B58"/>
    </sheetView>
  </sheetViews>
  <sheetFormatPr defaultColWidth="0" defaultRowHeight="15" customHeight="1" outlineLevelRow="1" x14ac:dyDescent="0.25"/>
  <cols>
    <col min="1" max="1" width="91.6640625" customWidth="1"/>
    <col min="2" max="2" width="20.5546875" customWidth="1"/>
    <col min="3" max="3" width="19.109375" bestFit="1" customWidth="1"/>
    <col min="4" max="5" width="22.88671875" bestFit="1" customWidth="1"/>
    <col min="6" max="6" width="24.77734375" bestFit="1" customWidth="1"/>
    <col min="7" max="9" width="19.109375" bestFit="1" customWidth="1"/>
    <col min="10" max="13" width="20.44140625" bestFit="1" customWidth="1"/>
    <col min="14" max="14" width="21.77734375" bestFit="1" customWidth="1"/>
    <col min="15" max="15" width="14.44140625" customWidth="1"/>
  </cols>
  <sheetData>
    <row r="1" spans="1:14" s="136" customFormat="1" ht="28.5" customHeight="1" x14ac:dyDescent="0.3">
      <c r="A1" s="134"/>
      <c r="B1" s="135">
        <v>43435</v>
      </c>
      <c r="C1" s="135">
        <v>43466</v>
      </c>
      <c r="D1" s="135">
        <v>43497</v>
      </c>
      <c r="E1" s="135">
        <v>43525</v>
      </c>
      <c r="F1" s="135">
        <v>43556</v>
      </c>
      <c r="G1" s="135">
        <v>43586</v>
      </c>
      <c r="H1" s="135">
        <v>43617</v>
      </c>
      <c r="I1" s="135">
        <v>43647</v>
      </c>
      <c r="J1" s="135">
        <v>43678</v>
      </c>
      <c r="K1" s="135">
        <v>43709</v>
      </c>
      <c r="L1" s="135">
        <v>43739</v>
      </c>
      <c r="M1" s="135">
        <v>43770</v>
      </c>
      <c r="N1" s="135">
        <v>43800</v>
      </c>
    </row>
    <row r="2" spans="1:14" ht="15.75" customHeight="1" x14ac:dyDescent="0.3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.75" customHeight="1" x14ac:dyDescent="0.3">
      <c r="A3" s="8" t="s">
        <v>8</v>
      </c>
      <c r="B3" s="9"/>
      <c r="C3" s="9">
        <v>0.45</v>
      </c>
      <c r="D3" s="9">
        <v>0.45</v>
      </c>
      <c r="E3" s="9">
        <v>0.45</v>
      </c>
      <c r="F3" s="9">
        <v>0.45</v>
      </c>
      <c r="G3" s="9">
        <v>0.45</v>
      </c>
      <c r="H3" s="9">
        <v>0.45</v>
      </c>
      <c r="I3" s="9">
        <v>0.45</v>
      </c>
      <c r="J3" s="9">
        <v>0.45</v>
      </c>
      <c r="K3" s="9">
        <v>0.45</v>
      </c>
      <c r="L3" s="9">
        <v>0.45</v>
      </c>
      <c r="M3" s="9">
        <v>0.45</v>
      </c>
      <c r="N3" s="9">
        <v>0.45</v>
      </c>
    </row>
    <row r="4" spans="1:14" ht="15.75" customHeight="1" x14ac:dyDescent="0.3">
      <c r="A4" s="8" t="s">
        <v>9</v>
      </c>
      <c r="B4" s="9"/>
      <c r="C4" s="9">
        <v>0.65</v>
      </c>
      <c r="D4" s="9">
        <v>0.65</v>
      </c>
      <c r="E4" s="9">
        <v>0.65</v>
      </c>
      <c r="F4" s="9">
        <v>0.65</v>
      </c>
      <c r="G4" s="9">
        <v>0.65</v>
      </c>
      <c r="H4" s="9">
        <v>0.65</v>
      </c>
      <c r="I4" s="9">
        <v>0.65</v>
      </c>
      <c r="J4" s="9">
        <v>0.65</v>
      </c>
      <c r="K4" s="9">
        <v>0.65</v>
      </c>
      <c r="L4" s="9">
        <v>0.65</v>
      </c>
      <c r="M4" s="9">
        <v>0.65</v>
      </c>
      <c r="N4" s="9">
        <v>0.65</v>
      </c>
    </row>
    <row r="5" spans="1:14" ht="15.75" customHeight="1" x14ac:dyDescent="0.3">
      <c r="A5" s="8" t="s">
        <v>10</v>
      </c>
      <c r="B5" s="8"/>
      <c r="C5" s="8">
        <v>3.3</v>
      </c>
      <c r="D5" s="8">
        <v>3.3</v>
      </c>
      <c r="E5" s="8">
        <v>3.3</v>
      </c>
      <c r="F5" s="8">
        <v>3.3</v>
      </c>
      <c r="G5" s="8">
        <v>3.3</v>
      </c>
      <c r="H5" s="8">
        <v>3.3</v>
      </c>
      <c r="I5" s="8">
        <v>3.3</v>
      </c>
      <c r="J5" s="8">
        <v>3.3</v>
      </c>
      <c r="K5" s="8">
        <v>3.3</v>
      </c>
      <c r="L5" s="8">
        <v>3.3</v>
      </c>
      <c r="M5" s="8">
        <v>3.3</v>
      </c>
      <c r="N5" s="8">
        <v>3.3</v>
      </c>
    </row>
    <row r="6" spans="1:14" ht="15.75" customHeight="1" x14ac:dyDescent="0.3">
      <c r="A6" s="8"/>
      <c r="B6" s="8"/>
      <c r="C6" s="8"/>
    </row>
    <row r="7" spans="1:14" ht="15.75" customHeight="1" x14ac:dyDescent="0.3">
      <c r="A7" s="8" t="s">
        <v>11</v>
      </c>
      <c r="B7" s="9"/>
      <c r="C7" s="9">
        <v>0.77</v>
      </c>
      <c r="D7" s="9">
        <v>0.77</v>
      </c>
      <c r="E7" s="9">
        <v>0.77</v>
      </c>
      <c r="F7" s="9">
        <v>0.77</v>
      </c>
      <c r="G7" s="9">
        <v>0.77</v>
      </c>
      <c r="H7" s="9">
        <v>0.77</v>
      </c>
      <c r="I7" s="9">
        <v>0.77</v>
      </c>
      <c r="J7" s="9">
        <v>0.77</v>
      </c>
      <c r="K7" s="9">
        <v>0.77</v>
      </c>
      <c r="L7" s="9">
        <v>0.77</v>
      </c>
      <c r="M7" s="9">
        <v>0.77</v>
      </c>
      <c r="N7" s="9">
        <v>0.77</v>
      </c>
    </row>
    <row r="8" spans="1:14" ht="15.75" customHeight="1" x14ac:dyDescent="0.3">
      <c r="A8" s="8" t="s">
        <v>12</v>
      </c>
      <c r="B8" s="9"/>
      <c r="C8" s="9">
        <v>0.83</v>
      </c>
      <c r="D8" s="9">
        <v>0.83</v>
      </c>
      <c r="E8" s="9">
        <v>0.83</v>
      </c>
      <c r="F8" s="9">
        <v>0.83</v>
      </c>
      <c r="G8" s="9">
        <v>0.83</v>
      </c>
      <c r="H8" s="9">
        <v>0.83</v>
      </c>
      <c r="I8" s="9">
        <v>0.83</v>
      </c>
      <c r="J8" s="9">
        <v>0.83</v>
      </c>
      <c r="K8" s="9">
        <v>0.83</v>
      </c>
      <c r="L8" s="9">
        <v>0.83</v>
      </c>
      <c r="M8" s="9">
        <v>0.83</v>
      </c>
      <c r="N8" s="9">
        <v>0.83</v>
      </c>
    </row>
    <row r="9" spans="1:14" ht="15.75" customHeight="1" x14ac:dyDescent="0.3">
      <c r="A9" s="8" t="s">
        <v>13</v>
      </c>
      <c r="B9" s="9"/>
      <c r="C9" s="9">
        <v>0.6</v>
      </c>
      <c r="D9" s="9">
        <v>0.6</v>
      </c>
      <c r="E9" s="9">
        <v>0.6</v>
      </c>
      <c r="F9" s="9">
        <v>0.6</v>
      </c>
      <c r="G9" s="9">
        <v>0.6</v>
      </c>
      <c r="H9" s="9">
        <v>0.6</v>
      </c>
      <c r="I9" s="9">
        <v>0.6</v>
      </c>
      <c r="J9" s="9">
        <v>0.6</v>
      </c>
      <c r="K9" s="9">
        <v>0.6</v>
      </c>
      <c r="L9" s="9">
        <v>0.6</v>
      </c>
      <c r="M9" s="9">
        <v>0.6</v>
      </c>
      <c r="N9" s="9">
        <v>0.6</v>
      </c>
    </row>
    <row r="10" spans="1:14" ht="15.75" customHeight="1" x14ac:dyDescent="0.3">
      <c r="A10" s="10" t="s">
        <v>14</v>
      </c>
      <c r="B10" s="11"/>
      <c r="C10" s="11">
        <v>0.8</v>
      </c>
      <c r="D10" s="11">
        <v>0.8</v>
      </c>
      <c r="E10" s="11">
        <v>0.8</v>
      </c>
      <c r="F10" s="11">
        <v>0.8</v>
      </c>
      <c r="G10" s="11">
        <v>0.8</v>
      </c>
      <c r="H10" s="11">
        <v>0.8</v>
      </c>
      <c r="I10" s="11">
        <v>0.8</v>
      </c>
      <c r="J10" s="11">
        <v>0.8</v>
      </c>
      <c r="K10" s="11">
        <v>0.8</v>
      </c>
      <c r="L10" s="11">
        <v>0.8</v>
      </c>
      <c r="M10" s="11">
        <v>0.8</v>
      </c>
      <c r="N10" s="11">
        <v>0.8</v>
      </c>
    </row>
    <row r="11" spans="1:14" ht="15.75" customHeight="1" x14ac:dyDescent="0.3">
      <c r="A11" s="10" t="s">
        <v>15</v>
      </c>
      <c r="B11" s="11"/>
      <c r="C11" s="11">
        <v>0.18</v>
      </c>
      <c r="D11" s="11">
        <v>0.18</v>
      </c>
      <c r="E11" s="11">
        <v>0.18</v>
      </c>
      <c r="F11" s="11">
        <v>0.18</v>
      </c>
      <c r="G11" s="11">
        <v>0.18</v>
      </c>
      <c r="H11" s="11">
        <v>0.18</v>
      </c>
      <c r="I11" s="11">
        <v>0.18</v>
      </c>
      <c r="J11" s="11">
        <v>0.18</v>
      </c>
      <c r="K11" s="11">
        <v>0.18</v>
      </c>
      <c r="L11" s="11">
        <v>0.18</v>
      </c>
      <c r="M11" s="11">
        <v>0.18</v>
      </c>
      <c r="N11" s="11">
        <v>0.18</v>
      </c>
    </row>
    <row r="12" spans="1:14" ht="15.75" customHeight="1" x14ac:dyDescent="0.3">
      <c r="A12" s="10" t="s">
        <v>16</v>
      </c>
      <c r="B12" s="11"/>
      <c r="C12" s="11">
        <v>0.02</v>
      </c>
      <c r="D12" s="11">
        <v>0.02</v>
      </c>
      <c r="E12" s="11">
        <v>0.02</v>
      </c>
      <c r="F12" s="11">
        <v>0.02</v>
      </c>
      <c r="G12" s="11">
        <v>0.02</v>
      </c>
      <c r="H12" s="11">
        <v>0.02</v>
      </c>
      <c r="I12" s="11">
        <v>0.02</v>
      </c>
      <c r="J12" s="11">
        <v>0.02</v>
      </c>
      <c r="K12" s="11">
        <v>0.02</v>
      </c>
      <c r="L12" s="11">
        <v>0.02</v>
      </c>
      <c r="M12" s="11">
        <v>0.02</v>
      </c>
      <c r="N12" s="11">
        <v>0.02</v>
      </c>
    </row>
    <row r="13" spans="1:14" ht="15.75" customHeight="1" x14ac:dyDescent="0.3">
      <c r="A13" s="8"/>
    </row>
    <row r="14" spans="1:14" s="100" customFormat="1" ht="15.75" customHeight="1" x14ac:dyDescent="0.3">
      <c r="A14" s="97" t="s">
        <v>93</v>
      </c>
      <c r="B14" s="98" t="s">
        <v>125</v>
      </c>
      <c r="C14" s="99">
        <f t="shared" ref="C14:N14" si="0">C3*B221</f>
        <v>4405.875793854625</v>
      </c>
      <c r="D14" s="99">
        <f t="shared" si="0"/>
        <v>8419.0383785233535</v>
      </c>
      <c r="E14" s="99">
        <f t="shared" si="0"/>
        <v>16282.294799415315</v>
      </c>
      <c r="F14" s="99">
        <f t="shared" si="0"/>
        <v>31733.816774787687</v>
      </c>
      <c r="G14" s="99">
        <f t="shared" si="0"/>
        <v>62147.485764652403</v>
      </c>
      <c r="H14" s="99">
        <f t="shared" si="0"/>
        <v>122070.02996623953</v>
      </c>
      <c r="I14" s="99">
        <f t="shared" si="0"/>
        <v>240199.11641479845</v>
      </c>
      <c r="J14" s="99">
        <f t="shared" si="0"/>
        <v>473150.51205283077</v>
      </c>
      <c r="K14" s="99">
        <f t="shared" si="0"/>
        <v>932619.12116614205</v>
      </c>
      <c r="L14" s="99">
        <f t="shared" si="0"/>
        <v>1838964.670895122</v>
      </c>
      <c r="M14" s="99">
        <f t="shared" si="0"/>
        <v>3626930.3961290182</v>
      </c>
      <c r="N14" s="99">
        <f t="shared" si="0"/>
        <v>7154214.3675454408</v>
      </c>
    </row>
    <row r="15" spans="1:14" s="100" customFormat="1" ht="15.75" customHeight="1" x14ac:dyDescent="0.3">
      <c r="A15" s="97" t="s">
        <v>94</v>
      </c>
      <c r="B15" s="101" t="s">
        <v>76</v>
      </c>
      <c r="C15" s="99">
        <f>+C14*C4</f>
        <v>2863.8192660055065</v>
      </c>
      <c r="D15" s="99">
        <f t="shared" ref="D15:N15" si="1">+D14*D4</f>
        <v>5472.3749460401796</v>
      </c>
      <c r="E15" s="99">
        <f t="shared" si="1"/>
        <v>10583.491619619956</v>
      </c>
      <c r="F15" s="99">
        <f t="shared" si="1"/>
        <v>20626.980903611999</v>
      </c>
      <c r="G15" s="99">
        <f t="shared" si="1"/>
        <v>40395.865747024065</v>
      </c>
      <c r="H15" s="99">
        <f t="shared" si="1"/>
        <v>79345.519478055692</v>
      </c>
      <c r="I15" s="99">
        <f t="shared" si="1"/>
        <v>156129.425669619</v>
      </c>
      <c r="J15" s="99">
        <f t="shared" si="1"/>
        <v>307547.83283433999</v>
      </c>
      <c r="K15" s="99">
        <f t="shared" si="1"/>
        <v>606202.42875799234</v>
      </c>
      <c r="L15" s="99">
        <f t="shared" si="1"/>
        <v>1195327.0360818293</v>
      </c>
      <c r="M15" s="99">
        <f t="shared" si="1"/>
        <v>2357504.7574838619</v>
      </c>
      <c r="N15" s="99">
        <f t="shared" si="1"/>
        <v>4650239.3389045363</v>
      </c>
    </row>
    <row r="16" spans="1:14" s="100" customFormat="1" ht="15.75" customHeight="1" x14ac:dyDescent="0.3">
      <c r="A16" s="97" t="s">
        <v>10</v>
      </c>
      <c r="B16" s="101" t="s">
        <v>76</v>
      </c>
      <c r="C16" s="99">
        <f>C15*C5</f>
        <v>9450.6035778181704</v>
      </c>
      <c r="D16" s="99">
        <f t="shared" ref="D16:N16" si="2">D15*D5</f>
        <v>18058.837321932591</v>
      </c>
      <c r="E16" s="99">
        <f t="shared" si="2"/>
        <v>34925.522344745848</v>
      </c>
      <c r="F16" s="99">
        <f t="shared" si="2"/>
        <v>68069.036981919591</v>
      </c>
      <c r="G16" s="99">
        <f t="shared" si="2"/>
        <v>133306.35696517941</v>
      </c>
      <c r="H16" s="99">
        <f t="shared" si="2"/>
        <v>261840.21427758376</v>
      </c>
      <c r="I16" s="99">
        <f t="shared" si="2"/>
        <v>515227.10470974265</v>
      </c>
      <c r="J16" s="99">
        <f t="shared" si="2"/>
        <v>1014907.8483533219</v>
      </c>
      <c r="K16" s="99">
        <f t="shared" si="2"/>
        <v>2000468.0149013747</v>
      </c>
      <c r="L16" s="99">
        <f t="shared" si="2"/>
        <v>3944579.2190700364</v>
      </c>
      <c r="M16" s="99">
        <f t="shared" si="2"/>
        <v>7779765.6996967439</v>
      </c>
      <c r="N16" s="99">
        <f t="shared" si="2"/>
        <v>15345789.81838497</v>
      </c>
    </row>
    <row r="17" spans="1:14" s="100" customFormat="1" ht="15.75" customHeight="1" x14ac:dyDescent="0.3">
      <c r="A17" s="97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</row>
    <row r="18" spans="1:14" s="100" customFormat="1" ht="15.75" customHeight="1" x14ac:dyDescent="0.3">
      <c r="A18" s="97" t="s">
        <v>95</v>
      </c>
      <c r="B18" s="101" t="s">
        <v>76</v>
      </c>
      <c r="C18" s="99">
        <f>+C16*C7</f>
        <v>7276.9647549199917</v>
      </c>
      <c r="D18" s="99">
        <f t="shared" ref="D18:N18" si="3">+D16*D7</f>
        <v>13905.304737888096</v>
      </c>
      <c r="E18" s="99">
        <f t="shared" si="3"/>
        <v>26892.652205454306</v>
      </c>
      <c r="F18" s="99">
        <f t="shared" si="3"/>
        <v>52413.15847607809</v>
      </c>
      <c r="G18" s="99">
        <f t="shared" si="3"/>
        <v>102645.89486318815</v>
      </c>
      <c r="H18" s="99">
        <f t="shared" si="3"/>
        <v>201616.9649937395</v>
      </c>
      <c r="I18" s="99">
        <f t="shared" si="3"/>
        <v>396724.87062650186</v>
      </c>
      <c r="J18" s="99">
        <f t="shared" si="3"/>
        <v>781479.04323205783</v>
      </c>
      <c r="K18" s="99">
        <f t="shared" si="3"/>
        <v>1540360.3714740586</v>
      </c>
      <c r="L18" s="99">
        <f t="shared" si="3"/>
        <v>3037325.998683928</v>
      </c>
      <c r="M18" s="99">
        <f t="shared" si="3"/>
        <v>5990419.5887664929</v>
      </c>
      <c r="N18" s="99">
        <f t="shared" si="3"/>
        <v>11816258.160156427</v>
      </c>
    </row>
    <row r="19" spans="1:14" s="100" customFormat="1" ht="15.75" customHeight="1" x14ac:dyDescent="0.3">
      <c r="A19" s="97" t="s">
        <v>96</v>
      </c>
      <c r="B19" s="101" t="s">
        <v>76</v>
      </c>
      <c r="C19" s="99">
        <f>C18*C8</f>
        <v>6039.8807465835926</v>
      </c>
      <c r="D19" s="99">
        <f t="shared" ref="D19:N19" si="4">D18*D8</f>
        <v>11541.402932447119</v>
      </c>
      <c r="E19" s="99">
        <f t="shared" si="4"/>
        <v>22320.901330527071</v>
      </c>
      <c r="F19" s="99">
        <f t="shared" si="4"/>
        <v>43502.921535144815</v>
      </c>
      <c r="G19" s="99">
        <f t="shared" si="4"/>
        <v>85196.092736446168</v>
      </c>
      <c r="H19" s="99">
        <f t="shared" si="4"/>
        <v>167342.08094480378</v>
      </c>
      <c r="I19" s="99">
        <f t="shared" si="4"/>
        <v>329281.64261999651</v>
      </c>
      <c r="J19" s="99">
        <f t="shared" si="4"/>
        <v>648627.60588260798</v>
      </c>
      <c r="K19" s="99">
        <f t="shared" si="4"/>
        <v>1278499.1083234686</v>
      </c>
      <c r="L19" s="99">
        <f t="shared" si="4"/>
        <v>2520980.5789076602</v>
      </c>
      <c r="M19" s="99">
        <f t="shared" si="4"/>
        <v>4972048.258676189</v>
      </c>
      <c r="N19" s="99">
        <f t="shared" si="4"/>
        <v>9807494.2729298342</v>
      </c>
    </row>
    <row r="20" spans="1:14" s="100" customFormat="1" ht="15.75" customHeight="1" x14ac:dyDescent="0.3">
      <c r="A20" s="97" t="s">
        <v>97</v>
      </c>
      <c r="B20" s="101" t="s">
        <v>76</v>
      </c>
      <c r="C20" s="99">
        <f>+C19*C9</f>
        <v>3623.9284479501553</v>
      </c>
      <c r="D20" s="99">
        <f t="shared" ref="D20:N21" si="5">+D19*D9</f>
        <v>6924.8417594682714</v>
      </c>
      <c r="E20" s="99">
        <f t="shared" si="5"/>
        <v>13392.540798316242</v>
      </c>
      <c r="F20" s="99">
        <f t="shared" si="5"/>
        <v>26101.752921086889</v>
      </c>
      <c r="G20" s="99">
        <f t="shared" si="5"/>
        <v>51117.655641867699</v>
      </c>
      <c r="H20" s="99">
        <f t="shared" si="5"/>
        <v>100405.24856688226</v>
      </c>
      <c r="I20" s="99">
        <f t="shared" si="5"/>
        <v>197568.98557199791</v>
      </c>
      <c r="J20" s="99">
        <f t="shared" si="5"/>
        <v>389176.56352956477</v>
      </c>
      <c r="K20" s="99">
        <f t="shared" si="5"/>
        <v>767099.46499408118</v>
      </c>
      <c r="L20" s="99">
        <f t="shared" si="5"/>
        <v>1512588.3473445962</v>
      </c>
      <c r="M20" s="99">
        <f t="shared" si="5"/>
        <v>2983228.9552057134</v>
      </c>
      <c r="N20" s="99">
        <f t="shared" si="5"/>
        <v>5884496.5637579001</v>
      </c>
    </row>
    <row r="21" spans="1:14" s="100" customFormat="1" ht="15.75" customHeight="1" x14ac:dyDescent="0.3">
      <c r="A21" s="102" t="s">
        <v>14</v>
      </c>
      <c r="B21" s="101" t="s">
        <v>76</v>
      </c>
      <c r="C21" s="99">
        <f>+C20*C10</f>
        <v>2899.1427583601244</v>
      </c>
      <c r="D21" s="99">
        <f t="shared" si="5"/>
        <v>5539.8734075746179</v>
      </c>
      <c r="E21" s="99">
        <f t="shared" si="5"/>
        <v>10714.032638652994</v>
      </c>
      <c r="F21" s="99">
        <f t="shared" si="5"/>
        <v>20881.402336869513</v>
      </c>
      <c r="G21" s="99">
        <f t="shared" si="5"/>
        <v>40894.124513494164</v>
      </c>
      <c r="H21" s="99">
        <f t="shared" si="5"/>
        <v>80324.198853505819</v>
      </c>
      <c r="I21" s="99">
        <f t="shared" si="5"/>
        <v>158055.18845759833</v>
      </c>
      <c r="J21" s="99">
        <f t="shared" si="5"/>
        <v>311341.25082365185</v>
      </c>
      <c r="K21" s="99">
        <f t="shared" si="5"/>
        <v>613679.57199526497</v>
      </c>
      <c r="L21" s="99">
        <f t="shared" si="5"/>
        <v>1210070.6778756769</v>
      </c>
      <c r="M21" s="99">
        <f t="shared" si="5"/>
        <v>2386583.1641645706</v>
      </c>
      <c r="N21" s="99">
        <f t="shared" si="5"/>
        <v>4707597.2510063201</v>
      </c>
    </row>
    <row r="22" spans="1:14" s="100" customFormat="1" ht="15.75" customHeight="1" x14ac:dyDescent="0.3">
      <c r="A22" s="102" t="s">
        <v>15</v>
      </c>
      <c r="B22" s="101" t="s">
        <v>76</v>
      </c>
      <c r="C22" s="99">
        <f>+C20*C11</f>
        <v>652.30712063102794</v>
      </c>
      <c r="D22" s="99">
        <f t="shared" ref="D22:N22" si="6">+D20*D11</f>
        <v>1246.4715167042889</v>
      </c>
      <c r="E22" s="99">
        <f t="shared" si="6"/>
        <v>2410.6573436969234</v>
      </c>
      <c r="F22" s="99">
        <f t="shared" si="6"/>
        <v>4698.3155257956396</v>
      </c>
      <c r="G22" s="99">
        <f t="shared" si="6"/>
        <v>9201.1780155361848</v>
      </c>
      <c r="H22" s="99">
        <f t="shared" si="6"/>
        <v>18072.944742038806</v>
      </c>
      <c r="I22" s="99">
        <f t="shared" si="6"/>
        <v>35562.417402959625</v>
      </c>
      <c r="J22" s="99">
        <f t="shared" si="6"/>
        <v>70051.781435321653</v>
      </c>
      <c r="K22" s="99">
        <f t="shared" si="6"/>
        <v>138077.90369893462</v>
      </c>
      <c r="L22" s="99">
        <f t="shared" si="6"/>
        <v>272265.90252202732</v>
      </c>
      <c r="M22" s="99">
        <f t="shared" si="6"/>
        <v>536981.21193702845</v>
      </c>
      <c r="N22" s="99">
        <f t="shared" si="6"/>
        <v>1059209.3814764221</v>
      </c>
    </row>
    <row r="23" spans="1:14" s="100" customFormat="1" ht="15.75" customHeight="1" x14ac:dyDescent="0.3">
      <c r="A23" s="102" t="s">
        <v>16</v>
      </c>
      <c r="B23" s="101" t="s">
        <v>76</v>
      </c>
      <c r="C23" s="99">
        <f>+C20*C12</f>
        <v>72.478568959003113</v>
      </c>
      <c r="D23" s="99">
        <f t="shared" ref="D23:N23" si="7">+D20*D12</f>
        <v>138.49683518936544</v>
      </c>
      <c r="E23" s="99">
        <f t="shared" si="7"/>
        <v>267.85081596632483</v>
      </c>
      <c r="F23" s="99">
        <f t="shared" si="7"/>
        <v>522.03505842173774</v>
      </c>
      <c r="G23" s="99">
        <f t="shared" si="7"/>
        <v>1022.353112837354</v>
      </c>
      <c r="H23" s="99">
        <f t="shared" si="7"/>
        <v>2008.1049713376453</v>
      </c>
      <c r="I23" s="99">
        <f t="shared" si="7"/>
        <v>3951.3797114399581</v>
      </c>
      <c r="J23" s="99">
        <f t="shared" si="7"/>
        <v>7783.5312705912957</v>
      </c>
      <c r="K23" s="99">
        <f t="shared" si="7"/>
        <v>15341.989299881623</v>
      </c>
      <c r="L23" s="99">
        <f t="shared" si="7"/>
        <v>30251.766946891923</v>
      </c>
      <c r="M23" s="99">
        <f t="shared" si="7"/>
        <v>59664.579104114266</v>
      </c>
      <c r="N23" s="99">
        <f t="shared" si="7"/>
        <v>117689.931275158</v>
      </c>
    </row>
    <row r="24" spans="1:14" s="100" customFormat="1" ht="15.75" customHeight="1" x14ac:dyDescent="0.3">
      <c r="A24" s="97"/>
      <c r="B24" s="101"/>
      <c r="C24" s="101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</row>
    <row r="25" spans="1:14" s="100" customFormat="1" ht="15.75" customHeight="1" x14ac:dyDescent="0.3">
      <c r="A25" s="97"/>
      <c r="B25" s="101"/>
      <c r="C25" s="101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</row>
    <row r="26" spans="1:14" ht="15.75" customHeight="1" x14ac:dyDescent="0.3">
      <c r="A26" s="6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5.75" customHeight="1" x14ac:dyDescent="0.3">
      <c r="A27" s="8" t="s">
        <v>8</v>
      </c>
      <c r="B27" s="9"/>
      <c r="C27" s="9">
        <v>0.38</v>
      </c>
      <c r="D27" s="9">
        <v>0.38</v>
      </c>
      <c r="E27" s="9">
        <v>0.38</v>
      </c>
      <c r="F27" s="9">
        <v>0.38</v>
      </c>
      <c r="G27" s="9">
        <v>0.38</v>
      </c>
      <c r="H27" s="9">
        <v>0.38</v>
      </c>
      <c r="I27" s="9">
        <v>0.38</v>
      </c>
      <c r="J27" s="9">
        <v>0.38</v>
      </c>
      <c r="K27" s="9">
        <v>0.38</v>
      </c>
      <c r="L27" s="9">
        <v>0.38</v>
      </c>
      <c r="M27" s="9">
        <v>0.38</v>
      </c>
      <c r="N27" s="9">
        <v>0.38</v>
      </c>
    </row>
    <row r="28" spans="1:14" ht="15.75" customHeight="1" x14ac:dyDescent="0.3">
      <c r="A28" s="8" t="s">
        <v>9</v>
      </c>
      <c r="B28" s="9"/>
      <c r="C28" s="9">
        <v>0.85</v>
      </c>
      <c r="D28" s="9">
        <v>0.85</v>
      </c>
      <c r="E28" s="9">
        <v>0.85</v>
      </c>
      <c r="F28" s="9">
        <v>0.85</v>
      </c>
      <c r="G28" s="9">
        <v>0.85</v>
      </c>
      <c r="H28" s="9">
        <v>0.85</v>
      </c>
      <c r="I28" s="9">
        <v>0.85</v>
      </c>
      <c r="J28" s="9">
        <v>0.85</v>
      </c>
      <c r="K28" s="9">
        <v>0.85</v>
      </c>
      <c r="L28" s="9">
        <v>0.85</v>
      </c>
      <c r="M28" s="9">
        <v>0.85</v>
      </c>
      <c r="N28" s="9">
        <v>0.85</v>
      </c>
    </row>
    <row r="29" spans="1:14" ht="15.75" customHeight="1" x14ac:dyDescent="0.3">
      <c r="A29" s="8" t="s">
        <v>10</v>
      </c>
      <c r="B29" s="8"/>
      <c r="C29" s="8">
        <v>7.8</v>
      </c>
      <c r="D29" s="8">
        <v>7.8</v>
      </c>
      <c r="E29" s="8">
        <v>7.8</v>
      </c>
      <c r="F29" s="8">
        <v>7.8</v>
      </c>
      <c r="G29" s="8">
        <v>7.8</v>
      </c>
      <c r="H29" s="8">
        <v>7.8</v>
      </c>
      <c r="I29" s="8">
        <v>7.8</v>
      </c>
      <c r="J29" s="8">
        <v>7.8</v>
      </c>
      <c r="K29" s="8">
        <v>7.8</v>
      </c>
      <c r="L29" s="8">
        <v>7.8</v>
      </c>
      <c r="M29" s="8">
        <v>7.8</v>
      </c>
      <c r="N29" s="8">
        <v>7.8</v>
      </c>
    </row>
    <row r="30" spans="1:14" ht="15.75" customHeight="1" x14ac:dyDescent="0.3">
      <c r="A30" s="8"/>
      <c r="B30" s="8"/>
      <c r="C30" s="8"/>
    </row>
    <row r="31" spans="1:14" ht="15.75" customHeight="1" x14ac:dyDescent="0.3">
      <c r="A31" s="8" t="s">
        <v>11</v>
      </c>
      <c r="B31" s="9"/>
      <c r="C31" s="9">
        <v>0.7</v>
      </c>
      <c r="D31" s="9">
        <v>0.7</v>
      </c>
      <c r="E31" s="9">
        <v>0.7</v>
      </c>
      <c r="F31" s="9">
        <v>0.7</v>
      </c>
      <c r="G31" s="9">
        <v>0.7</v>
      </c>
      <c r="H31" s="9">
        <v>0.7</v>
      </c>
      <c r="I31" s="9">
        <v>0.7</v>
      </c>
      <c r="J31" s="9">
        <v>0.7</v>
      </c>
      <c r="K31" s="9">
        <v>0.7</v>
      </c>
      <c r="L31" s="9">
        <v>0.7</v>
      </c>
      <c r="M31" s="9">
        <v>0.7</v>
      </c>
      <c r="N31" s="9">
        <v>0.7</v>
      </c>
    </row>
    <row r="32" spans="1:14" ht="15.75" customHeight="1" x14ac:dyDescent="0.3">
      <c r="A32" s="8" t="s">
        <v>12</v>
      </c>
      <c r="B32" s="9"/>
      <c r="C32" s="9">
        <v>0.6</v>
      </c>
      <c r="D32" s="9">
        <v>0.6</v>
      </c>
      <c r="E32" s="9">
        <v>0.6</v>
      </c>
      <c r="F32" s="9">
        <v>0.6</v>
      </c>
      <c r="G32" s="9">
        <v>0.6</v>
      </c>
      <c r="H32" s="9">
        <v>0.6</v>
      </c>
      <c r="I32" s="9">
        <v>0.6</v>
      </c>
      <c r="J32" s="9">
        <v>0.6</v>
      </c>
      <c r="K32" s="9">
        <v>0.6</v>
      </c>
      <c r="L32" s="9">
        <v>0.6</v>
      </c>
      <c r="M32" s="9">
        <v>0.6</v>
      </c>
      <c r="N32" s="9">
        <v>0.6</v>
      </c>
    </row>
    <row r="33" spans="1:14" ht="15.75" customHeight="1" x14ac:dyDescent="0.3">
      <c r="A33" s="8" t="s">
        <v>13</v>
      </c>
      <c r="B33" s="9"/>
      <c r="C33" s="9">
        <v>0.35</v>
      </c>
      <c r="D33" s="9">
        <v>0.35</v>
      </c>
      <c r="E33" s="9">
        <v>0.35</v>
      </c>
      <c r="F33" s="9">
        <v>0.35</v>
      </c>
      <c r="G33" s="9">
        <v>0.35</v>
      </c>
      <c r="H33" s="9">
        <v>0.35</v>
      </c>
      <c r="I33" s="9">
        <v>0.35</v>
      </c>
      <c r="J33" s="9">
        <v>0.35</v>
      </c>
      <c r="K33" s="9">
        <v>0.35</v>
      </c>
      <c r="L33" s="9">
        <v>0.35</v>
      </c>
      <c r="M33" s="9">
        <v>0.35</v>
      </c>
      <c r="N33" s="9">
        <v>0.35</v>
      </c>
    </row>
    <row r="34" spans="1:14" ht="15.75" customHeight="1" x14ac:dyDescent="0.3">
      <c r="A34" s="10" t="s">
        <v>14</v>
      </c>
      <c r="B34" s="11"/>
      <c r="C34" s="11">
        <v>0.8</v>
      </c>
      <c r="D34" s="11">
        <v>0.8</v>
      </c>
      <c r="E34" s="11">
        <v>0.8</v>
      </c>
      <c r="F34" s="11">
        <v>0.8</v>
      </c>
      <c r="G34" s="11">
        <v>0.8</v>
      </c>
      <c r="H34" s="11">
        <v>0.8</v>
      </c>
      <c r="I34" s="11">
        <v>0.8</v>
      </c>
      <c r="J34" s="11">
        <v>0.8</v>
      </c>
      <c r="K34" s="11">
        <v>0.8</v>
      </c>
      <c r="L34" s="11">
        <v>0.8</v>
      </c>
      <c r="M34" s="11">
        <v>0.8</v>
      </c>
      <c r="N34" s="11">
        <v>0.8</v>
      </c>
    </row>
    <row r="35" spans="1:14" ht="15.75" customHeight="1" x14ac:dyDescent="0.3">
      <c r="A35" s="10" t="s">
        <v>15</v>
      </c>
      <c r="B35" s="11"/>
      <c r="C35" s="11">
        <v>0.18</v>
      </c>
      <c r="D35" s="11">
        <v>0.18</v>
      </c>
      <c r="E35" s="11">
        <v>0.18</v>
      </c>
      <c r="F35" s="11">
        <v>0.18</v>
      </c>
      <c r="G35" s="11">
        <v>0.18</v>
      </c>
      <c r="H35" s="11">
        <v>0.18</v>
      </c>
      <c r="I35" s="11">
        <v>0.18</v>
      </c>
      <c r="J35" s="11">
        <v>0.18</v>
      </c>
      <c r="K35" s="11">
        <v>0.18</v>
      </c>
      <c r="L35" s="11">
        <v>0.18</v>
      </c>
      <c r="M35" s="11">
        <v>0.18</v>
      </c>
      <c r="N35" s="11">
        <v>0.18</v>
      </c>
    </row>
    <row r="36" spans="1:14" ht="15.75" customHeight="1" x14ac:dyDescent="0.3">
      <c r="A36" s="10" t="s">
        <v>16</v>
      </c>
      <c r="B36" s="11"/>
      <c r="C36" s="11">
        <v>0.02</v>
      </c>
      <c r="D36" s="11">
        <v>0.02</v>
      </c>
      <c r="E36" s="11">
        <v>0.02</v>
      </c>
      <c r="F36" s="11">
        <v>0.02</v>
      </c>
      <c r="G36" s="11">
        <v>0.02</v>
      </c>
      <c r="H36" s="11">
        <v>0.02</v>
      </c>
      <c r="I36" s="11">
        <v>0.02</v>
      </c>
      <c r="J36" s="11">
        <v>0.02</v>
      </c>
      <c r="K36" s="11">
        <v>0.02</v>
      </c>
      <c r="L36" s="11">
        <v>0.02</v>
      </c>
      <c r="M36" s="11">
        <v>0.02</v>
      </c>
      <c r="N36" s="11">
        <v>0.02</v>
      </c>
    </row>
    <row r="37" spans="1:14" ht="15.75" customHeight="1" x14ac:dyDescent="0.3">
      <c r="A37" s="8"/>
    </row>
    <row r="38" spans="1:14" s="100" customFormat="1" ht="15.75" customHeight="1" x14ac:dyDescent="0.3">
      <c r="A38" s="97"/>
      <c r="B38" s="101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1:14" s="100" customFormat="1" ht="15.75" customHeight="1" x14ac:dyDescent="0.3">
      <c r="A39" s="97" t="s">
        <v>8</v>
      </c>
      <c r="B39" s="103" t="s">
        <v>124</v>
      </c>
      <c r="C39" s="99">
        <f>C27*B149</f>
        <v>10149.695181901467</v>
      </c>
      <c r="D39" s="99">
        <f t="shared" ref="D39:N39" si="8">D27*C149</f>
        <v>45071.169616834886</v>
      </c>
      <c r="E39" s="99">
        <f t="shared" si="8"/>
        <v>69675.96613193852</v>
      </c>
      <c r="F39" s="99">
        <f t="shared" si="8"/>
        <v>91723.819779474798</v>
      </c>
      <c r="G39" s="99">
        <f t="shared" si="8"/>
        <v>113004.9486481299</v>
      </c>
      <c r="H39" s="99">
        <f t="shared" si="8"/>
        <v>134822.45938452624</v>
      </c>
      <c r="I39" s="99">
        <f t="shared" si="8"/>
        <v>158181.65508462593</v>
      </c>
      <c r="J39" s="99">
        <f t="shared" si="8"/>
        <v>183916.01316413531</v>
      </c>
      <c r="K39" s="99">
        <f t="shared" si="8"/>
        <v>212774.89713820542</v>
      </c>
      <c r="L39" s="99">
        <f t="shared" si="8"/>
        <v>245482.80939923463</v>
      </c>
      <c r="M39" s="99">
        <f t="shared" si="8"/>
        <v>282784.48266160098</v>
      </c>
      <c r="N39" s="99">
        <f t="shared" si="8"/>
        <v>325478.08128537278</v>
      </c>
    </row>
    <row r="40" spans="1:14" s="100" customFormat="1" ht="15.75" customHeight="1" x14ac:dyDescent="0.3">
      <c r="A40" s="97" t="s">
        <v>9</v>
      </c>
      <c r="B40" s="101" t="s">
        <v>76</v>
      </c>
      <c r="C40" s="99">
        <f>+C39*C28</f>
        <v>8627.2409046162466</v>
      </c>
      <c r="D40" s="99">
        <f t="shared" ref="D40:N40" si="9">+D39*D28</f>
        <v>38310.49417430965</v>
      </c>
      <c r="E40" s="99">
        <f t="shared" si="9"/>
        <v>59224.571212147741</v>
      </c>
      <c r="F40" s="99">
        <f t="shared" si="9"/>
        <v>77965.246812553582</v>
      </c>
      <c r="G40" s="99">
        <f t="shared" si="9"/>
        <v>96054.206350910405</v>
      </c>
      <c r="H40" s="99">
        <f t="shared" si="9"/>
        <v>114599.0904768473</v>
      </c>
      <c r="I40" s="99">
        <f t="shared" si="9"/>
        <v>134454.40682193203</v>
      </c>
      <c r="J40" s="99">
        <f t="shared" si="9"/>
        <v>156328.61118951501</v>
      </c>
      <c r="K40" s="99">
        <f t="shared" si="9"/>
        <v>180858.66256747459</v>
      </c>
      <c r="L40" s="99">
        <f t="shared" si="9"/>
        <v>208660.38798934943</v>
      </c>
      <c r="M40" s="99">
        <f t="shared" si="9"/>
        <v>240366.81026236081</v>
      </c>
      <c r="N40" s="99">
        <f t="shared" si="9"/>
        <v>276656.36909256683</v>
      </c>
    </row>
    <row r="41" spans="1:14" s="100" customFormat="1" ht="15.75" customHeight="1" x14ac:dyDescent="0.3">
      <c r="A41" s="97" t="s">
        <v>10</v>
      </c>
      <c r="B41" s="101" t="s">
        <v>76</v>
      </c>
      <c r="C41" s="99">
        <f>C40*C29</f>
        <v>67292.479056006719</v>
      </c>
      <c r="D41" s="99">
        <f t="shared" ref="D41:N41" si="10">D40*D29</f>
        <v>298821.85455961525</v>
      </c>
      <c r="E41" s="99">
        <f t="shared" si="10"/>
        <v>461951.65545475238</v>
      </c>
      <c r="F41" s="99">
        <f t="shared" si="10"/>
        <v>608128.92513791798</v>
      </c>
      <c r="G41" s="99">
        <f t="shared" si="10"/>
        <v>749222.80953710119</v>
      </c>
      <c r="H41" s="99">
        <f t="shared" si="10"/>
        <v>893872.90571940888</v>
      </c>
      <c r="I41" s="99">
        <f t="shared" si="10"/>
        <v>1048744.3732110697</v>
      </c>
      <c r="J41" s="99">
        <f t="shared" si="10"/>
        <v>1219363.1672782172</v>
      </c>
      <c r="K41" s="99">
        <f t="shared" si="10"/>
        <v>1410697.5680263017</v>
      </c>
      <c r="L41" s="99">
        <f t="shared" si="10"/>
        <v>1627551.0263169254</v>
      </c>
      <c r="M41" s="99">
        <f t="shared" si="10"/>
        <v>1874861.1200464142</v>
      </c>
      <c r="N41" s="99">
        <f t="shared" si="10"/>
        <v>2157919.6789220213</v>
      </c>
    </row>
    <row r="42" spans="1:14" s="100" customFormat="1" ht="15.75" customHeight="1" x14ac:dyDescent="0.3">
      <c r="A42" s="97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1:14" s="100" customFormat="1" ht="15.75" customHeight="1" x14ac:dyDescent="0.3">
      <c r="A43" s="97" t="s">
        <v>11</v>
      </c>
      <c r="B43" s="101" t="s">
        <v>76</v>
      </c>
      <c r="C43" s="99">
        <f>+C41*C31</f>
        <v>47104.735339204701</v>
      </c>
      <c r="D43" s="99">
        <f t="shared" ref="D43:N43" si="11">+D41*D31</f>
        <v>209175.29819173066</v>
      </c>
      <c r="E43" s="99">
        <f t="shared" si="11"/>
        <v>323366.15881832666</v>
      </c>
      <c r="F43" s="99">
        <f t="shared" si="11"/>
        <v>425690.24759654258</v>
      </c>
      <c r="G43" s="99">
        <f t="shared" si="11"/>
        <v>524455.96667597082</v>
      </c>
      <c r="H43" s="99">
        <f t="shared" si="11"/>
        <v>625711.03400358616</v>
      </c>
      <c r="I43" s="99">
        <f t="shared" si="11"/>
        <v>734121.06124774879</v>
      </c>
      <c r="J43" s="99">
        <f t="shared" si="11"/>
        <v>853554.21709475201</v>
      </c>
      <c r="K43" s="99">
        <f t="shared" si="11"/>
        <v>987488.29761841113</v>
      </c>
      <c r="L43" s="99">
        <f t="shared" si="11"/>
        <v>1139285.7184218478</v>
      </c>
      <c r="M43" s="99">
        <f t="shared" si="11"/>
        <v>1312402.7840324899</v>
      </c>
      <c r="N43" s="99">
        <f t="shared" si="11"/>
        <v>1510543.7752454148</v>
      </c>
    </row>
    <row r="44" spans="1:14" s="100" customFormat="1" ht="15.75" customHeight="1" x14ac:dyDescent="0.3">
      <c r="A44" s="97" t="s">
        <v>12</v>
      </c>
      <c r="B44" s="101" t="s">
        <v>76</v>
      </c>
      <c r="C44" s="99">
        <f>C43*C32</f>
        <v>28262.841203522821</v>
      </c>
      <c r="D44" s="99">
        <f t="shared" ref="D44:N44" si="12">D43*D32</f>
        <v>125505.17891503838</v>
      </c>
      <c r="E44" s="99">
        <f t="shared" si="12"/>
        <v>194019.69529099599</v>
      </c>
      <c r="F44" s="99">
        <f t="shared" si="12"/>
        <v>255414.14855792554</v>
      </c>
      <c r="G44" s="99">
        <f t="shared" si="12"/>
        <v>314673.58000558248</v>
      </c>
      <c r="H44" s="99">
        <f t="shared" si="12"/>
        <v>375426.62040215166</v>
      </c>
      <c r="I44" s="99">
        <f t="shared" si="12"/>
        <v>440472.63674864924</v>
      </c>
      <c r="J44" s="99">
        <f t="shared" si="12"/>
        <v>512132.53025685117</v>
      </c>
      <c r="K44" s="99">
        <f t="shared" si="12"/>
        <v>592492.97857104661</v>
      </c>
      <c r="L44" s="99">
        <f t="shared" si="12"/>
        <v>683571.43105310865</v>
      </c>
      <c r="M44" s="99">
        <f t="shared" si="12"/>
        <v>787441.67041949392</v>
      </c>
      <c r="N44" s="99">
        <f t="shared" si="12"/>
        <v>906326.26514724887</v>
      </c>
    </row>
    <row r="45" spans="1:14" s="100" customFormat="1" ht="15.75" customHeight="1" x14ac:dyDescent="0.3">
      <c r="A45" s="97" t="s">
        <v>13</v>
      </c>
      <c r="B45" s="101" t="s">
        <v>76</v>
      </c>
      <c r="C45" s="99">
        <f>+C44*C33</f>
        <v>9891.9944212329865</v>
      </c>
      <c r="D45" s="99">
        <f t="shared" ref="D45:N46" si="13">+D44*D33</f>
        <v>43926.81262026343</v>
      </c>
      <c r="E45" s="99">
        <f t="shared" si="13"/>
        <v>67906.893351848601</v>
      </c>
      <c r="F45" s="99">
        <f t="shared" si="13"/>
        <v>89394.951995273936</v>
      </c>
      <c r="G45" s="99">
        <f t="shared" si="13"/>
        <v>110135.75300195387</v>
      </c>
      <c r="H45" s="99">
        <f t="shared" si="13"/>
        <v>131399.31714075306</v>
      </c>
      <c r="I45" s="99">
        <f t="shared" si="13"/>
        <v>154165.42286202722</v>
      </c>
      <c r="J45" s="99">
        <f t="shared" si="13"/>
        <v>179246.38558989789</v>
      </c>
      <c r="K45" s="99">
        <f t="shared" si="13"/>
        <v>207372.54249986631</v>
      </c>
      <c r="L45" s="99">
        <f t="shared" si="13"/>
        <v>239250.00086858802</v>
      </c>
      <c r="M45" s="99">
        <f t="shared" si="13"/>
        <v>275604.58464682283</v>
      </c>
      <c r="N45" s="99">
        <f t="shared" si="13"/>
        <v>317214.19280153711</v>
      </c>
    </row>
    <row r="46" spans="1:14" s="100" customFormat="1" ht="15.75" customHeight="1" x14ac:dyDescent="0.3">
      <c r="A46" s="102" t="s">
        <v>14</v>
      </c>
      <c r="B46" s="101" t="s">
        <v>76</v>
      </c>
      <c r="C46" s="99">
        <f>+C45*C34</f>
        <v>7913.5955369863896</v>
      </c>
      <c r="D46" s="99">
        <f t="shared" si="13"/>
        <v>35141.450096210749</v>
      </c>
      <c r="E46" s="99">
        <f t="shared" si="13"/>
        <v>54325.514681478882</v>
      </c>
      <c r="F46" s="99">
        <f t="shared" si="13"/>
        <v>71515.961596219146</v>
      </c>
      <c r="G46" s="99">
        <f t="shared" si="13"/>
        <v>88108.602401563097</v>
      </c>
      <c r="H46" s="99">
        <f t="shared" si="13"/>
        <v>105119.45371260245</v>
      </c>
      <c r="I46" s="99">
        <f t="shared" si="13"/>
        <v>123332.33828962178</v>
      </c>
      <c r="J46" s="99">
        <f t="shared" si="13"/>
        <v>143397.10847191833</v>
      </c>
      <c r="K46" s="99">
        <f t="shared" si="13"/>
        <v>165898.03399989306</v>
      </c>
      <c r="L46" s="99">
        <f t="shared" si="13"/>
        <v>191400.00069487042</v>
      </c>
      <c r="M46" s="99">
        <f t="shared" si="13"/>
        <v>220483.66771745827</v>
      </c>
      <c r="N46" s="99">
        <f t="shared" si="13"/>
        <v>253771.35424122971</v>
      </c>
    </row>
    <row r="47" spans="1:14" s="100" customFormat="1" ht="15.75" customHeight="1" x14ac:dyDescent="0.3">
      <c r="A47" s="102" t="s">
        <v>15</v>
      </c>
      <c r="B47" s="101" t="s">
        <v>76</v>
      </c>
      <c r="C47" s="99">
        <f>+C45*C35</f>
        <v>1780.5589958219375</v>
      </c>
      <c r="D47" s="99">
        <f t="shared" ref="D47:N47" si="14">+D45*D35</f>
        <v>7906.8262716474173</v>
      </c>
      <c r="E47" s="99">
        <f t="shared" si="14"/>
        <v>12223.240803332748</v>
      </c>
      <c r="F47" s="99">
        <f t="shared" si="14"/>
        <v>16091.091359149308</v>
      </c>
      <c r="G47" s="99">
        <f t="shared" si="14"/>
        <v>19824.435540351697</v>
      </c>
      <c r="H47" s="99">
        <f t="shared" si="14"/>
        <v>23651.877085335549</v>
      </c>
      <c r="I47" s="99">
        <f t="shared" si="14"/>
        <v>27749.776115164899</v>
      </c>
      <c r="J47" s="99">
        <f t="shared" si="14"/>
        <v>32264.34940618162</v>
      </c>
      <c r="K47" s="99">
        <f t="shared" si="14"/>
        <v>37327.057649975934</v>
      </c>
      <c r="L47" s="99">
        <f t="shared" si="14"/>
        <v>43065.000156345843</v>
      </c>
      <c r="M47" s="99">
        <f t="shared" si="14"/>
        <v>49608.825236428107</v>
      </c>
      <c r="N47" s="99">
        <f t="shared" si="14"/>
        <v>57098.554704276678</v>
      </c>
    </row>
    <row r="48" spans="1:14" s="100" customFormat="1" ht="15.75" customHeight="1" x14ac:dyDescent="0.3">
      <c r="A48" s="102" t="s">
        <v>16</v>
      </c>
      <c r="B48" s="101" t="s">
        <v>76</v>
      </c>
      <c r="C48" s="99">
        <f>+C45*C36</f>
        <v>197.83988842465973</v>
      </c>
      <c r="D48" s="99">
        <f t="shared" ref="D48:N48" si="15">+D45*D36</f>
        <v>878.53625240526867</v>
      </c>
      <c r="E48" s="99">
        <f t="shared" si="15"/>
        <v>1358.137867036972</v>
      </c>
      <c r="F48" s="99">
        <f t="shared" si="15"/>
        <v>1787.8990399054787</v>
      </c>
      <c r="G48" s="99">
        <f t="shared" si="15"/>
        <v>2202.7150600390773</v>
      </c>
      <c r="H48" s="99">
        <f t="shared" si="15"/>
        <v>2627.9863428150611</v>
      </c>
      <c r="I48" s="99">
        <f t="shared" si="15"/>
        <v>3083.3084572405446</v>
      </c>
      <c r="J48" s="99">
        <f t="shared" si="15"/>
        <v>3584.9277117979582</v>
      </c>
      <c r="K48" s="99">
        <f t="shared" si="15"/>
        <v>4147.4508499973263</v>
      </c>
      <c r="L48" s="99">
        <f t="shared" si="15"/>
        <v>4785.0000173717608</v>
      </c>
      <c r="M48" s="99">
        <f t="shared" si="15"/>
        <v>5512.0916929364566</v>
      </c>
      <c r="N48" s="99">
        <f t="shared" si="15"/>
        <v>6344.2838560307428</v>
      </c>
    </row>
    <row r="49" spans="1:14" s="100" customFormat="1" ht="15.75" customHeight="1" x14ac:dyDescent="0.3">
      <c r="A49" s="97"/>
      <c r="B49" s="101"/>
      <c r="C49" s="101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</row>
    <row r="50" spans="1:14" ht="15.75" customHeight="1" x14ac:dyDescent="0.3">
      <c r="A50" s="6" t="s">
        <v>18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15.75" customHeight="1" x14ac:dyDescent="0.3">
      <c r="A51" s="8" t="s">
        <v>19</v>
      </c>
      <c r="B51" s="12"/>
      <c r="C51" s="12">
        <v>1000000</v>
      </c>
      <c r="D51" s="12">
        <v>1150000</v>
      </c>
      <c r="E51" s="12">
        <v>1322500</v>
      </c>
      <c r="F51" s="12">
        <v>1520874.9999999998</v>
      </c>
      <c r="G51" s="12">
        <v>1749006.2499999995</v>
      </c>
      <c r="H51" s="12">
        <v>2011357.1874999993</v>
      </c>
      <c r="I51" s="12">
        <v>2313060.7656249991</v>
      </c>
      <c r="J51" s="12">
        <v>2660019.8804687485</v>
      </c>
      <c r="K51" s="12">
        <v>3059022.8625390604</v>
      </c>
      <c r="L51" s="12">
        <v>3517876.2919199192</v>
      </c>
      <c r="M51" s="12">
        <v>4045557.7357079065</v>
      </c>
      <c r="N51" s="12">
        <v>4652391.3960640924</v>
      </c>
    </row>
    <row r="52" spans="1:14" ht="15.75" customHeight="1" x14ac:dyDescent="0.3">
      <c r="A52" s="8" t="s">
        <v>20</v>
      </c>
      <c r="B52" s="13"/>
      <c r="C52" s="13">
        <v>2.7</v>
      </c>
      <c r="D52" s="13">
        <v>2.7</v>
      </c>
      <c r="E52" s="13">
        <v>2.7</v>
      </c>
      <c r="F52" s="13">
        <v>2.7</v>
      </c>
      <c r="G52" s="13">
        <v>2.7</v>
      </c>
      <c r="H52" s="13">
        <v>2.7</v>
      </c>
      <c r="I52" s="13">
        <v>2.7</v>
      </c>
      <c r="J52" s="13">
        <v>2.7</v>
      </c>
      <c r="K52" s="13">
        <v>2.7</v>
      </c>
      <c r="L52" s="13">
        <v>2.7</v>
      </c>
      <c r="M52" s="13">
        <v>2.7</v>
      </c>
      <c r="N52" s="13">
        <v>2.7</v>
      </c>
    </row>
    <row r="53" spans="1:14" ht="15.75" customHeight="1" x14ac:dyDescent="0.3">
      <c r="A53" s="8" t="s">
        <v>21</v>
      </c>
      <c r="B53" s="14"/>
      <c r="C53" s="14">
        <v>3.1399999999999997E-2</v>
      </c>
      <c r="D53" s="42">
        <f t="shared" ref="D53:N59" si="16">+C53</f>
        <v>3.1399999999999997E-2</v>
      </c>
      <c r="E53" s="42">
        <f t="shared" si="16"/>
        <v>3.1399999999999997E-2</v>
      </c>
      <c r="F53" s="42">
        <f t="shared" si="16"/>
        <v>3.1399999999999997E-2</v>
      </c>
      <c r="G53" s="42">
        <f t="shared" si="16"/>
        <v>3.1399999999999997E-2</v>
      </c>
      <c r="H53" s="42">
        <f t="shared" si="16"/>
        <v>3.1399999999999997E-2</v>
      </c>
      <c r="I53" s="42">
        <f t="shared" si="16"/>
        <v>3.1399999999999997E-2</v>
      </c>
      <c r="J53" s="42">
        <f t="shared" si="16"/>
        <v>3.1399999999999997E-2</v>
      </c>
      <c r="K53" s="42">
        <f t="shared" si="16"/>
        <v>3.1399999999999997E-2</v>
      </c>
      <c r="L53" s="42">
        <f t="shared" si="16"/>
        <v>3.1399999999999997E-2</v>
      </c>
      <c r="M53" s="42">
        <f t="shared" si="16"/>
        <v>3.1399999999999997E-2</v>
      </c>
      <c r="N53" s="42">
        <f t="shared" si="16"/>
        <v>3.1399999999999997E-2</v>
      </c>
    </row>
    <row r="54" spans="1:14" ht="15.75" customHeight="1" x14ac:dyDescent="0.3">
      <c r="A54" s="8" t="s">
        <v>22</v>
      </c>
      <c r="B54" s="9"/>
      <c r="C54" s="9">
        <v>0.35</v>
      </c>
      <c r="D54" s="42">
        <f t="shared" si="16"/>
        <v>0.35</v>
      </c>
      <c r="E54" s="42">
        <f t="shared" si="16"/>
        <v>0.35</v>
      </c>
      <c r="F54" s="42">
        <f t="shared" si="16"/>
        <v>0.35</v>
      </c>
      <c r="G54" s="42">
        <f t="shared" si="16"/>
        <v>0.35</v>
      </c>
      <c r="H54" s="42">
        <f t="shared" si="16"/>
        <v>0.35</v>
      </c>
      <c r="I54" s="42">
        <f t="shared" si="16"/>
        <v>0.35</v>
      </c>
      <c r="J54" s="42">
        <f t="shared" si="16"/>
        <v>0.35</v>
      </c>
      <c r="K54" s="42">
        <f t="shared" si="16"/>
        <v>0.35</v>
      </c>
      <c r="L54" s="42">
        <f t="shared" si="16"/>
        <v>0.35</v>
      </c>
      <c r="M54" s="42">
        <f t="shared" si="16"/>
        <v>0.35</v>
      </c>
      <c r="N54" s="42">
        <f t="shared" si="16"/>
        <v>0.35</v>
      </c>
    </row>
    <row r="55" spans="1:14" ht="15.75" customHeight="1" x14ac:dyDescent="0.3">
      <c r="A55" s="8" t="s">
        <v>23</v>
      </c>
      <c r="B55" s="9"/>
      <c r="C55" s="9">
        <v>0.75</v>
      </c>
      <c r="D55" s="42">
        <f t="shared" si="16"/>
        <v>0.75</v>
      </c>
      <c r="E55" s="42">
        <f t="shared" si="16"/>
        <v>0.75</v>
      </c>
      <c r="F55" s="42">
        <f t="shared" si="16"/>
        <v>0.75</v>
      </c>
      <c r="G55" s="42">
        <f t="shared" si="16"/>
        <v>0.75</v>
      </c>
      <c r="H55" s="42">
        <f t="shared" si="16"/>
        <v>0.75</v>
      </c>
      <c r="I55" s="42">
        <f t="shared" si="16"/>
        <v>0.75</v>
      </c>
      <c r="J55" s="42">
        <f t="shared" si="16"/>
        <v>0.75</v>
      </c>
      <c r="K55" s="42">
        <f t="shared" si="16"/>
        <v>0.75</v>
      </c>
      <c r="L55" s="42">
        <f t="shared" si="16"/>
        <v>0.75</v>
      </c>
      <c r="M55" s="42">
        <f t="shared" si="16"/>
        <v>0.75</v>
      </c>
      <c r="N55" s="42">
        <f t="shared" si="16"/>
        <v>0.75</v>
      </c>
    </row>
    <row r="56" spans="1:14" ht="15.75" customHeight="1" x14ac:dyDescent="0.3">
      <c r="A56" s="10" t="s">
        <v>24</v>
      </c>
      <c r="B56" s="11"/>
      <c r="C56" s="11">
        <v>0.65</v>
      </c>
      <c r="D56" s="43">
        <f t="shared" si="16"/>
        <v>0.65</v>
      </c>
      <c r="E56" s="43">
        <f t="shared" si="16"/>
        <v>0.65</v>
      </c>
      <c r="F56" s="43">
        <f t="shared" si="16"/>
        <v>0.65</v>
      </c>
      <c r="G56" s="43">
        <f t="shared" si="16"/>
        <v>0.65</v>
      </c>
      <c r="H56" s="43">
        <f t="shared" si="16"/>
        <v>0.65</v>
      </c>
      <c r="I56" s="43">
        <f t="shared" si="16"/>
        <v>0.65</v>
      </c>
      <c r="J56" s="43">
        <f t="shared" si="16"/>
        <v>0.65</v>
      </c>
      <c r="K56" s="43">
        <f t="shared" si="16"/>
        <v>0.65</v>
      </c>
      <c r="L56" s="43">
        <f t="shared" si="16"/>
        <v>0.65</v>
      </c>
      <c r="M56" s="43">
        <f t="shared" si="16"/>
        <v>0.65</v>
      </c>
      <c r="N56" s="43">
        <f t="shared" si="16"/>
        <v>0.65</v>
      </c>
    </row>
    <row r="57" spans="1:14" ht="15.75" customHeight="1" x14ac:dyDescent="0.3">
      <c r="A57" s="10" t="s">
        <v>14</v>
      </c>
      <c r="B57" s="11"/>
      <c r="C57" s="11">
        <v>0.25</v>
      </c>
      <c r="D57" s="43">
        <f t="shared" si="16"/>
        <v>0.25</v>
      </c>
      <c r="E57" s="43">
        <f t="shared" si="16"/>
        <v>0.25</v>
      </c>
      <c r="F57" s="43">
        <f t="shared" si="16"/>
        <v>0.25</v>
      </c>
      <c r="G57" s="43">
        <f t="shared" si="16"/>
        <v>0.25</v>
      </c>
      <c r="H57" s="43">
        <f t="shared" si="16"/>
        <v>0.25</v>
      </c>
      <c r="I57" s="43">
        <f t="shared" si="16"/>
        <v>0.25</v>
      </c>
      <c r="J57" s="43">
        <f t="shared" si="16"/>
        <v>0.25</v>
      </c>
      <c r="K57" s="43">
        <f t="shared" si="16"/>
        <v>0.25</v>
      </c>
      <c r="L57" s="43">
        <f t="shared" si="16"/>
        <v>0.25</v>
      </c>
      <c r="M57" s="43">
        <f t="shared" si="16"/>
        <v>0.25</v>
      </c>
      <c r="N57" s="43">
        <f t="shared" si="16"/>
        <v>0.25</v>
      </c>
    </row>
    <row r="58" spans="1:14" ht="15.75" customHeight="1" x14ac:dyDescent="0.3">
      <c r="A58" s="10" t="s">
        <v>15</v>
      </c>
      <c r="B58" s="11"/>
      <c r="C58" s="11">
        <v>0.09</v>
      </c>
      <c r="D58" s="43">
        <f t="shared" si="16"/>
        <v>0.09</v>
      </c>
      <c r="E58" s="43">
        <f t="shared" si="16"/>
        <v>0.09</v>
      </c>
      <c r="F58" s="43">
        <f t="shared" si="16"/>
        <v>0.09</v>
      </c>
      <c r="G58" s="43">
        <f t="shared" si="16"/>
        <v>0.09</v>
      </c>
      <c r="H58" s="43">
        <f t="shared" si="16"/>
        <v>0.09</v>
      </c>
      <c r="I58" s="43">
        <f t="shared" si="16"/>
        <v>0.09</v>
      </c>
      <c r="J58" s="43">
        <f t="shared" si="16"/>
        <v>0.09</v>
      </c>
      <c r="K58" s="43">
        <f t="shared" si="16"/>
        <v>0.09</v>
      </c>
      <c r="L58" s="43">
        <f t="shared" si="16"/>
        <v>0.09</v>
      </c>
      <c r="M58" s="43">
        <f t="shared" si="16"/>
        <v>0.09</v>
      </c>
      <c r="N58" s="43">
        <f t="shared" si="16"/>
        <v>0.09</v>
      </c>
    </row>
    <row r="59" spans="1:14" ht="15.75" customHeight="1" x14ac:dyDescent="0.3">
      <c r="A59" s="10" t="s">
        <v>16</v>
      </c>
      <c r="B59" s="11"/>
      <c r="C59" s="11">
        <v>0.01</v>
      </c>
      <c r="D59" s="43">
        <f t="shared" si="16"/>
        <v>0.01</v>
      </c>
      <c r="E59" s="43">
        <f t="shared" si="16"/>
        <v>0.01</v>
      </c>
      <c r="F59" s="43">
        <f t="shared" si="16"/>
        <v>0.01</v>
      </c>
      <c r="G59" s="43">
        <f t="shared" si="16"/>
        <v>0.01</v>
      </c>
      <c r="H59" s="43">
        <f t="shared" si="16"/>
        <v>0.01</v>
      </c>
      <c r="I59" s="43">
        <f t="shared" si="16"/>
        <v>0.01</v>
      </c>
      <c r="J59" s="43">
        <f t="shared" si="16"/>
        <v>0.01</v>
      </c>
      <c r="K59" s="43">
        <f t="shared" si="16"/>
        <v>0.01</v>
      </c>
      <c r="L59" s="43">
        <f t="shared" si="16"/>
        <v>0.01</v>
      </c>
      <c r="M59" s="43">
        <f t="shared" si="16"/>
        <v>0.01</v>
      </c>
      <c r="N59" s="43">
        <f t="shared" si="16"/>
        <v>0.01</v>
      </c>
    </row>
    <row r="60" spans="1:14" ht="15.75" customHeight="1" x14ac:dyDescent="0.3">
      <c r="A60" s="8"/>
      <c r="B60" s="8"/>
      <c r="C60" s="8"/>
    </row>
    <row r="61" spans="1:14" s="157" customFormat="1" ht="15.75" customHeight="1" x14ac:dyDescent="0.3">
      <c r="A61" s="125" t="s">
        <v>75</v>
      </c>
      <c r="B61" s="49"/>
      <c r="C61" s="170">
        <f>+ROUND(C51/C52,0)</f>
        <v>370370</v>
      </c>
      <c r="D61" s="170">
        <f t="shared" ref="D61:N61" si="17">+ROUND(D51/D52,0)</f>
        <v>425926</v>
      </c>
      <c r="E61" s="170">
        <f t="shared" si="17"/>
        <v>489815</v>
      </c>
      <c r="F61" s="170">
        <f t="shared" si="17"/>
        <v>563287</v>
      </c>
      <c r="G61" s="170">
        <f t="shared" si="17"/>
        <v>647780</v>
      </c>
      <c r="H61" s="170">
        <f t="shared" si="17"/>
        <v>744947</v>
      </c>
      <c r="I61" s="170">
        <f t="shared" si="17"/>
        <v>856689</v>
      </c>
      <c r="J61" s="170">
        <f t="shared" si="17"/>
        <v>985193</v>
      </c>
      <c r="K61" s="170">
        <f t="shared" si="17"/>
        <v>1132971</v>
      </c>
      <c r="L61" s="170">
        <f t="shared" si="17"/>
        <v>1302917</v>
      </c>
      <c r="M61" s="170">
        <f t="shared" si="17"/>
        <v>1498355</v>
      </c>
      <c r="N61" s="170">
        <f t="shared" si="17"/>
        <v>1723108</v>
      </c>
    </row>
    <row r="62" spans="1:14" s="157" customFormat="1" ht="15.75" customHeight="1" x14ac:dyDescent="0.3">
      <c r="A62" s="125" t="s">
        <v>77</v>
      </c>
      <c r="B62" s="49"/>
      <c r="C62" s="171">
        <f t="shared" ref="C62:N62" si="18">C61/C53</f>
        <v>11795222.929936307</v>
      </c>
      <c r="D62" s="171">
        <f t="shared" si="18"/>
        <v>13564522.292993631</v>
      </c>
      <c r="E62" s="171">
        <f t="shared" si="18"/>
        <v>15599203.821656052</v>
      </c>
      <c r="F62" s="171">
        <f t="shared" si="18"/>
        <v>17939076.433121022</v>
      </c>
      <c r="G62" s="171">
        <f t="shared" si="18"/>
        <v>20629936.305732485</v>
      </c>
      <c r="H62" s="171">
        <f t="shared" si="18"/>
        <v>23724426.75159236</v>
      </c>
      <c r="I62" s="171">
        <f t="shared" si="18"/>
        <v>27283089.171974525</v>
      </c>
      <c r="J62" s="171">
        <f t="shared" si="18"/>
        <v>31375573.248407647</v>
      </c>
      <c r="K62" s="171">
        <f t="shared" si="18"/>
        <v>36081878.980891719</v>
      </c>
      <c r="L62" s="171">
        <f t="shared" si="18"/>
        <v>41494171.9745223</v>
      </c>
      <c r="M62" s="171">
        <f t="shared" si="18"/>
        <v>47718312.10191083</v>
      </c>
      <c r="N62" s="171">
        <f t="shared" si="18"/>
        <v>54876050.95541402</v>
      </c>
    </row>
    <row r="63" spans="1:14" s="157" customFormat="1" ht="15.75" customHeight="1" x14ac:dyDescent="0.3">
      <c r="A63" s="125" t="s">
        <v>91</v>
      </c>
      <c r="B63" s="173"/>
      <c r="C63" s="171">
        <f>+C61*C54</f>
        <v>129629.49999999999</v>
      </c>
      <c r="D63" s="171">
        <f t="shared" ref="D63:N63" si="19">+D61*D54</f>
        <v>149074.09999999998</v>
      </c>
      <c r="E63" s="171">
        <f t="shared" si="19"/>
        <v>171435.25</v>
      </c>
      <c r="F63" s="171">
        <f t="shared" si="19"/>
        <v>197150.44999999998</v>
      </c>
      <c r="G63" s="171">
        <f t="shared" si="19"/>
        <v>226723</v>
      </c>
      <c r="H63" s="171">
        <f t="shared" si="19"/>
        <v>260731.44999999998</v>
      </c>
      <c r="I63" s="171">
        <f t="shared" si="19"/>
        <v>299841.14999999997</v>
      </c>
      <c r="J63" s="171">
        <f t="shared" si="19"/>
        <v>344817.55</v>
      </c>
      <c r="K63" s="171">
        <f t="shared" si="19"/>
        <v>396539.85</v>
      </c>
      <c r="L63" s="171">
        <f t="shared" si="19"/>
        <v>456020.94999999995</v>
      </c>
      <c r="M63" s="171">
        <f t="shared" si="19"/>
        <v>524424.25</v>
      </c>
      <c r="N63" s="171">
        <f t="shared" si="19"/>
        <v>603087.79999999993</v>
      </c>
    </row>
    <row r="64" spans="1:14" s="157" customFormat="1" ht="15.75" customHeight="1" x14ac:dyDescent="0.3">
      <c r="A64" s="125" t="s">
        <v>92</v>
      </c>
      <c r="B64" s="174"/>
      <c r="C64" s="170">
        <f>+C63*C55</f>
        <v>97222.124999999985</v>
      </c>
      <c r="D64" s="170">
        <f t="shared" ref="D64:N64" si="20">+D63*D55</f>
        <v>111805.57499999998</v>
      </c>
      <c r="E64" s="170">
        <f t="shared" si="20"/>
        <v>128576.4375</v>
      </c>
      <c r="F64" s="170">
        <f t="shared" si="20"/>
        <v>147862.83749999999</v>
      </c>
      <c r="G64" s="170">
        <f t="shared" si="20"/>
        <v>170042.25</v>
      </c>
      <c r="H64" s="170">
        <f t="shared" si="20"/>
        <v>195548.58749999999</v>
      </c>
      <c r="I64" s="170">
        <f t="shared" si="20"/>
        <v>224880.86249999999</v>
      </c>
      <c r="J64" s="170">
        <f t="shared" si="20"/>
        <v>258613.16249999998</v>
      </c>
      <c r="K64" s="170">
        <f t="shared" si="20"/>
        <v>297404.88749999995</v>
      </c>
      <c r="L64" s="170">
        <f t="shared" si="20"/>
        <v>342015.71249999997</v>
      </c>
      <c r="M64" s="170">
        <f t="shared" si="20"/>
        <v>393318.1875</v>
      </c>
      <c r="N64" s="170">
        <f t="shared" si="20"/>
        <v>452315.85</v>
      </c>
    </row>
    <row r="65" spans="1:14" s="157" customFormat="1" ht="15.75" customHeight="1" x14ac:dyDescent="0.3">
      <c r="A65" s="175" t="s">
        <v>24</v>
      </c>
      <c r="B65" s="173"/>
      <c r="C65" s="172">
        <f>+ROUND(C64*C56,0)</f>
        <v>63194</v>
      </c>
      <c r="D65" s="172">
        <f t="shared" ref="D65:N65" si="21">+ROUND(D64*D56,0)</f>
        <v>72674</v>
      </c>
      <c r="E65" s="172">
        <f t="shared" si="21"/>
        <v>83575</v>
      </c>
      <c r="F65" s="172">
        <f t="shared" si="21"/>
        <v>96111</v>
      </c>
      <c r="G65" s="172">
        <f t="shared" si="21"/>
        <v>110527</v>
      </c>
      <c r="H65" s="172">
        <f t="shared" si="21"/>
        <v>127107</v>
      </c>
      <c r="I65" s="172">
        <f t="shared" si="21"/>
        <v>146173</v>
      </c>
      <c r="J65" s="172">
        <f t="shared" si="21"/>
        <v>168099</v>
      </c>
      <c r="K65" s="172">
        <f t="shared" si="21"/>
        <v>193313</v>
      </c>
      <c r="L65" s="172">
        <f t="shared" si="21"/>
        <v>222310</v>
      </c>
      <c r="M65" s="172">
        <f t="shared" si="21"/>
        <v>255657</v>
      </c>
      <c r="N65" s="172">
        <f t="shared" si="21"/>
        <v>294005</v>
      </c>
    </row>
    <row r="66" spans="1:14" s="157" customFormat="1" ht="15.75" customHeight="1" x14ac:dyDescent="0.3">
      <c r="A66" s="175" t="s">
        <v>14</v>
      </c>
      <c r="B66" s="173"/>
      <c r="C66" s="172">
        <f>+ROUND(C64*C57,0)</f>
        <v>24306</v>
      </c>
      <c r="D66" s="172">
        <f t="shared" ref="D66:N66" si="22">+ROUND(D64*D57,0)</f>
        <v>27951</v>
      </c>
      <c r="E66" s="172">
        <f t="shared" si="22"/>
        <v>32144</v>
      </c>
      <c r="F66" s="172">
        <f t="shared" si="22"/>
        <v>36966</v>
      </c>
      <c r="G66" s="172">
        <f t="shared" si="22"/>
        <v>42511</v>
      </c>
      <c r="H66" s="172">
        <f t="shared" si="22"/>
        <v>48887</v>
      </c>
      <c r="I66" s="172">
        <f t="shared" si="22"/>
        <v>56220</v>
      </c>
      <c r="J66" s="172">
        <f t="shared" si="22"/>
        <v>64653</v>
      </c>
      <c r="K66" s="172">
        <f t="shared" si="22"/>
        <v>74351</v>
      </c>
      <c r="L66" s="172">
        <f t="shared" si="22"/>
        <v>85504</v>
      </c>
      <c r="M66" s="172">
        <f t="shared" si="22"/>
        <v>98330</v>
      </c>
      <c r="N66" s="172">
        <f t="shared" si="22"/>
        <v>113079</v>
      </c>
    </row>
    <row r="67" spans="1:14" s="157" customFormat="1" ht="15.75" customHeight="1" x14ac:dyDescent="0.3">
      <c r="A67" s="175" t="s">
        <v>15</v>
      </c>
      <c r="B67" s="49"/>
      <c r="C67" s="172">
        <f>+ROUND(C64*C58,0)</f>
        <v>8750</v>
      </c>
      <c r="D67" s="172">
        <f t="shared" ref="D67:N67" si="23">+ROUND(D64*D58,0)</f>
        <v>10063</v>
      </c>
      <c r="E67" s="172">
        <f t="shared" si="23"/>
        <v>11572</v>
      </c>
      <c r="F67" s="172">
        <f t="shared" si="23"/>
        <v>13308</v>
      </c>
      <c r="G67" s="172">
        <f t="shared" si="23"/>
        <v>15304</v>
      </c>
      <c r="H67" s="172">
        <f t="shared" si="23"/>
        <v>17599</v>
      </c>
      <c r="I67" s="172">
        <f t="shared" si="23"/>
        <v>20239</v>
      </c>
      <c r="J67" s="172">
        <f t="shared" si="23"/>
        <v>23275</v>
      </c>
      <c r="K67" s="172">
        <f t="shared" si="23"/>
        <v>26766</v>
      </c>
      <c r="L67" s="172">
        <f t="shared" si="23"/>
        <v>30781</v>
      </c>
      <c r="M67" s="172">
        <f t="shared" si="23"/>
        <v>35399</v>
      </c>
      <c r="N67" s="172">
        <f t="shared" si="23"/>
        <v>40708</v>
      </c>
    </row>
    <row r="68" spans="1:14" s="157" customFormat="1" ht="15.75" customHeight="1" x14ac:dyDescent="0.3">
      <c r="A68" s="175" t="s">
        <v>16</v>
      </c>
      <c r="B68" s="49"/>
      <c r="C68" s="172">
        <f>+ROUND(C64*C59,0)</f>
        <v>972</v>
      </c>
      <c r="D68" s="172">
        <f t="shared" ref="D68:N68" si="24">+ROUND(D64*D59,0)</f>
        <v>1118</v>
      </c>
      <c r="E68" s="172">
        <f t="shared" si="24"/>
        <v>1286</v>
      </c>
      <c r="F68" s="172">
        <f t="shared" si="24"/>
        <v>1479</v>
      </c>
      <c r="G68" s="172">
        <f t="shared" si="24"/>
        <v>1700</v>
      </c>
      <c r="H68" s="172">
        <f t="shared" si="24"/>
        <v>1955</v>
      </c>
      <c r="I68" s="172">
        <f t="shared" si="24"/>
        <v>2249</v>
      </c>
      <c r="J68" s="172">
        <f t="shared" si="24"/>
        <v>2586</v>
      </c>
      <c r="K68" s="172">
        <f t="shared" si="24"/>
        <v>2974</v>
      </c>
      <c r="L68" s="172">
        <f t="shared" si="24"/>
        <v>3420</v>
      </c>
      <c r="M68" s="172">
        <f t="shared" si="24"/>
        <v>3933</v>
      </c>
      <c r="N68" s="172">
        <f t="shared" si="24"/>
        <v>4523</v>
      </c>
    </row>
    <row r="69" spans="1:14" ht="15.75" customHeight="1" x14ac:dyDescent="0.3">
      <c r="A69" s="8"/>
      <c r="B69" s="8"/>
      <c r="C69" s="8"/>
    </row>
    <row r="70" spans="1:14" ht="15.75" customHeight="1" outlineLevel="1" x14ac:dyDescent="0.3">
      <c r="A70" s="6" t="s">
        <v>25</v>
      </c>
      <c r="B70" s="15"/>
      <c r="C70" s="1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15.75" customHeight="1" outlineLevel="1" x14ac:dyDescent="0.3">
      <c r="A71" s="8" t="s">
        <v>26</v>
      </c>
      <c r="B71" s="16"/>
      <c r="C71" s="16">
        <v>2.9000000000000001E-2</v>
      </c>
      <c r="D71" s="16">
        <v>2.9000000000000001E-2</v>
      </c>
      <c r="E71" s="16">
        <v>2.9000000000000001E-2</v>
      </c>
      <c r="F71" s="16">
        <v>2.9000000000000001E-2</v>
      </c>
      <c r="G71" s="16">
        <v>2.9000000000000001E-2</v>
      </c>
      <c r="H71" s="16">
        <v>2.9000000000000001E-2</v>
      </c>
      <c r="I71" s="16">
        <v>2.9000000000000001E-2</v>
      </c>
      <c r="J71" s="16">
        <v>2.9000000000000001E-2</v>
      </c>
      <c r="K71" s="16">
        <v>2.9000000000000001E-2</v>
      </c>
      <c r="L71" s="16">
        <v>2.9000000000000001E-2</v>
      </c>
      <c r="M71" s="16">
        <v>2.9000000000000001E-2</v>
      </c>
      <c r="N71" s="16">
        <v>2.9000000000000001E-2</v>
      </c>
    </row>
    <row r="72" spans="1:14" ht="15.75" customHeight="1" outlineLevel="1" x14ac:dyDescent="0.3">
      <c r="A72" s="8" t="s">
        <v>27</v>
      </c>
      <c r="B72" s="13"/>
      <c r="C72" s="13">
        <v>0.3</v>
      </c>
      <c r="D72" s="13">
        <v>0.3</v>
      </c>
      <c r="E72" s="13">
        <v>0.3</v>
      </c>
      <c r="F72" s="13">
        <v>0.3</v>
      </c>
      <c r="G72" s="13">
        <v>0.3</v>
      </c>
      <c r="H72" s="13">
        <v>0.3</v>
      </c>
      <c r="I72" s="13">
        <v>0.3</v>
      </c>
      <c r="J72" s="13">
        <v>0.3</v>
      </c>
      <c r="K72" s="13">
        <v>0.3</v>
      </c>
      <c r="L72" s="13">
        <v>0.3</v>
      </c>
      <c r="M72" s="13">
        <v>0.3</v>
      </c>
      <c r="N72" s="13">
        <v>0.3</v>
      </c>
    </row>
    <row r="73" spans="1:14" ht="15.75" customHeight="1" outlineLevel="1" x14ac:dyDescent="0.3">
      <c r="A73" s="8"/>
      <c r="B73" s="8"/>
      <c r="C73" s="8"/>
    </row>
    <row r="74" spans="1:14" ht="15.75" customHeight="1" outlineLevel="1" x14ac:dyDescent="0.3">
      <c r="A74" s="6" t="s">
        <v>28</v>
      </c>
      <c r="B74" s="15"/>
      <c r="C74" s="1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15.75" customHeight="1" outlineLevel="1" x14ac:dyDescent="0.3">
      <c r="A75" s="8" t="s">
        <v>29</v>
      </c>
      <c r="B75" s="17"/>
      <c r="C75" s="17">
        <v>0.31</v>
      </c>
      <c r="D75" s="17">
        <v>0.31</v>
      </c>
      <c r="E75" s="17">
        <v>0.31</v>
      </c>
      <c r="F75" s="17">
        <v>0.31</v>
      </c>
      <c r="G75" s="17">
        <v>0.31</v>
      </c>
      <c r="H75" s="17">
        <v>0.31</v>
      </c>
      <c r="I75" s="17">
        <v>0.31</v>
      </c>
      <c r="J75" s="17">
        <v>0.31</v>
      </c>
      <c r="K75" s="17">
        <v>0.31</v>
      </c>
      <c r="L75" s="17">
        <v>0.31</v>
      </c>
      <c r="M75" s="17">
        <v>0.31</v>
      </c>
      <c r="N75" s="17">
        <v>0.31</v>
      </c>
    </row>
    <row r="76" spans="1:14" ht="15.75" customHeight="1" outlineLevel="1" x14ac:dyDescent="0.3">
      <c r="A76" s="8" t="s">
        <v>30</v>
      </c>
      <c r="B76" s="17"/>
      <c r="C76" s="17">
        <v>0.33</v>
      </c>
      <c r="D76" s="17">
        <v>0.33</v>
      </c>
      <c r="E76" s="17">
        <v>0.33</v>
      </c>
      <c r="F76" s="17">
        <v>0.33</v>
      </c>
      <c r="G76" s="17">
        <v>0.33</v>
      </c>
      <c r="H76" s="17">
        <v>0.33</v>
      </c>
      <c r="I76" s="17">
        <v>0.33</v>
      </c>
      <c r="J76" s="17">
        <v>0.33</v>
      </c>
      <c r="K76" s="17">
        <v>0.33</v>
      </c>
      <c r="L76" s="17">
        <v>0.33</v>
      </c>
      <c r="M76" s="17">
        <v>0.33</v>
      </c>
      <c r="N76" s="17">
        <v>0.33</v>
      </c>
    </row>
    <row r="77" spans="1:14" ht="15.75" customHeight="1" outlineLevel="1" x14ac:dyDescent="0.3">
      <c r="A77" s="8" t="s">
        <v>31</v>
      </c>
      <c r="B77" s="17"/>
      <c r="C77" s="17">
        <v>0.34</v>
      </c>
      <c r="D77" s="17">
        <v>0.34</v>
      </c>
      <c r="E77" s="17">
        <v>0.34</v>
      </c>
      <c r="F77" s="17">
        <v>0.34</v>
      </c>
      <c r="G77" s="17">
        <v>0.34</v>
      </c>
      <c r="H77" s="17">
        <v>0.34</v>
      </c>
      <c r="I77" s="17">
        <v>0.34</v>
      </c>
      <c r="J77" s="17">
        <v>0.34</v>
      </c>
      <c r="K77" s="17">
        <v>0.34</v>
      </c>
      <c r="L77" s="17">
        <v>0.34</v>
      </c>
      <c r="M77" s="17">
        <v>0.34</v>
      </c>
      <c r="N77" s="17">
        <v>0.34</v>
      </c>
    </row>
    <row r="78" spans="1:14" ht="15.75" customHeight="1" outlineLevel="1" x14ac:dyDescent="0.3">
      <c r="A78" s="8" t="s">
        <v>32</v>
      </c>
      <c r="B78" s="17"/>
      <c r="C78" s="17">
        <v>0.35</v>
      </c>
      <c r="D78" s="17">
        <v>0.35</v>
      </c>
      <c r="E78" s="17">
        <v>0.35</v>
      </c>
      <c r="F78" s="17">
        <v>0.35</v>
      </c>
      <c r="G78" s="17">
        <v>0.35</v>
      </c>
      <c r="H78" s="17">
        <v>0.35</v>
      </c>
      <c r="I78" s="17">
        <v>0.35</v>
      </c>
      <c r="J78" s="17">
        <v>0.35</v>
      </c>
      <c r="K78" s="17">
        <v>0.35</v>
      </c>
      <c r="L78" s="17">
        <v>0.35</v>
      </c>
      <c r="M78" s="17">
        <v>0.35</v>
      </c>
      <c r="N78" s="17">
        <v>0.35</v>
      </c>
    </row>
    <row r="79" spans="1:14" ht="15.75" customHeight="1" outlineLevel="1" x14ac:dyDescent="0.3">
      <c r="A79" s="8" t="s">
        <v>33</v>
      </c>
      <c r="B79" s="8"/>
      <c r="C79" s="8">
        <v>95.7</v>
      </c>
      <c r="D79" s="8">
        <v>95.7</v>
      </c>
      <c r="E79" s="8">
        <v>95.7</v>
      </c>
      <c r="F79" s="8">
        <v>95.7</v>
      </c>
      <c r="G79" s="8">
        <v>95.7</v>
      </c>
      <c r="H79" s="8">
        <v>95.7</v>
      </c>
      <c r="I79" s="8">
        <v>95.7</v>
      </c>
      <c r="J79" s="8">
        <v>95.7</v>
      </c>
      <c r="K79" s="8">
        <v>95.7</v>
      </c>
      <c r="L79" s="8">
        <v>95.7</v>
      </c>
      <c r="M79" s="8">
        <v>95.7</v>
      </c>
      <c r="N79" s="8">
        <v>95.7</v>
      </c>
    </row>
    <row r="80" spans="1:14" ht="15.75" customHeight="1" outlineLevel="1" x14ac:dyDescent="0.3">
      <c r="A80" s="8" t="s">
        <v>34</v>
      </c>
      <c r="B80" s="8"/>
      <c r="C80" s="8">
        <v>23.1</v>
      </c>
      <c r="D80" s="8">
        <v>23.1</v>
      </c>
      <c r="E80" s="8">
        <v>23.1</v>
      </c>
      <c r="F80" s="8">
        <v>23.1</v>
      </c>
      <c r="G80" s="8">
        <v>23.1</v>
      </c>
      <c r="H80" s="8">
        <v>23.1</v>
      </c>
      <c r="I80" s="8">
        <v>23.1</v>
      </c>
      <c r="J80" s="8">
        <v>23.1</v>
      </c>
      <c r="K80" s="8">
        <v>23.1</v>
      </c>
      <c r="L80" s="8">
        <v>23.1</v>
      </c>
      <c r="M80" s="8">
        <v>23.1</v>
      </c>
      <c r="N80" s="8">
        <v>23.1</v>
      </c>
    </row>
    <row r="81" spans="1:14" ht="15.75" customHeight="1" outlineLevel="1" x14ac:dyDescent="0.3">
      <c r="A81" s="8" t="s">
        <v>35</v>
      </c>
      <c r="B81" s="8"/>
      <c r="C81" s="8">
        <v>313.39999999999998</v>
      </c>
      <c r="D81" s="8">
        <v>313.39999999999998</v>
      </c>
      <c r="E81" s="8">
        <v>313.39999999999998</v>
      </c>
      <c r="F81" s="8">
        <v>313.39999999999998</v>
      </c>
      <c r="G81" s="8">
        <v>313.39999999999998</v>
      </c>
      <c r="H81" s="8">
        <v>313.39999999999998</v>
      </c>
      <c r="I81" s="8">
        <v>313.39999999999998</v>
      </c>
      <c r="J81" s="8">
        <v>313.39999999999998</v>
      </c>
      <c r="K81" s="8">
        <v>313.39999999999998</v>
      </c>
      <c r="L81" s="8">
        <v>313.39999999999998</v>
      </c>
      <c r="M81" s="8">
        <v>313.39999999999998</v>
      </c>
      <c r="N81" s="8">
        <v>313.39999999999998</v>
      </c>
    </row>
    <row r="82" spans="1:14" ht="15.75" customHeight="1" outlineLevel="1" x14ac:dyDescent="0.3">
      <c r="A82" s="8" t="s">
        <v>36</v>
      </c>
      <c r="B82" s="8"/>
      <c r="C82" s="8">
        <v>227.5</v>
      </c>
      <c r="D82" s="8">
        <v>227.5</v>
      </c>
      <c r="E82" s="8">
        <v>227.5</v>
      </c>
      <c r="F82" s="8">
        <v>227.5</v>
      </c>
      <c r="G82" s="8">
        <v>227.5</v>
      </c>
      <c r="H82" s="8">
        <v>227.5</v>
      </c>
      <c r="I82" s="8">
        <v>227.5</v>
      </c>
      <c r="J82" s="8">
        <v>227.5</v>
      </c>
      <c r="K82" s="8">
        <v>227.5</v>
      </c>
      <c r="L82" s="8">
        <v>227.5</v>
      </c>
      <c r="M82" s="8">
        <v>227.5</v>
      </c>
      <c r="N82" s="8">
        <v>227.5</v>
      </c>
    </row>
    <row r="83" spans="1:14" ht="15.75" customHeight="1" outlineLevel="1" x14ac:dyDescent="0.3">
      <c r="B83" s="8"/>
      <c r="C83" s="8"/>
    </row>
    <row r="84" spans="1:14" ht="15.75" customHeight="1" outlineLevel="1" x14ac:dyDescent="0.3">
      <c r="A84" s="6" t="s">
        <v>37</v>
      </c>
      <c r="B84" s="15"/>
      <c r="C84" s="1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ht="15.75" customHeight="1" outlineLevel="1" x14ac:dyDescent="0.3">
      <c r="A85" s="8" t="s">
        <v>38</v>
      </c>
      <c r="B85" s="8"/>
      <c r="C85" s="8">
        <v>1.1000000000000001</v>
      </c>
      <c r="D85" s="8">
        <v>1.1000000000000001</v>
      </c>
      <c r="E85" s="8">
        <v>1.1000000000000001</v>
      </c>
      <c r="F85" s="8">
        <v>1.1000000000000001</v>
      </c>
      <c r="G85" s="8">
        <v>1.1000000000000001</v>
      </c>
      <c r="H85" s="8">
        <v>1.1000000000000001</v>
      </c>
      <c r="I85" s="8">
        <v>1.1000000000000001</v>
      </c>
      <c r="J85" s="8">
        <v>1.1000000000000001</v>
      </c>
      <c r="K85" s="8">
        <v>1.1000000000000001</v>
      </c>
      <c r="L85" s="8">
        <v>1.1000000000000001</v>
      </c>
      <c r="M85" s="8">
        <v>1.1000000000000001</v>
      </c>
      <c r="N85" s="8">
        <v>1.1000000000000001</v>
      </c>
    </row>
    <row r="86" spans="1:14" ht="15.75" customHeight="1" outlineLevel="1" x14ac:dyDescent="0.3">
      <c r="A86" s="8" t="s">
        <v>39</v>
      </c>
      <c r="B86" s="8"/>
      <c r="C86" s="8">
        <v>3.9</v>
      </c>
      <c r="D86" s="8">
        <v>3.9</v>
      </c>
      <c r="E86" s="8">
        <v>3.9</v>
      </c>
      <c r="F86" s="8">
        <v>3.9</v>
      </c>
      <c r="G86" s="8">
        <v>3.9</v>
      </c>
      <c r="H86" s="8">
        <v>3.9</v>
      </c>
      <c r="I86" s="8">
        <v>3.9</v>
      </c>
      <c r="J86" s="8">
        <v>3.9</v>
      </c>
      <c r="K86" s="8">
        <v>3.9</v>
      </c>
      <c r="L86" s="8">
        <v>3.9</v>
      </c>
      <c r="M86" s="8">
        <v>3.9</v>
      </c>
      <c r="N86" s="8">
        <v>3.9</v>
      </c>
    </row>
    <row r="87" spans="1:14" ht="15.75" customHeight="1" outlineLevel="1" x14ac:dyDescent="0.3">
      <c r="A87" s="8" t="s">
        <v>40</v>
      </c>
      <c r="B87" s="8"/>
      <c r="C87" s="8">
        <v>2.9</v>
      </c>
      <c r="D87" s="8">
        <v>2.9</v>
      </c>
      <c r="E87" s="8">
        <v>2.9</v>
      </c>
      <c r="F87" s="8">
        <v>2.9</v>
      </c>
      <c r="G87" s="8">
        <v>2.9</v>
      </c>
      <c r="H87" s="8">
        <v>2.9</v>
      </c>
      <c r="I87" s="8">
        <v>2.9</v>
      </c>
      <c r="J87" s="8">
        <v>2.9</v>
      </c>
      <c r="K87" s="8">
        <v>2.9</v>
      </c>
      <c r="L87" s="8">
        <v>2.9</v>
      </c>
      <c r="M87" s="8">
        <v>2.9</v>
      </c>
      <c r="N87" s="8">
        <v>2.9</v>
      </c>
    </row>
    <row r="88" spans="1:14" ht="15.75" customHeight="1" x14ac:dyDescent="0.3">
      <c r="B88" s="8"/>
      <c r="C88" s="8"/>
    </row>
    <row r="89" spans="1:14" ht="15.75" customHeight="1" x14ac:dyDescent="0.3">
      <c r="A89" s="6" t="s">
        <v>41</v>
      </c>
      <c r="B89" s="15"/>
      <c r="C89" s="1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ht="15.75" customHeight="1" x14ac:dyDescent="0.3">
      <c r="A90" s="18" t="s">
        <v>42</v>
      </c>
      <c r="B90" s="8"/>
      <c r="C90" s="8"/>
    </row>
    <row r="91" spans="1:14" ht="15.75" customHeight="1" x14ac:dyDescent="0.3">
      <c r="A91" s="8" t="s">
        <v>43</v>
      </c>
      <c r="B91" s="9"/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9">
        <v>1</v>
      </c>
      <c r="N91" s="9">
        <v>1</v>
      </c>
    </row>
    <row r="92" spans="1:14" ht="15.75" customHeight="1" x14ac:dyDescent="0.3">
      <c r="A92" s="8" t="s">
        <v>44</v>
      </c>
      <c r="B92" s="9"/>
      <c r="C92" s="9">
        <v>0.45</v>
      </c>
      <c r="D92" s="9">
        <v>0.45</v>
      </c>
      <c r="E92" s="9">
        <v>0.45</v>
      </c>
      <c r="F92" s="9">
        <v>0.45</v>
      </c>
      <c r="G92" s="9">
        <v>0.45</v>
      </c>
      <c r="H92" s="9">
        <v>0.45</v>
      </c>
      <c r="I92" s="9">
        <v>0.45</v>
      </c>
      <c r="J92" s="9">
        <v>0.45</v>
      </c>
      <c r="K92" s="9">
        <v>0.45</v>
      </c>
      <c r="L92" s="9">
        <v>0.45</v>
      </c>
      <c r="M92" s="9">
        <v>0.45</v>
      </c>
      <c r="N92" s="9">
        <v>0.45</v>
      </c>
    </row>
    <row r="93" spans="1:14" ht="15.75" customHeight="1" x14ac:dyDescent="0.3">
      <c r="A93" s="10" t="s">
        <v>14</v>
      </c>
      <c r="B93" s="11"/>
      <c r="C93" s="11">
        <v>0.8</v>
      </c>
      <c r="D93" s="11">
        <v>0.8</v>
      </c>
      <c r="E93" s="11">
        <v>0.8</v>
      </c>
      <c r="F93" s="11">
        <v>0.8</v>
      </c>
      <c r="G93" s="11">
        <v>0.8</v>
      </c>
      <c r="H93" s="11">
        <v>0.8</v>
      </c>
      <c r="I93" s="11">
        <v>0.8</v>
      </c>
      <c r="J93" s="11">
        <v>0.8</v>
      </c>
      <c r="K93" s="11">
        <v>0.8</v>
      </c>
      <c r="L93" s="11">
        <v>0.8</v>
      </c>
      <c r="M93" s="11">
        <v>0.8</v>
      </c>
      <c r="N93" s="11">
        <v>0.8</v>
      </c>
    </row>
    <row r="94" spans="1:14" ht="15.75" customHeight="1" x14ac:dyDescent="0.3">
      <c r="A94" s="10" t="s">
        <v>15</v>
      </c>
      <c r="B94" s="11"/>
      <c r="C94" s="11">
        <v>0.18</v>
      </c>
      <c r="D94" s="11">
        <v>0.18</v>
      </c>
      <c r="E94" s="11">
        <v>0.18</v>
      </c>
      <c r="F94" s="11">
        <v>0.18</v>
      </c>
      <c r="G94" s="11">
        <v>0.18</v>
      </c>
      <c r="H94" s="11">
        <v>0.18</v>
      </c>
      <c r="I94" s="11">
        <v>0.18</v>
      </c>
      <c r="J94" s="11">
        <v>0.18</v>
      </c>
      <c r="K94" s="11">
        <v>0.18</v>
      </c>
      <c r="L94" s="11">
        <v>0.18</v>
      </c>
      <c r="M94" s="11">
        <v>0.18</v>
      </c>
      <c r="N94" s="11">
        <v>0.18</v>
      </c>
    </row>
    <row r="95" spans="1:14" ht="15.75" customHeight="1" x14ac:dyDescent="0.3">
      <c r="A95" s="10" t="s">
        <v>16</v>
      </c>
      <c r="B95" s="11"/>
      <c r="C95" s="11">
        <v>0.02</v>
      </c>
      <c r="D95" s="11">
        <v>0.02</v>
      </c>
      <c r="E95" s="11">
        <v>0.02</v>
      </c>
      <c r="F95" s="11">
        <v>0.02</v>
      </c>
      <c r="G95" s="11">
        <v>0.02</v>
      </c>
      <c r="H95" s="11">
        <v>0.02</v>
      </c>
      <c r="I95" s="11">
        <v>0.02</v>
      </c>
      <c r="J95" s="11">
        <v>0.02</v>
      </c>
      <c r="K95" s="11">
        <v>0.02</v>
      </c>
      <c r="L95" s="11">
        <v>0.02</v>
      </c>
      <c r="M95" s="11">
        <v>0.02</v>
      </c>
      <c r="N95" s="11">
        <v>0.02</v>
      </c>
    </row>
    <row r="96" spans="1:14" ht="15.75" customHeight="1" x14ac:dyDescent="0.3">
      <c r="A96" s="18" t="s">
        <v>38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ht="15.75" customHeight="1" x14ac:dyDescent="0.3">
      <c r="A97" s="8" t="s">
        <v>43</v>
      </c>
      <c r="B97" s="9"/>
      <c r="C97" s="9">
        <v>1</v>
      </c>
      <c r="D97" s="9">
        <v>1</v>
      </c>
      <c r="E97" s="9">
        <v>1</v>
      </c>
      <c r="F97" s="9">
        <v>1</v>
      </c>
      <c r="G97" s="9">
        <v>1</v>
      </c>
      <c r="H97" s="9">
        <v>1</v>
      </c>
      <c r="I97" s="9">
        <v>1</v>
      </c>
      <c r="J97" s="9">
        <v>1</v>
      </c>
      <c r="K97" s="9">
        <v>1</v>
      </c>
      <c r="L97" s="9">
        <v>1</v>
      </c>
      <c r="M97" s="9">
        <v>1</v>
      </c>
      <c r="N97" s="9">
        <v>1</v>
      </c>
    </row>
    <row r="98" spans="1:14" ht="15.75" customHeight="1" x14ac:dyDescent="0.3">
      <c r="A98" s="8" t="s">
        <v>44</v>
      </c>
      <c r="B98" s="9"/>
      <c r="C98" s="9">
        <v>0.77</v>
      </c>
      <c r="D98" s="9">
        <v>0.77</v>
      </c>
      <c r="E98" s="9">
        <v>0.77</v>
      </c>
      <c r="F98" s="9">
        <v>0.77</v>
      </c>
      <c r="G98" s="9">
        <v>0.77</v>
      </c>
      <c r="H98" s="9">
        <v>0.77</v>
      </c>
      <c r="I98" s="9">
        <v>0.77</v>
      </c>
      <c r="J98" s="9">
        <v>0.77</v>
      </c>
      <c r="K98" s="9">
        <v>0.77</v>
      </c>
      <c r="L98" s="9">
        <v>0.77</v>
      </c>
      <c r="M98" s="9">
        <v>0.77</v>
      </c>
      <c r="N98" s="9">
        <v>0.77</v>
      </c>
    </row>
    <row r="99" spans="1:14" ht="15.75" customHeight="1" x14ac:dyDescent="0.3">
      <c r="A99" s="10" t="s">
        <v>15</v>
      </c>
      <c r="B99" s="11"/>
      <c r="C99" s="11">
        <v>0.95</v>
      </c>
      <c r="D99" s="11">
        <v>0.95</v>
      </c>
      <c r="E99" s="11">
        <v>0.95</v>
      </c>
      <c r="F99" s="11">
        <v>0.95</v>
      </c>
      <c r="G99" s="11">
        <v>0.95</v>
      </c>
      <c r="H99" s="11">
        <v>0.95</v>
      </c>
      <c r="I99" s="11">
        <v>0.95</v>
      </c>
      <c r="J99" s="11">
        <v>0.95</v>
      </c>
      <c r="K99" s="11">
        <v>0.95</v>
      </c>
      <c r="L99" s="11">
        <v>0.95</v>
      </c>
      <c r="M99" s="11">
        <v>0.95</v>
      </c>
      <c r="N99" s="11">
        <v>0.95</v>
      </c>
    </row>
    <row r="100" spans="1:14" ht="15.75" customHeight="1" x14ac:dyDescent="0.3">
      <c r="A100" s="10" t="s">
        <v>16</v>
      </c>
      <c r="B100" s="11"/>
      <c r="C100" s="11">
        <v>0.05</v>
      </c>
      <c r="D100" s="11">
        <v>0.05</v>
      </c>
      <c r="E100" s="11">
        <v>0.05</v>
      </c>
      <c r="F100" s="11">
        <v>0.05</v>
      </c>
      <c r="G100" s="11">
        <v>0.05</v>
      </c>
      <c r="H100" s="11">
        <v>0.05</v>
      </c>
      <c r="I100" s="11">
        <v>0.05</v>
      </c>
      <c r="J100" s="11">
        <v>0.05</v>
      </c>
      <c r="K100" s="11">
        <v>0.05</v>
      </c>
      <c r="L100" s="11">
        <v>0.05</v>
      </c>
      <c r="M100" s="11">
        <v>0.05</v>
      </c>
      <c r="N100" s="11">
        <v>0.05</v>
      </c>
    </row>
    <row r="101" spans="1:14" ht="15.75" customHeight="1" x14ac:dyDescent="0.3">
      <c r="A101" s="18" t="s">
        <v>39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ht="15.75" customHeight="1" x14ac:dyDescent="0.3">
      <c r="A102" s="8" t="s">
        <v>43</v>
      </c>
      <c r="B102" s="9"/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9">
        <v>1</v>
      </c>
      <c r="N102" s="9">
        <v>1</v>
      </c>
    </row>
    <row r="103" spans="1:14" ht="15.75" customHeight="1" x14ac:dyDescent="0.3">
      <c r="A103" s="8" t="s">
        <v>45</v>
      </c>
      <c r="B103" s="9"/>
      <c r="C103" s="9">
        <v>0.02</v>
      </c>
      <c r="D103" s="9">
        <v>0.02</v>
      </c>
      <c r="E103" s="9">
        <v>0.02</v>
      </c>
      <c r="F103" s="9">
        <v>0.02</v>
      </c>
      <c r="G103" s="9">
        <v>0.02</v>
      </c>
      <c r="H103" s="9">
        <v>0.02</v>
      </c>
      <c r="I103" s="9">
        <v>0.02</v>
      </c>
      <c r="J103" s="9">
        <v>0.02</v>
      </c>
      <c r="K103" s="9">
        <v>0.02</v>
      </c>
      <c r="L103" s="9">
        <v>0.02</v>
      </c>
      <c r="M103" s="9">
        <v>0.02</v>
      </c>
      <c r="N103" s="9">
        <v>0.02</v>
      </c>
    </row>
    <row r="104" spans="1:14" ht="15.75" customHeight="1" x14ac:dyDescent="0.3">
      <c r="B104" s="8"/>
      <c r="C104" s="8"/>
    </row>
    <row r="105" spans="1:14" s="131" customFormat="1" ht="15.75" customHeight="1" x14ac:dyDescent="0.3">
      <c r="B105" s="132"/>
      <c r="C105" s="132"/>
    </row>
    <row r="106" spans="1:14" s="131" customFormat="1" ht="15.75" customHeight="1" x14ac:dyDescent="0.3">
      <c r="A106" s="131" t="s">
        <v>44</v>
      </c>
      <c r="B106" s="132"/>
      <c r="C106" s="133">
        <f t="shared" ref="C106:N106" si="25">C91*C92*C146</f>
        <v>36809.42309904845</v>
      </c>
      <c r="D106" s="133">
        <f t="shared" si="25"/>
        <v>56904.138810113131</v>
      </c>
      <c r="E106" s="133">
        <f t="shared" si="25"/>
        <v>74910.601351204474</v>
      </c>
      <c r="F106" s="133">
        <f t="shared" si="25"/>
        <v>92290.85449087288</v>
      </c>
      <c r="G106" s="133">
        <f t="shared" si="25"/>
        <v>110109.08139885879</v>
      </c>
      <c r="H106" s="133">
        <f t="shared" si="25"/>
        <v>129186.52031302398</v>
      </c>
      <c r="I106" s="133">
        <f t="shared" si="25"/>
        <v>150203.74841000838</v>
      </c>
      <c r="J106" s="133">
        <f t="shared" si="25"/>
        <v>173772.78273548861</v>
      </c>
      <c r="K106" s="133">
        <f t="shared" si="25"/>
        <v>200485.19880395039</v>
      </c>
      <c r="L106" s="133">
        <f t="shared" si="25"/>
        <v>230949.32704762195</v>
      </c>
      <c r="M106" s="133">
        <f t="shared" si="25"/>
        <v>265817.0889424046</v>
      </c>
      <c r="N106" s="133">
        <f t="shared" si="25"/>
        <v>305806.5427782716</v>
      </c>
    </row>
    <row r="107" spans="1:14" s="131" customFormat="1" ht="15.75" customHeight="1" x14ac:dyDescent="0.3">
      <c r="A107" s="131" t="s">
        <v>44</v>
      </c>
      <c r="B107" s="132"/>
      <c r="C107" s="133">
        <f t="shared" ref="C107:N107" si="26">C97*C98*B222</f>
        <v>5299.7432822605797</v>
      </c>
      <c r="D107" s="133">
        <f t="shared" si="26"/>
        <v>6115.7297940500766</v>
      </c>
      <c r="E107" s="133">
        <f t="shared" si="26"/>
        <v>7126.8132590447176</v>
      </c>
      <c r="F107" s="133">
        <f t="shared" si="26"/>
        <v>8438.0275532871565</v>
      </c>
      <c r="G107" s="133">
        <f t="shared" si="26"/>
        <v>10244.181597600715</v>
      </c>
      <c r="H107" s="133">
        <f t="shared" si="26"/>
        <v>12916.039322561061</v>
      </c>
      <c r="I107" s="133">
        <f t="shared" si="26"/>
        <v>17169.699212386564</v>
      </c>
      <c r="J107" s="133">
        <f t="shared" si="26"/>
        <v>24400.021744129095</v>
      </c>
      <c r="K107" s="133">
        <f t="shared" si="26"/>
        <v>37338.53910688663</v>
      </c>
      <c r="L107" s="133">
        <f t="shared" si="26"/>
        <v>61350.971024598977</v>
      </c>
      <c r="M107" s="133">
        <f t="shared" si="26"/>
        <v>106996.80146983058</v>
      </c>
      <c r="N107" s="133">
        <f t="shared" si="26"/>
        <v>195078.50800780259</v>
      </c>
    </row>
    <row r="108" spans="1:14" s="131" customFormat="1" ht="15.75" customHeight="1" x14ac:dyDescent="0.3">
      <c r="A108" s="131" t="s">
        <v>44</v>
      </c>
      <c r="B108" s="132"/>
      <c r="C108" s="133">
        <f t="shared" ref="C108:N108" si="27">C97*C98*B223</f>
        <v>1551.2851318220919</v>
      </c>
      <c r="D108" s="133">
        <f t="shared" si="27"/>
        <v>7400.3642268715648</v>
      </c>
      <c r="E108" s="133">
        <f t="shared" si="27"/>
        <v>19611.622610796141</v>
      </c>
      <c r="F108" s="133">
        <f t="shared" si="27"/>
        <v>44469.049217472952</v>
      </c>
      <c r="G108" s="133">
        <f t="shared" si="27"/>
        <v>94383.927341957824</v>
      </c>
      <c r="H108" s="133">
        <f t="shared" si="27"/>
        <v>193857.65094187838</v>
      </c>
      <c r="I108" s="133">
        <f t="shared" si="27"/>
        <v>391245.97868610977</v>
      </c>
      <c r="J108" s="133">
        <f t="shared" si="27"/>
        <v>781969.377846319</v>
      </c>
      <c r="K108" s="133">
        <f t="shared" si="27"/>
        <v>1554304.6856909462</v>
      </c>
      <c r="L108" s="133">
        <f t="shared" si="27"/>
        <v>3079727.3842760543</v>
      </c>
      <c r="M108" s="133">
        <f t="shared" si="27"/>
        <v>6091147.4042093754</v>
      </c>
      <c r="N108" s="133">
        <f t="shared" si="27"/>
        <v>12034549.396067079</v>
      </c>
    </row>
    <row r="109" spans="1:14" s="131" customFormat="1" ht="15.75" customHeight="1" x14ac:dyDescent="0.3">
      <c r="A109" s="131" t="s">
        <v>44</v>
      </c>
      <c r="B109" s="132"/>
      <c r="C109" s="133">
        <f t="shared" ref="C109:N109" si="28">C97*C98*B224</f>
        <v>687.91461095746376</v>
      </c>
      <c r="D109" s="133">
        <f t="shared" si="28"/>
        <v>889.816093440538</v>
      </c>
      <c r="E109" s="133">
        <f t="shared" si="28"/>
        <v>1122.3796758253434</v>
      </c>
      <c r="F109" s="133">
        <f t="shared" si="28"/>
        <v>1393.0097105432701</v>
      </c>
      <c r="G109" s="133">
        <f t="shared" si="28"/>
        <v>1713.1444799577803</v>
      </c>
      <c r="H109" s="133">
        <f t="shared" si="28"/>
        <v>2101.6943444592753</v>
      </c>
      <c r="I109" s="133">
        <f t="shared" si="28"/>
        <v>2591.6990779365974</v>
      </c>
      <c r="J109" s="133">
        <f t="shared" si="28"/>
        <v>3243.6988110623279</v>
      </c>
      <c r="K109" s="133">
        <f t="shared" si="28"/>
        <v>4171.7158642325021</v>
      </c>
      <c r="L109" s="133">
        <f t="shared" si="28"/>
        <v>5594.526008777384</v>
      </c>
      <c r="M109" s="133">
        <f t="shared" si="28"/>
        <v>7936.6943637813692</v>
      </c>
      <c r="N109" s="133">
        <f t="shared" si="28"/>
        <v>12027.791502874072</v>
      </c>
    </row>
    <row r="110" spans="1:14" ht="15.75" customHeight="1" x14ac:dyDescent="0.3">
      <c r="A110" s="6" t="s">
        <v>46</v>
      </c>
      <c r="B110" s="15"/>
      <c r="C110" s="1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ht="15.75" customHeight="1" outlineLevel="1" x14ac:dyDescent="0.3">
      <c r="A111" s="18" t="s">
        <v>39</v>
      </c>
      <c r="B111" s="8"/>
      <c r="C111" s="8"/>
    </row>
    <row r="112" spans="1:14" ht="15.75" customHeight="1" outlineLevel="1" x14ac:dyDescent="0.3">
      <c r="A112" s="8" t="s">
        <v>47</v>
      </c>
      <c r="B112" s="9"/>
      <c r="C112" s="9">
        <v>0.04</v>
      </c>
      <c r="D112" s="44">
        <f t="shared" ref="D112:N113" si="29">+C112</f>
        <v>0.04</v>
      </c>
      <c r="E112" s="44">
        <f t="shared" si="29"/>
        <v>0.04</v>
      </c>
      <c r="F112" s="44">
        <f t="shared" si="29"/>
        <v>0.04</v>
      </c>
      <c r="G112" s="44">
        <f t="shared" si="29"/>
        <v>0.04</v>
      </c>
      <c r="H112" s="44">
        <f t="shared" si="29"/>
        <v>0.04</v>
      </c>
      <c r="I112" s="44">
        <f t="shared" si="29"/>
        <v>0.04</v>
      </c>
      <c r="J112" s="44">
        <f t="shared" si="29"/>
        <v>0.04</v>
      </c>
      <c r="K112" s="44">
        <f t="shared" si="29"/>
        <v>0.04</v>
      </c>
      <c r="L112" s="44">
        <f t="shared" si="29"/>
        <v>0.04</v>
      </c>
      <c r="M112" s="44">
        <f t="shared" si="29"/>
        <v>0.04</v>
      </c>
      <c r="N112" s="44">
        <f t="shared" si="29"/>
        <v>0.04</v>
      </c>
    </row>
    <row r="113" spans="1:14" ht="15.75" customHeight="1" outlineLevel="1" x14ac:dyDescent="0.3">
      <c r="A113" s="8" t="s">
        <v>48</v>
      </c>
      <c r="B113" s="9"/>
      <c r="C113" s="9">
        <v>0.3</v>
      </c>
      <c r="D113" s="44">
        <f t="shared" si="29"/>
        <v>0.3</v>
      </c>
      <c r="E113" s="44">
        <f t="shared" si="29"/>
        <v>0.3</v>
      </c>
      <c r="F113" s="44">
        <f t="shared" si="29"/>
        <v>0.3</v>
      </c>
      <c r="G113" s="44">
        <f t="shared" si="29"/>
        <v>0.3</v>
      </c>
      <c r="H113" s="44">
        <f t="shared" si="29"/>
        <v>0.3</v>
      </c>
      <c r="I113" s="44">
        <f t="shared" si="29"/>
        <v>0.3</v>
      </c>
      <c r="J113" s="44">
        <f t="shared" si="29"/>
        <v>0.3</v>
      </c>
      <c r="K113" s="44">
        <f t="shared" si="29"/>
        <v>0.3</v>
      </c>
      <c r="L113" s="44">
        <f t="shared" si="29"/>
        <v>0.3</v>
      </c>
      <c r="M113" s="44">
        <f t="shared" si="29"/>
        <v>0.3</v>
      </c>
      <c r="N113" s="44">
        <f t="shared" si="29"/>
        <v>0.3</v>
      </c>
    </row>
    <row r="114" spans="1:14" ht="15.75" customHeight="1" outlineLevel="1" x14ac:dyDescent="0.3">
      <c r="B114" s="8"/>
      <c r="C114" s="8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4" ht="15.75" customHeight="1" outlineLevel="1" x14ac:dyDescent="0.3">
      <c r="A115" s="18" t="s">
        <v>40</v>
      </c>
      <c r="B115" s="8"/>
      <c r="C115" s="8"/>
    </row>
    <row r="116" spans="1:14" ht="15.75" customHeight="1" outlineLevel="1" x14ac:dyDescent="0.3">
      <c r="A116" s="8" t="s">
        <v>47</v>
      </c>
      <c r="B116" s="9"/>
      <c r="C116" s="9">
        <v>0.82</v>
      </c>
      <c r="D116" s="44">
        <f t="shared" ref="D116:N119" si="30">+C116</f>
        <v>0.82</v>
      </c>
      <c r="E116" s="44">
        <f t="shared" si="30"/>
        <v>0.82</v>
      </c>
      <c r="F116" s="44">
        <f t="shared" si="30"/>
        <v>0.82</v>
      </c>
      <c r="G116" s="44">
        <f t="shared" si="30"/>
        <v>0.82</v>
      </c>
      <c r="H116" s="44">
        <f t="shared" si="30"/>
        <v>0.82</v>
      </c>
      <c r="I116" s="44">
        <f t="shared" si="30"/>
        <v>0.82</v>
      </c>
      <c r="J116" s="44">
        <f t="shared" si="30"/>
        <v>0.82</v>
      </c>
      <c r="K116" s="44">
        <f t="shared" si="30"/>
        <v>0.82</v>
      </c>
      <c r="L116" s="44">
        <f t="shared" si="30"/>
        <v>0.82</v>
      </c>
      <c r="M116" s="44">
        <f t="shared" si="30"/>
        <v>0.82</v>
      </c>
      <c r="N116" s="44">
        <f t="shared" si="30"/>
        <v>0.82</v>
      </c>
    </row>
    <row r="117" spans="1:14" ht="15.75" customHeight="1" outlineLevel="1" x14ac:dyDescent="0.3">
      <c r="A117" s="8" t="s">
        <v>49</v>
      </c>
      <c r="B117" s="9"/>
      <c r="C117" s="9">
        <v>0.95</v>
      </c>
      <c r="D117" s="44">
        <f t="shared" si="30"/>
        <v>0.95</v>
      </c>
      <c r="E117" s="44">
        <f t="shared" si="30"/>
        <v>0.95</v>
      </c>
      <c r="F117" s="44">
        <f t="shared" si="30"/>
        <v>0.95</v>
      </c>
      <c r="G117" s="44">
        <f t="shared" si="30"/>
        <v>0.95</v>
      </c>
      <c r="H117" s="44">
        <f t="shared" si="30"/>
        <v>0.95</v>
      </c>
      <c r="I117" s="44">
        <f t="shared" si="30"/>
        <v>0.95</v>
      </c>
      <c r="J117" s="44">
        <f t="shared" si="30"/>
        <v>0.95</v>
      </c>
      <c r="K117" s="44">
        <f t="shared" si="30"/>
        <v>0.95</v>
      </c>
      <c r="L117" s="44">
        <f t="shared" si="30"/>
        <v>0.95</v>
      </c>
      <c r="M117" s="44">
        <f t="shared" si="30"/>
        <v>0.95</v>
      </c>
      <c r="N117" s="44">
        <f t="shared" si="30"/>
        <v>0.95</v>
      </c>
    </row>
    <row r="118" spans="1:14" ht="15.75" customHeight="1" outlineLevel="1" x14ac:dyDescent="0.3">
      <c r="A118" s="10" t="s">
        <v>14</v>
      </c>
      <c r="B118" s="11"/>
      <c r="C118" s="11">
        <v>0.1</v>
      </c>
      <c r="D118" s="44">
        <f t="shared" si="30"/>
        <v>0.1</v>
      </c>
      <c r="E118" s="44">
        <f t="shared" si="30"/>
        <v>0.1</v>
      </c>
      <c r="F118" s="44">
        <f t="shared" si="30"/>
        <v>0.1</v>
      </c>
      <c r="G118" s="44">
        <f t="shared" si="30"/>
        <v>0.1</v>
      </c>
      <c r="H118" s="44">
        <f t="shared" si="30"/>
        <v>0.1</v>
      </c>
      <c r="I118" s="44">
        <f t="shared" si="30"/>
        <v>0.1</v>
      </c>
      <c r="J118" s="44">
        <f t="shared" si="30"/>
        <v>0.1</v>
      </c>
      <c r="K118" s="44">
        <f t="shared" si="30"/>
        <v>0.1</v>
      </c>
      <c r="L118" s="44">
        <f t="shared" si="30"/>
        <v>0.1</v>
      </c>
      <c r="M118" s="44">
        <f t="shared" si="30"/>
        <v>0.1</v>
      </c>
      <c r="N118" s="44">
        <f t="shared" si="30"/>
        <v>0.1</v>
      </c>
    </row>
    <row r="119" spans="1:14" ht="15.75" customHeight="1" outlineLevel="1" x14ac:dyDescent="0.3">
      <c r="A119" s="10" t="s">
        <v>15</v>
      </c>
      <c r="B119" s="11"/>
      <c r="C119" s="11">
        <v>0.9</v>
      </c>
      <c r="D119" s="44">
        <f t="shared" si="30"/>
        <v>0.9</v>
      </c>
      <c r="E119" s="44">
        <f t="shared" si="30"/>
        <v>0.9</v>
      </c>
      <c r="F119" s="44">
        <f t="shared" si="30"/>
        <v>0.9</v>
      </c>
      <c r="G119" s="44">
        <f t="shared" si="30"/>
        <v>0.9</v>
      </c>
      <c r="H119" s="44">
        <f t="shared" si="30"/>
        <v>0.9</v>
      </c>
      <c r="I119" s="44">
        <f t="shared" si="30"/>
        <v>0.9</v>
      </c>
      <c r="J119" s="44">
        <f t="shared" si="30"/>
        <v>0.9</v>
      </c>
      <c r="K119" s="44">
        <f t="shared" si="30"/>
        <v>0.9</v>
      </c>
      <c r="L119" s="44">
        <f t="shared" si="30"/>
        <v>0.9</v>
      </c>
      <c r="M119" s="44">
        <f t="shared" si="30"/>
        <v>0.9</v>
      </c>
      <c r="N119" s="44">
        <f t="shared" si="30"/>
        <v>0.9</v>
      </c>
    </row>
    <row r="120" spans="1:14" ht="15.75" customHeight="1" outlineLevel="1" x14ac:dyDescent="0.3">
      <c r="B120" s="8"/>
      <c r="C120" s="8"/>
    </row>
    <row r="121" spans="1:14" ht="15.75" customHeight="1" x14ac:dyDescent="0.3">
      <c r="A121" s="6" t="s">
        <v>50</v>
      </c>
      <c r="B121" s="15"/>
      <c r="C121" s="1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ht="15.75" customHeight="1" outlineLevel="1" x14ac:dyDescent="0.3">
      <c r="A122" s="18" t="s">
        <v>38</v>
      </c>
      <c r="B122" s="8"/>
      <c r="C122" s="8"/>
    </row>
    <row r="123" spans="1:14" ht="15.75" customHeight="1" outlineLevel="1" x14ac:dyDescent="0.3">
      <c r="A123" s="8" t="s">
        <v>51</v>
      </c>
      <c r="B123" s="9"/>
      <c r="C123" s="9">
        <v>0.12</v>
      </c>
      <c r="D123" s="44">
        <f t="shared" ref="D123:N125" si="31">+C123</f>
        <v>0.12</v>
      </c>
      <c r="E123" s="44">
        <f t="shared" si="31"/>
        <v>0.12</v>
      </c>
      <c r="F123" s="44">
        <f t="shared" si="31"/>
        <v>0.12</v>
      </c>
      <c r="G123" s="44">
        <f t="shared" si="31"/>
        <v>0.12</v>
      </c>
      <c r="H123" s="44">
        <f t="shared" si="31"/>
        <v>0.12</v>
      </c>
      <c r="I123" s="44">
        <f t="shared" si="31"/>
        <v>0.12</v>
      </c>
      <c r="J123" s="44">
        <f t="shared" si="31"/>
        <v>0.12</v>
      </c>
      <c r="K123" s="44">
        <f t="shared" si="31"/>
        <v>0.12</v>
      </c>
      <c r="L123" s="44">
        <f t="shared" si="31"/>
        <v>0.12</v>
      </c>
      <c r="M123" s="44">
        <f t="shared" si="31"/>
        <v>0.12</v>
      </c>
      <c r="N123" s="44">
        <f t="shared" si="31"/>
        <v>0.12</v>
      </c>
    </row>
    <row r="124" spans="1:14" ht="15.75" customHeight="1" outlineLevel="1" x14ac:dyDescent="0.3">
      <c r="A124" s="8" t="s">
        <v>52</v>
      </c>
      <c r="B124" s="9"/>
      <c r="C124" s="9">
        <v>0.6</v>
      </c>
      <c r="D124" s="44">
        <f t="shared" si="31"/>
        <v>0.6</v>
      </c>
      <c r="E124" s="44">
        <f t="shared" si="31"/>
        <v>0.6</v>
      </c>
      <c r="F124" s="44">
        <f t="shared" si="31"/>
        <v>0.6</v>
      </c>
      <c r="G124" s="44">
        <f t="shared" si="31"/>
        <v>0.6</v>
      </c>
      <c r="H124" s="44">
        <f t="shared" si="31"/>
        <v>0.6</v>
      </c>
      <c r="I124" s="44">
        <f t="shared" si="31"/>
        <v>0.6</v>
      </c>
      <c r="J124" s="44">
        <f t="shared" si="31"/>
        <v>0.6</v>
      </c>
      <c r="K124" s="44">
        <f t="shared" si="31"/>
        <v>0.6</v>
      </c>
      <c r="L124" s="44">
        <f t="shared" si="31"/>
        <v>0.6</v>
      </c>
      <c r="M124" s="44">
        <f t="shared" si="31"/>
        <v>0.6</v>
      </c>
      <c r="N124" s="44">
        <f t="shared" si="31"/>
        <v>0.6</v>
      </c>
    </row>
    <row r="125" spans="1:14" ht="15.75" customHeight="1" outlineLevel="1" x14ac:dyDescent="0.3">
      <c r="A125" s="8" t="s">
        <v>53</v>
      </c>
      <c r="B125" s="9"/>
      <c r="C125" s="9">
        <v>0.4</v>
      </c>
      <c r="D125" s="44">
        <f t="shared" si="31"/>
        <v>0.4</v>
      </c>
      <c r="E125" s="44">
        <f t="shared" si="31"/>
        <v>0.4</v>
      </c>
      <c r="F125" s="44">
        <f t="shared" si="31"/>
        <v>0.4</v>
      </c>
      <c r="G125" s="44">
        <f t="shared" si="31"/>
        <v>0.4</v>
      </c>
      <c r="H125" s="44">
        <f t="shared" si="31"/>
        <v>0.4</v>
      </c>
      <c r="I125" s="44">
        <f t="shared" si="31"/>
        <v>0.4</v>
      </c>
      <c r="J125" s="44">
        <f t="shared" si="31"/>
        <v>0.4</v>
      </c>
      <c r="K125" s="44">
        <f t="shared" si="31"/>
        <v>0.4</v>
      </c>
      <c r="L125" s="44">
        <f t="shared" si="31"/>
        <v>0.4</v>
      </c>
      <c r="M125" s="44">
        <f t="shared" si="31"/>
        <v>0.4</v>
      </c>
      <c r="N125" s="44">
        <f t="shared" si="31"/>
        <v>0.4</v>
      </c>
    </row>
    <row r="126" spans="1:14" ht="15.75" customHeight="1" outlineLevel="1" x14ac:dyDescent="0.3">
      <c r="A126" s="8"/>
      <c r="B126" s="8"/>
      <c r="C126" s="8"/>
    </row>
    <row r="127" spans="1:14" ht="15.75" customHeight="1" outlineLevel="1" x14ac:dyDescent="0.3">
      <c r="A127" s="18" t="s">
        <v>39</v>
      </c>
      <c r="B127" s="8"/>
      <c r="C127" s="8"/>
    </row>
    <row r="128" spans="1:14" ht="15.75" customHeight="1" outlineLevel="1" x14ac:dyDescent="0.3">
      <c r="A128" s="8" t="s">
        <v>51</v>
      </c>
      <c r="B128" s="9"/>
      <c r="C128" s="9">
        <v>0.13</v>
      </c>
      <c r="D128" s="44">
        <f t="shared" ref="D128:N130" si="32">+C128</f>
        <v>0.13</v>
      </c>
      <c r="E128" s="44">
        <f t="shared" si="32"/>
        <v>0.13</v>
      </c>
      <c r="F128" s="44">
        <f t="shared" si="32"/>
        <v>0.13</v>
      </c>
      <c r="G128" s="44">
        <f t="shared" si="32"/>
        <v>0.13</v>
      </c>
      <c r="H128" s="44">
        <f t="shared" si="32"/>
        <v>0.13</v>
      </c>
      <c r="I128" s="44">
        <f t="shared" si="32"/>
        <v>0.13</v>
      </c>
      <c r="J128" s="44">
        <f t="shared" si="32"/>
        <v>0.13</v>
      </c>
      <c r="K128" s="44">
        <f t="shared" si="32"/>
        <v>0.13</v>
      </c>
      <c r="L128" s="44">
        <f t="shared" si="32"/>
        <v>0.13</v>
      </c>
      <c r="M128" s="44">
        <f t="shared" si="32"/>
        <v>0.13</v>
      </c>
      <c r="N128" s="44">
        <f t="shared" si="32"/>
        <v>0.13</v>
      </c>
    </row>
    <row r="129" spans="1:18" ht="15.75" customHeight="1" outlineLevel="1" x14ac:dyDescent="0.3">
      <c r="A129" s="8" t="s">
        <v>52</v>
      </c>
      <c r="B129" s="9"/>
      <c r="C129" s="9">
        <v>0.9</v>
      </c>
      <c r="D129" s="44">
        <f t="shared" si="32"/>
        <v>0.9</v>
      </c>
      <c r="E129" s="44">
        <f t="shared" si="32"/>
        <v>0.9</v>
      </c>
      <c r="F129" s="44">
        <f t="shared" si="32"/>
        <v>0.9</v>
      </c>
      <c r="G129" s="44">
        <f t="shared" si="32"/>
        <v>0.9</v>
      </c>
      <c r="H129" s="44">
        <f t="shared" si="32"/>
        <v>0.9</v>
      </c>
      <c r="I129" s="44">
        <f t="shared" si="32"/>
        <v>0.9</v>
      </c>
      <c r="J129" s="44">
        <f t="shared" si="32"/>
        <v>0.9</v>
      </c>
      <c r="K129" s="44">
        <f t="shared" si="32"/>
        <v>0.9</v>
      </c>
      <c r="L129" s="44">
        <f t="shared" si="32"/>
        <v>0.9</v>
      </c>
      <c r="M129" s="44">
        <f t="shared" si="32"/>
        <v>0.9</v>
      </c>
      <c r="N129" s="44">
        <f t="shared" si="32"/>
        <v>0.9</v>
      </c>
    </row>
    <row r="130" spans="1:18" ht="15.75" customHeight="1" outlineLevel="1" x14ac:dyDescent="0.3">
      <c r="A130" s="8" t="s">
        <v>53</v>
      </c>
      <c r="B130" s="9"/>
      <c r="C130" s="9">
        <v>0.1</v>
      </c>
      <c r="D130" s="44">
        <f t="shared" si="32"/>
        <v>0.1</v>
      </c>
      <c r="E130" s="44">
        <f t="shared" si="32"/>
        <v>0.1</v>
      </c>
      <c r="F130" s="44">
        <f t="shared" si="32"/>
        <v>0.1</v>
      </c>
      <c r="G130" s="44">
        <f t="shared" si="32"/>
        <v>0.1</v>
      </c>
      <c r="H130" s="44">
        <f t="shared" si="32"/>
        <v>0.1</v>
      </c>
      <c r="I130" s="44">
        <f t="shared" si="32"/>
        <v>0.1</v>
      </c>
      <c r="J130" s="44">
        <f t="shared" si="32"/>
        <v>0.1</v>
      </c>
      <c r="K130" s="44">
        <f t="shared" si="32"/>
        <v>0.1</v>
      </c>
      <c r="L130" s="44">
        <f t="shared" si="32"/>
        <v>0.1</v>
      </c>
      <c r="M130" s="44">
        <f t="shared" si="32"/>
        <v>0.1</v>
      </c>
      <c r="N130" s="44">
        <f t="shared" si="32"/>
        <v>0.1</v>
      </c>
    </row>
    <row r="131" spans="1:18" ht="15.75" customHeight="1" outlineLevel="1" x14ac:dyDescent="0.3">
      <c r="A131" s="8"/>
      <c r="B131" s="8"/>
      <c r="C131" s="8"/>
    </row>
    <row r="132" spans="1:18" ht="15.75" customHeight="1" outlineLevel="1" x14ac:dyDescent="0.3">
      <c r="A132" s="18" t="s">
        <v>40</v>
      </c>
      <c r="B132" s="8"/>
      <c r="C132" s="8"/>
    </row>
    <row r="133" spans="1:18" ht="15.75" customHeight="1" outlineLevel="1" x14ac:dyDescent="0.3">
      <c r="A133" s="8" t="s">
        <v>51</v>
      </c>
      <c r="B133" s="9"/>
      <c r="C133" s="9">
        <v>0.15</v>
      </c>
      <c r="D133" s="44">
        <f t="shared" ref="D133:N135" si="33">+C133</f>
        <v>0.15</v>
      </c>
      <c r="E133" s="44">
        <f t="shared" si="33"/>
        <v>0.15</v>
      </c>
      <c r="F133" s="44">
        <f t="shared" si="33"/>
        <v>0.15</v>
      </c>
      <c r="G133" s="44">
        <f t="shared" si="33"/>
        <v>0.15</v>
      </c>
      <c r="H133" s="44">
        <f t="shared" si="33"/>
        <v>0.15</v>
      </c>
      <c r="I133" s="44">
        <f t="shared" si="33"/>
        <v>0.15</v>
      </c>
      <c r="J133" s="44">
        <f t="shared" si="33"/>
        <v>0.15</v>
      </c>
      <c r="K133" s="44">
        <f t="shared" si="33"/>
        <v>0.15</v>
      </c>
      <c r="L133" s="44">
        <f t="shared" si="33"/>
        <v>0.15</v>
      </c>
      <c r="M133" s="44">
        <f t="shared" si="33"/>
        <v>0.15</v>
      </c>
      <c r="N133" s="44">
        <f t="shared" si="33"/>
        <v>0.15</v>
      </c>
    </row>
    <row r="134" spans="1:18" ht="15.75" customHeight="1" outlineLevel="1" x14ac:dyDescent="0.3">
      <c r="A134" s="8" t="s">
        <v>52</v>
      </c>
      <c r="B134" s="9"/>
      <c r="C134" s="9">
        <v>0.2</v>
      </c>
      <c r="D134" s="44">
        <f t="shared" si="33"/>
        <v>0.2</v>
      </c>
      <c r="E134" s="44">
        <f t="shared" si="33"/>
        <v>0.2</v>
      </c>
      <c r="F134" s="44">
        <f t="shared" si="33"/>
        <v>0.2</v>
      </c>
      <c r="G134" s="44">
        <f t="shared" si="33"/>
        <v>0.2</v>
      </c>
      <c r="H134" s="44">
        <f t="shared" si="33"/>
        <v>0.2</v>
      </c>
      <c r="I134" s="44">
        <f t="shared" si="33"/>
        <v>0.2</v>
      </c>
      <c r="J134" s="44">
        <f t="shared" si="33"/>
        <v>0.2</v>
      </c>
      <c r="K134" s="44">
        <f t="shared" si="33"/>
        <v>0.2</v>
      </c>
      <c r="L134" s="44">
        <f t="shared" si="33"/>
        <v>0.2</v>
      </c>
      <c r="M134" s="44">
        <f t="shared" si="33"/>
        <v>0.2</v>
      </c>
      <c r="N134" s="44">
        <f t="shared" si="33"/>
        <v>0.2</v>
      </c>
    </row>
    <row r="135" spans="1:18" ht="15.75" customHeight="1" outlineLevel="1" x14ac:dyDescent="0.3">
      <c r="A135" s="8" t="s">
        <v>53</v>
      </c>
      <c r="B135" s="9"/>
      <c r="C135" s="9">
        <v>0.8</v>
      </c>
      <c r="D135" s="44">
        <f t="shared" si="33"/>
        <v>0.8</v>
      </c>
      <c r="E135" s="44">
        <f t="shared" si="33"/>
        <v>0.8</v>
      </c>
      <c r="F135" s="44">
        <f t="shared" si="33"/>
        <v>0.8</v>
      </c>
      <c r="G135" s="44">
        <f t="shared" si="33"/>
        <v>0.8</v>
      </c>
      <c r="H135" s="44">
        <f t="shared" si="33"/>
        <v>0.8</v>
      </c>
      <c r="I135" s="44">
        <f t="shared" si="33"/>
        <v>0.8</v>
      </c>
      <c r="J135" s="44">
        <f t="shared" si="33"/>
        <v>0.8</v>
      </c>
      <c r="K135" s="44">
        <f t="shared" si="33"/>
        <v>0.8</v>
      </c>
      <c r="L135" s="44">
        <f t="shared" si="33"/>
        <v>0.8</v>
      </c>
      <c r="M135" s="44">
        <f t="shared" si="33"/>
        <v>0.8</v>
      </c>
      <c r="N135" s="44">
        <f t="shared" si="33"/>
        <v>0.8</v>
      </c>
    </row>
    <row r="136" spans="1:18" ht="15.75" customHeight="1" x14ac:dyDescent="0.3">
      <c r="B136" s="8"/>
      <c r="C136" s="8"/>
    </row>
    <row r="137" spans="1:18" ht="15.75" customHeight="1" x14ac:dyDescent="0.3">
      <c r="A137" s="3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</row>
    <row r="138" spans="1:18" ht="15.75" customHeight="1" x14ac:dyDescent="0.3">
      <c r="A138" s="3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</row>
    <row r="139" spans="1:18" ht="15.75" customHeight="1" x14ac:dyDescent="0.3">
      <c r="A139" s="3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</row>
    <row r="140" spans="1:18" ht="15.75" customHeight="1" x14ac:dyDescent="0.3">
      <c r="A140" s="3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</row>
    <row r="141" spans="1:18" ht="31.2" x14ac:dyDescent="0.25">
      <c r="A141" s="59" t="s">
        <v>119</v>
      </c>
      <c r="B141" s="46"/>
      <c r="C141" s="46"/>
      <c r="D141" s="46"/>
      <c r="E141" s="46"/>
      <c r="F141" s="46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</row>
    <row r="142" spans="1:18" ht="15.75" customHeight="1" x14ac:dyDescent="0.3">
      <c r="A142" s="3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</row>
    <row r="143" spans="1:18" s="136" customFormat="1" ht="15.75" customHeight="1" x14ac:dyDescent="0.3">
      <c r="A143" s="137" t="s">
        <v>60</v>
      </c>
      <c r="B143" s="138" t="s">
        <v>76</v>
      </c>
      <c r="C143" s="139">
        <f t="shared" ref="C143:N143" si="34">+ROUND(C64*C56,0)</f>
        <v>63194</v>
      </c>
      <c r="D143" s="139">
        <f t="shared" si="34"/>
        <v>72674</v>
      </c>
      <c r="E143" s="139">
        <f t="shared" si="34"/>
        <v>83575</v>
      </c>
      <c r="F143" s="139">
        <f t="shared" si="34"/>
        <v>96111</v>
      </c>
      <c r="G143" s="139">
        <f t="shared" si="34"/>
        <v>110527</v>
      </c>
      <c r="H143" s="139">
        <f t="shared" si="34"/>
        <v>127107</v>
      </c>
      <c r="I143" s="139">
        <f t="shared" si="34"/>
        <v>146173</v>
      </c>
      <c r="J143" s="139">
        <f t="shared" si="34"/>
        <v>168099</v>
      </c>
      <c r="K143" s="139">
        <f t="shared" si="34"/>
        <v>193313</v>
      </c>
      <c r="L143" s="139">
        <f t="shared" si="34"/>
        <v>222310</v>
      </c>
      <c r="M143" s="139">
        <f t="shared" si="34"/>
        <v>255657</v>
      </c>
      <c r="N143" s="139">
        <f t="shared" si="34"/>
        <v>294005</v>
      </c>
    </row>
    <row r="144" spans="1:18" s="136" customFormat="1" ht="15.75" customHeight="1" x14ac:dyDescent="0.3">
      <c r="A144" s="140" t="s">
        <v>89</v>
      </c>
      <c r="B144" s="138" t="s">
        <v>76</v>
      </c>
      <c r="C144" s="139">
        <f>B146-C151</f>
        <v>18155.968228198537</v>
      </c>
      <c r="D144" s="139">
        <f t="shared" ref="D144:N144" si="35">C146-D151</f>
        <v>53332.609467954637</v>
      </c>
      <c r="E144" s="139">
        <f t="shared" si="35"/>
        <v>82447.755120430578</v>
      </c>
      <c r="F144" s="139">
        <f t="shared" si="35"/>
        <v>108537.23945774516</v>
      </c>
      <c r="G144" s="139">
        <f t="shared" si="35"/>
        <v>133719.34707622026</v>
      </c>
      <c r="H144" s="139">
        <f t="shared" si="35"/>
        <v>159535.81161498546</v>
      </c>
      <c r="I144" s="139">
        <f t="shared" si="35"/>
        <v>187177.04007107177</v>
      </c>
      <c r="J144" s="139">
        <f t="shared" si="35"/>
        <v>217628.81099866604</v>
      </c>
      <c r="K144" s="139">
        <f t="shared" si="35"/>
        <v>251777.90441671998</v>
      </c>
      <c r="L144" s="139">
        <f t="shared" si="35"/>
        <v>290481.14013501978</v>
      </c>
      <c r="M144" s="139">
        <f t="shared" si="35"/>
        <v>334620.1942704895</v>
      </c>
      <c r="N144" s="139">
        <f t="shared" si="35"/>
        <v>385139.7858558204</v>
      </c>
    </row>
    <row r="145" spans="1:14" s="136" customFormat="1" ht="15.75" customHeight="1" x14ac:dyDescent="0.3">
      <c r="A145" s="137" t="s">
        <v>55</v>
      </c>
      <c r="B145" s="138"/>
      <c r="C145" s="141">
        <v>448.74976968691357</v>
      </c>
      <c r="D145" s="141">
        <v>447.03233229675374</v>
      </c>
      <c r="E145" s="141">
        <v>445.24788224602179</v>
      </c>
      <c r="F145" s="141">
        <v>442.54829975009937</v>
      </c>
      <c r="G145" s="141">
        <v>440.50047679926666</v>
      </c>
      <c r="H145" s="141">
        <v>438.34463617893061</v>
      </c>
      <c r="I145" s="141">
        <v>436.06750672461487</v>
      </c>
      <c r="J145" s="141">
        <v>433.928413530863</v>
      </c>
      <c r="K145" s="141">
        <v>431.75959205863808</v>
      </c>
      <c r="L145" s="141">
        <v>429.58663747344832</v>
      </c>
      <c r="M145" s="141">
        <v>427.44782374289457</v>
      </c>
      <c r="N145" s="141">
        <v>425.30920700534062</v>
      </c>
    </row>
    <row r="146" spans="1:14" s="136" customFormat="1" ht="15.75" customHeight="1" x14ac:dyDescent="0.3">
      <c r="A146" s="140" t="s">
        <v>57</v>
      </c>
      <c r="B146" s="142">
        <v>24566.302027294198</v>
      </c>
      <c r="C146" s="139">
        <f>+SUM(C143:C145)</f>
        <v>81798.71799788544</v>
      </c>
      <c r="D146" s="139">
        <f t="shared" ref="D146:N146" si="36">+SUM(D143:D145)</f>
        <v>126453.6418002514</v>
      </c>
      <c r="E146" s="139">
        <f t="shared" si="36"/>
        <v>166468.00300267659</v>
      </c>
      <c r="F146" s="139">
        <f t="shared" si="36"/>
        <v>205090.78775749527</v>
      </c>
      <c r="G146" s="139">
        <f t="shared" si="36"/>
        <v>244686.84755301953</v>
      </c>
      <c r="H146" s="139">
        <f t="shared" si="36"/>
        <v>287081.15625116439</v>
      </c>
      <c r="I146" s="139">
        <f t="shared" si="36"/>
        <v>333786.10757779639</v>
      </c>
      <c r="J146" s="139">
        <f t="shared" si="36"/>
        <v>386161.73941219691</v>
      </c>
      <c r="K146" s="139">
        <f t="shared" si="36"/>
        <v>445522.66400877864</v>
      </c>
      <c r="L146" s="139">
        <f t="shared" si="36"/>
        <v>513220.72677249322</v>
      </c>
      <c r="M146" s="139">
        <f t="shared" si="36"/>
        <v>590704.64209423237</v>
      </c>
      <c r="N146" s="139">
        <f t="shared" si="36"/>
        <v>679570.09506282571</v>
      </c>
    </row>
    <row r="147" spans="1:14" s="145" customFormat="1" ht="15.75" customHeight="1" x14ac:dyDescent="0.3">
      <c r="A147" s="143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</row>
    <row r="148" spans="1:14" s="145" customFormat="1" ht="15.75" customHeight="1" x14ac:dyDescent="0.3">
      <c r="A148" s="143" t="s">
        <v>58</v>
      </c>
      <c r="B148" s="146">
        <v>2143.4221356043981</v>
      </c>
      <c r="C148" s="141">
        <f>+C164</f>
        <v>36809.623099048455</v>
      </c>
      <c r="D148" s="141">
        <f t="shared" ref="D148:N148" si="37">+D164</f>
        <v>56904.163810113125</v>
      </c>
      <c r="E148" s="141">
        <f t="shared" si="37"/>
        <v>74910.470101204439</v>
      </c>
      <c r="F148" s="141">
        <f t="shared" si="37"/>
        <v>92290.656053372848</v>
      </c>
      <c r="G148" s="141">
        <f t="shared" si="37"/>
        <v>110109.09819573376</v>
      </c>
      <c r="H148" s="141">
        <f t="shared" si="37"/>
        <v>129186.35712943014</v>
      </c>
      <c r="I148" s="141">
        <f t="shared" si="37"/>
        <v>150203.40074887546</v>
      </c>
      <c r="J148" s="141">
        <f t="shared" si="37"/>
        <v>173772.20042518573</v>
      </c>
      <c r="K148" s="141">
        <f t="shared" si="37"/>
        <v>200484.72914710199</v>
      </c>
      <c r="L148" s="141">
        <f t="shared" si="37"/>
        <v>230948.96444224622</v>
      </c>
      <c r="M148" s="141">
        <f t="shared" si="37"/>
        <v>265816.62444622238</v>
      </c>
      <c r="N148" s="141">
        <f t="shared" si="37"/>
        <v>305806.20860766195</v>
      </c>
    </row>
    <row r="149" spans="1:14" s="145" customFormat="1" ht="15.75" customHeight="1" x14ac:dyDescent="0.3">
      <c r="A149" s="143" t="s">
        <v>155</v>
      </c>
      <c r="B149" s="146">
        <v>26709.724162898594</v>
      </c>
      <c r="C149" s="147">
        <f>+C148+C146</f>
        <v>118608.3410969339</v>
      </c>
      <c r="D149" s="147">
        <f t="shared" ref="D149:N149" si="38">+D148+D146</f>
        <v>183357.80561036454</v>
      </c>
      <c r="E149" s="147">
        <f t="shared" si="38"/>
        <v>241378.47310388103</v>
      </c>
      <c r="F149" s="147">
        <f t="shared" si="38"/>
        <v>297381.44381086814</v>
      </c>
      <c r="G149" s="147">
        <f t="shared" si="38"/>
        <v>354795.94574875326</v>
      </c>
      <c r="H149" s="147">
        <f t="shared" si="38"/>
        <v>416267.51338059455</v>
      </c>
      <c r="I149" s="147">
        <f t="shared" si="38"/>
        <v>483989.50832667184</v>
      </c>
      <c r="J149" s="147">
        <f t="shared" si="38"/>
        <v>559933.93983738264</v>
      </c>
      <c r="K149" s="147">
        <f t="shared" si="38"/>
        <v>646007.39315588062</v>
      </c>
      <c r="L149" s="147">
        <f t="shared" si="38"/>
        <v>744169.69121473946</v>
      </c>
      <c r="M149" s="147">
        <f t="shared" si="38"/>
        <v>856521.2665404547</v>
      </c>
      <c r="N149" s="147">
        <f t="shared" si="38"/>
        <v>985376.3036704876</v>
      </c>
    </row>
    <row r="150" spans="1:14" s="145" customFormat="1" ht="15.75" customHeight="1" x14ac:dyDescent="0.3">
      <c r="A150" s="143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</row>
    <row r="151" spans="1:14" s="145" customFormat="1" ht="15.75" customHeight="1" x14ac:dyDescent="0.3">
      <c r="A151" s="148" t="s">
        <v>56</v>
      </c>
      <c r="B151" s="144"/>
      <c r="C151" s="141">
        <v>6410.3337990956625</v>
      </c>
      <c r="D151" s="141">
        <v>28466.1085299308</v>
      </c>
      <c r="E151" s="141">
        <v>44005.886679820811</v>
      </c>
      <c r="F151" s="141">
        <v>57930.763544931433</v>
      </c>
      <c r="G151" s="141">
        <v>71371.440681274995</v>
      </c>
      <c r="H151" s="141">
        <v>85151.035938034081</v>
      </c>
      <c r="I151" s="141">
        <v>99904.11618009262</v>
      </c>
      <c r="J151" s="141">
        <v>116157.29657913034</v>
      </c>
      <c r="K151" s="141">
        <v>134383.83499547694</v>
      </c>
      <c r="L151" s="141">
        <v>155041.52387375888</v>
      </c>
      <c r="M151" s="141">
        <v>178600.53250200374</v>
      </c>
      <c r="N151" s="141">
        <v>205564.85623841194</v>
      </c>
    </row>
    <row r="152" spans="1:14" s="136" customFormat="1" ht="15.75" customHeight="1" x14ac:dyDescent="0.3">
      <c r="A152" s="149" t="s">
        <v>103</v>
      </c>
      <c r="B152" s="138"/>
      <c r="C152" s="150">
        <f>C151/B149</f>
        <v>0.24</v>
      </c>
      <c r="D152" s="150">
        <f t="shared" ref="D152:N152" si="39">D151/C149</f>
        <v>0.2400008993184263</v>
      </c>
      <c r="E152" s="150">
        <f t="shared" si="39"/>
        <v>0.24000007271756596</v>
      </c>
      <c r="F152" s="150">
        <f t="shared" si="39"/>
        <v>0.23999970999899406</v>
      </c>
      <c r="G152" s="150">
        <f t="shared" si="39"/>
        <v>0.23999964411588026</v>
      </c>
      <c r="H152" s="150">
        <f t="shared" si="39"/>
        <v>0.24000002524925498</v>
      </c>
      <c r="I152" s="150">
        <f t="shared" si="39"/>
        <v>0.23999979092471241</v>
      </c>
      <c r="J152" s="150">
        <f t="shared" si="39"/>
        <v>0.23999961689402827</v>
      </c>
      <c r="K152" s="150">
        <f t="shared" si="39"/>
        <v>0.23999944535333045</v>
      </c>
      <c r="L152" s="150">
        <f t="shared" si="39"/>
        <v>0.23999961225884545</v>
      </c>
      <c r="M152" s="150">
        <f t="shared" si="39"/>
        <v>0.23999974012710271</v>
      </c>
      <c r="N152" s="150">
        <f t="shared" si="39"/>
        <v>0.23999971077040716</v>
      </c>
    </row>
    <row r="153" spans="1:14" s="136" customFormat="1" ht="15.75" customHeight="1" x14ac:dyDescent="0.3">
      <c r="A153" s="149" t="s">
        <v>156</v>
      </c>
      <c r="B153" s="138"/>
      <c r="C153" s="150">
        <f>C144/B146</f>
        <v>0.73905987999441225</v>
      </c>
      <c r="D153" s="150">
        <f t="shared" ref="D153:N153" si="40">D144/C146</f>
        <v>0.65199810917982026</v>
      </c>
      <c r="E153" s="150">
        <f t="shared" si="40"/>
        <v>0.65199984711129666</v>
      </c>
      <c r="F153" s="150">
        <f t="shared" si="40"/>
        <v>0.65200060972678353</v>
      </c>
      <c r="G153" s="150">
        <f t="shared" si="40"/>
        <v>0.65200074824586229</v>
      </c>
      <c r="H153" s="150">
        <f t="shared" si="40"/>
        <v>0.65199994691343899</v>
      </c>
      <c r="I153" s="150">
        <f t="shared" si="40"/>
        <v>0.65200043958061971</v>
      </c>
      <c r="J153" s="150">
        <f t="shared" si="40"/>
        <v>0.65200080547972694</v>
      </c>
      <c r="K153" s="150">
        <f t="shared" si="40"/>
        <v>0.65200116614340997</v>
      </c>
      <c r="L153" s="150">
        <f t="shared" si="40"/>
        <v>0.65200081522518483</v>
      </c>
      <c r="M153" s="150">
        <f t="shared" si="40"/>
        <v>0.65200054638250038</v>
      </c>
      <c r="N153" s="150">
        <f t="shared" si="40"/>
        <v>0.65200060810488913</v>
      </c>
    </row>
    <row r="154" spans="1:14" s="136" customFormat="1" ht="15.75" customHeight="1" x14ac:dyDescent="0.3">
      <c r="A154" s="149" t="s">
        <v>157</v>
      </c>
      <c r="B154" s="138"/>
      <c r="C154" s="150">
        <f>C202/B149</f>
        <v>0.19893509727294381</v>
      </c>
      <c r="D154" s="150">
        <f t="shared" ref="D154:N154" si="41">D202/C149</f>
        <v>5.171243488606083E-2</v>
      </c>
      <c r="E154" s="150">
        <f t="shared" si="41"/>
        <v>3.8990763598869681E-2</v>
      </c>
      <c r="F154" s="150">
        <f t="shared" si="41"/>
        <v>3.5073085178787232E-2</v>
      </c>
      <c r="G154" s="150">
        <f t="shared" si="41"/>
        <v>3.456316693968594E-2</v>
      </c>
      <c r="H154" s="150">
        <f t="shared" si="41"/>
        <v>3.6522607895374398E-2</v>
      </c>
      <c r="I154" s="150">
        <f t="shared" si="41"/>
        <v>4.1371312053841681E-2</v>
      </c>
      <c r="J154" s="150">
        <f t="shared" si="41"/>
        <v>5.0548400945579178E-2</v>
      </c>
      <c r="K154" s="150">
        <f t="shared" si="41"/>
        <v>6.6832836450384597E-2</v>
      </c>
      <c r="L154" s="150">
        <f t="shared" si="41"/>
        <v>9.5142659659846376E-2</v>
      </c>
      <c r="M154" s="150">
        <f t="shared" si="41"/>
        <v>0.14399341524134329</v>
      </c>
      <c r="N154" s="150">
        <f t="shared" si="41"/>
        <v>0.22803761151987098</v>
      </c>
    </row>
    <row r="155" spans="1:14" s="136" customFormat="1" ht="15.75" customHeight="1" x14ac:dyDescent="0.3">
      <c r="A155" s="149" t="s">
        <v>158</v>
      </c>
      <c r="B155" s="138"/>
      <c r="C155" s="150">
        <f>+(C144+B148)/B149</f>
        <v>0.76000000000000023</v>
      </c>
      <c r="D155" s="150">
        <f t="shared" ref="D155:N155" si="42">+(D144+C148)/C149</f>
        <v>0.7599991006815735</v>
      </c>
      <c r="E155" s="150">
        <f t="shared" si="42"/>
        <v>0.75999992728243393</v>
      </c>
      <c r="F155" s="150">
        <f t="shared" si="42"/>
        <v>0.760000290001006</v>
      </c>
      <c r="G155" s="150">
        <f t="shared" si="42"/>
        <v>0.76000035588411963</v>
      </c>
      <c r="H155" s="150">
        <f t="shared" si="42"/>
        <v>0.7599999747507451</v>
      </c>
      <c r="I155" s="150">
        <f t="shared" si="42"/>
        <v>0.76000020907528743</v>
      </c>
      <c r="J155" s="150">
        <f t="shared" si="42"/>
        <v>0.76000038310597173</v>
      </c>
      <c r="K155" s="150">
        <f t="shared" si="42"/>
        <v>0.7600005546466696</v>
      </c>
      <c r="L155" s="150">
        <f t="shared" si="42"/>
        <v>0.76000038774115464</v>
      </c>
      <c r="M155" s="150">
        <f t="shared" si="42"/>
        <v>0.76000025987289732</v>
      </c>
      <c r="N155" s="150">
        <f t="shared" si="42"/>
        <v>0.76000028922959284</v>
      </c>
    </row>
    <row r="156" spans="1:14" ht="15.75" customHeight="1" x14ac:dyDescent="0.3">
      <c r="A156" s="3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</row>
    <row r="157" spans="1:14" ht="15.75" customHeight="1" x14ac:dyDescent="0.3">
      <c r="A157" s="3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</row>
    <row r="158" spans="1:14" ht="15.75" customHeight="1" x14ac:dyDescent="0.3">
      <c r="A158" s="3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 spans="1:14" ht="15.75" customHeight="1" x14ac:dyDescent="0.3">
      <c r="A159" s="3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</row>
    <row r="160" spans="1:14" ht="15.75" customHeight="1" x14ac:dyDescent="0.3">
      <c r="A160" s="3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</row>
    <row r="161" spans="1:19" ht="15.75" customHeight="1" x14ac:dyDescent="0.3">
      <c r="A161" s="3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</row>
    <row r="162" spans="1:19" ht="42.45" customHeight="1" x14ac:dyDescent="0.3">
      <c r="A162" s="19" t="s">
        <v>98</v>
      </c>
      <c r="B162" s="46"/>
      <c r="C162" s="46"/>
      <c r="D162" s="46"/>
      <c r="E162" s="46"/>
      <c r="F162" s="46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</row>
    <row r="163" spans="1:19" ht="15.75" customHeight="1" x14ac:dyDescent="0.3">
      <c r="A163" s="3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</row>
    <row r="164" spans="1:19" s="145" customFormat="1" ht="15.75" customHeight="1" x14ac:dyDescent="0.3">
      <c r="A164" s="153" t="s">
        <v>90</v>
      </c>
      <c r="B164" s="144" t="s">
        <v>118</v>
      </c>
      <c r="C164" s="151">
        <f>+SUM(C165:C167)</f>
        <v>36809.623099048455</v>
      </c>
      <c r="D164" s="151">
        <f t="shared" ref="D164:N164" si="43">+SUM(D165:D167)</f>
        <v>56904.163810113125</v>
      </c>
      <c r="E164" s="151">
        <f t="shared" si="43"/>
        <v>74910.470101204439</v>
      </c>
      <c r="F164" s="151">
        <f t="shared" si="43"/>
        <v>92290.656053372848</v>
      </c>
      <c r="G164" s="151">
        <f t="shared" si="43"/>
        <v>110109.09819573376</v>
      </c>
      <c r="H164" s="151">
        <f t="shared" si="43"/>
        <v>129186.35712943014</v>
      </c>
      <c r="I164" s="151">
        <f t="shared" si="43"/>
        <v>150203.40074887546</v>
      </c>
      <c r="J164" s="151">
        <f t="shared" si="43"/>
        <v>173772.20042518573</v>
      </c>
      <c r="K164" s="151">
        <f t="shared" si="43"/>
        <v>200484.72914710199</v>
      </c>
      <c r="L164" s="151">
        <f t="shared" si="43"/>
        <v>230948.96444224622</v>
      </c>
      <c r="M164" s="151">
        <f t="shared" si="43"/>
        <v>265816.62444622238</v>
      </c>
      <c r="N164" s="151">
        <f t="shared" si="43"/>
        <v>305806.20860766195</v>
      </c>
    </row>
    <row r="165" spans="1:19" s="145" customFormat="1" ht="15.75" customHeight="1" x14ac:dyDescent="0.3">
      <c r="A165" s="154" t="s">
        <v>61</v>
      </c>
      <c r="B165" s="144" t="s">
        <v>78</v>
      </c>
      <c r="C165" s="141">
        <v>26134.832400324402</v>
      </c>
      <c r="D165" s="141">
        <v>40515.764632800543</v>
      </c>
      <c r="E165" s="141">
        <v>53066.577019693228</v>
      </c>
      <c r="F165" s="141">
        <v>65164.586426165508</v>
      </c>
      <c r="G165" s="141">
        <v>77659.50652105824</v>
      </c>
      <c r="H165" s="141">
        <v>91509.827841688908</v>
      </c>
      <c r="I165" s="141">
        <v>106347.94906743948</v>
      </c>
      <c r="J165" s="141">
        <v>122897.17187973829</v>
      </c>
      <c r="K165" s="141">
        <v>141742.25955361692</v>
      </c>
      <c r="L165" s="141">
        <v>163322.7987740612</v>
      </c>
      <c r="M165" s="141">
        <v>188080.78848072846</v>
      </c>
      <c r="N165" s="141">
        <v>216327.02252862119</v>
      </c>
    </row>
    <row r="166" spans="1:19" s="145" customFormat="1" ht="15.75" customHeight="1" x14ac:dyDescent="0.3">
      <c r="A166" s="154" t="s">
        <v>62</v>
      </c>
      <c r="B166" s="144" t="s">
        <v>78</v>
      </c>
      <c r="C166" s="141">
        <v>8907.9287899697265</v>
      </c>
      <c r="D166" s="141">
        <v>13679.760979951196</v>
      </c>
      <c r="E166" s="141">
        <v>18014.469849937646</v>
      </c>
      <c r="F166" s="141">
        <v>22387.49818280297</v>
      </c>
      <c r="G166" s="141">
        <v>26546.334614927284</v>
      </c>
      <c r="H166" s="141">
        <v>31173.887494542792</v>
      </c>
      <c r="I166" s="141">
        <v>36224.753628722487</v>
      </c>
      <c r="J166" s="141">
        <v>41935.679418786109</v>
      </c>
      <c r="K166" s="141">
        <v>48416.001989932513</v>
      </c>
      <c r="L166" s="141">
        <v>55723.009274590113</v>
      </c>
      <c r="M166" s="141">
        <v>64145.779489202221</v>
      </c>
      <c r="N166" s="141">
        <v>73796.297664053942</v>
      </c>
    </row>
    <row r="167" spans="1:19" s="145" customFormat="1" ht="15.75" customHeight="1" x14ac:dyDescent="0.3">
      <c r="A167" s="154" t="s">
        <v>63</v>
      </c>
      <c r="B167" s="144" t="s">
        <v>78</v>
      </c>
      <c r="C167" s="141">
        <v>1766.8619087543275</v>
      </c>
      <c r="D167" s="141">
        <v>2708.6381973613898</v>
      </c>
      <c r="E167" s="141">
        <v>3829.4232315735758</v>
      </c>
      <c r="F167" s="141">
        <v>4738.5714444043706</v>
      </c>
      <c r="G167" s="141">
        <v>5903.2570597482363</v>
      </c>
      <c r="H167" s="141">
        <v>6502.6417931984388</v>
      </c>
      <c r="I167" s="141">
        <v>7630.6980527134956</v>
      </c>
      <c r="J167" s="141">
        <v>8939.3491266612982</v>
      </c>
      <c r="K167" s="141">
        <v>10326.46760355257</v>
      </c>
      <c r="L167" s="141">
        <v>11903.156393594898</v>
      </c>
      <c r="M167" s="141">
        <v>13590.056476291707</v>
      </c>
      <c r="N167" s="141">
        <v>15682.888414986854</v>
      </c>
    </row>
    <row r="168" spans="1:19" s="145" customFormat="1" ht="15.75" customHeight="1" x14ac:dyDescent="0.3">
      <c r="A168" s="153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</row>
    <row r="169" spans="1:19" s="145" customFormat="1" ht="15.75" customHeight="1" x14ac:dyDescent="0.3">
      <c r="A169" s="153" t="s">
        <v>99</v>
      </c>
      <c r="B169" s="144" t="s">
        <v>118</v>
      </c>
      <c r="C169" s="151">
        <f>+SUM(C170:C172)</f>
        <v>9327.0634902117454</v>
      </c>
      <c r="D169" s="151">
        <f t="shared" ref="D169:N169" si="44">+SUM(D170:D172)</f>
        <v>18064.120023487769</v>
      </c>
      <c r="E169" s="151">
        <f t="shared" si="44"/>
        <v>35232.586823626836</v>
      </c>
      <c r="F169" s="151">
        <f t="shared" si="44"/>
        <v>69025.717342406817</v>
      </c>
      <c r="G169" s="151">
        <f t="shared" si="44"/>
        <v>135606.44715557285</v>
      </c>
      <c r="H169" s="151">
        <f t="shared" si="44"/>
        <v>266861.11939978739</v>
      </c>
      <c r="I169" s="151">
        <f t="shared" si="44"/>
        <v>525696.1425999566</v>
      </c>
      <c r="J169" s="151">
        <f t="shared" si="44"/>
        <v>1036216.9501148865</v>
      </c>
      <c r="K169" s="151">
        <f t="shared" si="44"/>
        <v>2043267.6934639539</v>
      </c>
      <c r="L169" s="151">
        <f t="shared" si="44"/>
        <v>4029896.4098488414</v>
      </c>
      <c r="M169" s="151">
        <f t="shared" si="44"/>
        <v>7949100.9532390386</v>
      </c>
      <c r="N169" s="151">
        <f t="shared" si="44"/>
        <v>15681038.246836577</v>
      </c>
    </row>
    <row r="170" spans="1:19" s="145" customFormat="1" ht="15.75" customHeight="1" x14ac:dyDescent="0.3">
      <c r="A170" s="154" t="s">
        <v>61</v>
      </c>
      <c r="B170" s="144" t="s">
        <v>76</v>
      </c>
      <c r="C170" s="147">
        <f>B222-C185</f>
        <v>6552.4098762494432</v>
      </c>
      <c r="D170" s="147">
        <f t="shared" ref="D170:N170" si="45">+C222-D185</f>
        <v>7561.2659271891853</v>
      </c>
      <c r="E170" s="147">
        <f t="shared" si="45"/>
        <v>8811.3327566371063</v>
      </c>
      <c r="F170" s="147">
        <f t="shared" si="45"/>
        <v>10432.470429518666</v>
      </c>
      <c r="G170" s="147">
        <f t="shared" si="45"/>
        <v>12665.533611579065</v>
      </c>
      <c r="H170" s="147">
        <f t="shared" si="45"/>
        <v>15968.921344257311</v>
      </c>
      <c r="I170" s="147">
        <f t="shared" si="45"/>
        <v>21227.991753496113</v>
      </c>
      <c r="J170" s="147">
        <f t="shared" si="45"/>
        <v>30167.299610923244</v>
      </c>
      <c r="K170" s="147">
        <f t="shared" si="45"/>
        <v>46164.011986696198</v>
      </c>
      <c r="L170" s="147">
        <f t="shared" si="45"/>
        <v>75852.109630413281</v>
      </c>
      <c r="M170" s="147">
        <f t="shared" si="45"/>
        <v>132286.95454451779</v>
      </c>
      <c r="N170" s="147">
        <f t="shared" si="45"/>
        <v>241187.97353691954</v>
      </c>
    </row>
    <row r="171" spans="1:19" s="145" customFormat="1" ht="15.75" customHeight="1" x14ac:dyDescent="0.3">
      <c r="A171" s="154" t="s">
        <v>62</v>
      </c>
      <c r="B171" s="144" t="s">
        <v>76</v>
      </c>
      <c r="C171" s="147">
        <f>B223-C186</f>
        <v>1988.4654871537723</v>
      </c>
      <c r="D171" s="147">
        <f t="shared" ref="D171:N171" si="46">+C223-D186</f>
        <v>9485.9214180808249</v>
      </c>
      <c r="E171" s="147">
        <f t="shared" si="46"/>
        <v>25138.534437475053</v>
      </c>
      <c r="F171" s="147">
        <f t="shared" si="46"/>
        <v>57001.235815124419</v>
      </c>
      <c r="G171" s="147">
        <f t="shared" si="46"/>
        <v>120983.03413832776</v>
      </c>
      <c r="H171" s="147">
        <f t="shared" si="46"/>
        <v>248490.26166186231</v>
      </c>
      <c r="I171" s="147">
        <f t="shared" si="46"/>
        <v>501506.20904310432</v>
      </c>
      <c r="J171" s="147">
        <f t="shared" si="46"/>
        <v>1002342.5661484634</v>
      </c>
      <c r="K171" s="147">
        <f t="shared" si="46"/>
        <v>1992336.0062038491</v>
      </c>
      <c r="L171" s="147">
        <f t="shared" si="46"/>
        <v>3947650.5562083968</v>
      </c>
      <c r="M171" s="147">
        <f t="shared" si="46"/>
        <v>7807743.490850199</v>
      </c>
      <c r="N171" s="147">
        <f t="shared" si="46"/>
        <v>15426104.2258678</v>
      </c>
    </row>
    <row r="172" spans="1:19" s="145" customFormat="1" ht="15.75" customHeight="1" x14ac:dyDescent="0.3">
      <c r="A172" s="154" t="s">
        <v>63</v>
      </c>
      <c r="B172" s="144" t="s">
        <v>76</v>
      </c>
      <c r="C172" s="147">
        <f>B224-C187</f>
        <v>786.18812680853</v>
      </c>
      <c r="D172" s="147">
        <f t="shared" ref="D172:N172" si="47">+C224-D187</f>
        <v>1016.9326782177577</v>
      </c>
      <c r="E172" s="147">
        <f t="shared" si="47"/>
        <v>1282.7196295146782</v>
      </c>
      <c r="F172" s="147">
        <f t="shared" si="47"/>
        <v>1592.0110977637371</v>
      </c>
      <c r="G172" s="147">
        <f t="shared" si="47"/>
        <v>1957.8794056660345</v>
      </c>
      <c r="H172" s="147">
        <f t="shared" si="47"/>
        <v>2401.9363936677428</v>
      </c>
      <c r="I172" s="147">
        <f t="shared" si="47"/>
        <v>2961.9418033561114</v>
      </c>
      <c r="J172" s="147">
        <f t="shared" si="47"/>
        <v>3707.0843554998028</v>
      </c>
      <c r="K172" s="147">
        <f t="shared" si="47"/>
        <v>4767.675273408574</v>
      </c>
      <c r="L172" s="147">
        <f t="shared" si="47"/>
        <v>6393.7440100312951</v>
      </c>
      <c r="M172" s="147">
        <f t="shared" si="47"/>
        <v>9070.5078443215643</v>
      </c>
      <c r="N172" s="147">
        <f t="shared" si="47"/>
        <v>13746.047431856081</v>
      </c>
    </row>
    <row r="173" spans="1:19" s="145" customFormat="1" ht="15.75" customHeight="1" x14ac:dyDescent="0.3">
      <c r="A173" s="153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</row>
    <row r="174" spans="1:19" s="145" customFormat="1" ht="15.75" customHeight="1" x14ac:dyDescent="0.3">
      <c r="A174" s="153" t="s">
        <v>100</v>
      </c>
      <c r="B174" s="144" t="s">
        <v>118</v>
      </c>
      <c r="C174" s="151">
        <f>+SUM(C175:C177)</f>
        <v>54.847194072844992</v>
      </c>
      <c r="D174" s="151">
        <f t="shared" ref="D174:N174" si="48">+SUM(D175:D177)</f>
        <v>54.637285058492125</v>
      </c>
      <c r="E174" s="151">
        <f t="shared" si="48"/>
        <v>54.419185607847112</v>
      </c>
      <c r="F174" s="151">
        <f t="shared" si="48"/>
        <v>54.089236636123267</v>
      </c>
      <c r="G174" s="151">
        <f t="shared" si="48"/>
        <v>53.838947164354821</v>
      </c>
      <c r="H174" s="151">
        <f t="shared" si="48"/>
        <v>53.575455532980413</v>
      </c>
      <c r="I174" s="151">
        <f t="shared" si="48"/>
        <v>53.297139710786276</v>
      </c>
      <c r="J174" s="151">
        <f t="shared" si="48"/>
        <v>53.035694987105487</v>
      </c>
      <c r="K174" s="151">
        <f t="shared" si="48"/>
        <v>52.770616807166881</v>
      </c>
      <c r="L174" s="151">
        <f t="shared" si="48"/>
        <v>52.505033468977032</v>
      </c>
      <c r="M174" s="151">
        <f t="shared" si="48"/>
        <v>52.243622901909347</v>
      </c>
      <c r="N174" s="151">
        <f t="shared" si="48"/>
        <v>51.982236411763857</v>
      </c>
    </row>
    <row r="175" spans="1:19" s="145" customFormat="1" ht="15.75" customHeight="1" x14ac:dyDescent="0.3">
      <c r="A175" s="154" t="s">
        <v>61</v>
      </c>
      <c r="B175" s="144" t="s">
        <v>78</v>
      </c>
      <c r="C175" s="141">
        <v>43.658366481984615</v>
      </c>
      <c r="D175" s="141">
        <v>43.447569078512942</v>
      </c>
      <c r="E175" s="141">
        <v>43.439570719607879</v>
      </c>
      <c r="F175" s="141">
        <v>43.265331314395361</v>
      </c>
      <c r="G175" s="141">
        <v>42.95624388265626</v>
      </c>
      <c r="H175" s="141">
        <v>42.72314268363683</v>
      </c>
      <c r="I175" s="141">
        <v>42.516538802799523</v>
      </c>
      <c r="J175" s="141">
        <v>42.334775982666173</v>
      </c>
      <c r="K175" s="141">
        <v>42.123095161654739</v>
      </c>
      <c r="L175" s="141">
        <v>41.893689011576534</v>
      </c>
      <c r="M175" s="141">
        <v>41.685453978768237</v>
      </c>
      <c r="N175" s="141">
        <v>41.481741219924857</v>
      </c>
      <c r="O175" s="141"/>
    </row>
    <row r="176" spans="1:19" s="145" customFormat="1" ht="15.75" customHeight="1" x14ac:dyDescent="0.3">
      <c r="A176" s="154" t="s">
        <v>62</v>
      </c>
      <c r="B176" s="144" t="s">
        <v>78</v>
      </c>
      <c r="C176" s="141">
        <v>10.750050038277621</v>
      </c>
      <c r="D176" s="141">
        <v>10.785400070546348</v>
      </c>
      <c r="E176" s="141">
        <v>10.605210891257245</v>
      </c>
      <c r="F176" s="141">
        <v>10.453069515350638</v>
      </c>
      <c r="G176" s="141">
        <v>10.472062863886595</v>
      </c>
      <c r="H176" s="141">
        <v>10.458391811973584</v>
      </c>
      <c r="I176" s="141">
        <v>10.395626713936279</v>
      </c>
      <c r="J176" s="141">
        <v>10.319708951153892</v>
      </c>
      <c r="K176" s="141">
        <v>10.264968345535362</v>
      </c>
      <c r="L176" s="141">
        <v>10.226585771007171</v>
      </c>
      <c r="M176" s="141">
        <v>10.178451762312092</v>
      </c>
      <c r="N176" s="141">
        <v>10.123555704500863</v>
      </c>
      <c r="O176" s="141"/>
    </row>
    <row r="177" spans="1:15" s="145" customFormat="1" ht="15.75" customHeight="1" x14ac:dyDescent="0.3">
      <c r="A177" s="154" t="s">
        <v>63</v>
      </c>
      <c r="B177" s="144" t="s">
        <v>78</v>
      </c>
      <c r="C177" s="141">
        <v>0.43877755258275425</v>
      </c>
      <c r="D177" s="141">
        <v>0.40431590943283968</v>
      </c>
      <c r="E177" s="141">
        <v>0.37440399698198795</v>
      </c>
      <c r="F177" s="141">
        <v>0.37083580637726565</v>
      </c>
      <c r="G177" s="141">
        <v>0.41064041781196414</v>
      </c>
      <c r="H177" s="141">
        <v>0.39392103737000239</v>
      </c>
      <c r="I177" s="141">
        <v>0.38497419405047489</v>
      </c>
      <c r="J177" s="141">
        <v>0.38121005328542223</v>
      </c>
      <c r="K177" s="141">
        <v>0.38255329997678333</v>
      </c>
      <c r="L177" s="141">
        <v>0.38475868639332461</v>
      </c>
      <c r="M177" s="141">
        <v>0.37971716082901691</v>
      </c>
      <c r="N177" s="141">
        <v>0.37693948733814386</v>
      </c>
      <c r="O177" s="141"/>
    </row>
    <row r="178" spans="1:15" s="145" customFormat="1" ht="15.75" customHeight="1" x14ac:dyDescent="0.3">
      <c r="A178" s="153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</row>
    <row r="179" spans="1:15" s="145" customFormat="1" ht="15.75" customHeight="1" x14ac:dyDescent="0.3">
      <c r="A179" s="153" t="s">
        <v>101</v>
      </c>
      <c r="B179" s="144"/>
      <c r="C179" s="151">
        <f>+SUM(C180:C182)</f>
        <v>46191.533783333041</v>
      </c>
      <c r="D179" s="151">
        <f t="shared" ref="D179:N179" si="49">+SUM(D180:D182)</f>
        <v>75022.921118659389</v>
      </c>
      <c r="E179" s="151">
        <f t="shared" si="49"/>
        <v>110197.47611043912</v>
      </c>
      <c r="F179" s="151">
        <f t="shared" si="49"/>
        <v>161370.46263241579</v>
      </c>
      <c r="G179" s="151">
        <f t="shared" si="49"/>
        <v>245769.38429847098</v>
      </c>
      <c r="H179" s="151">
        <f t="shared" si="49"/>
        <v>396101.05198475055</v>
      </c>
      <c r="I179" s="151">
        <f t="shared" si="49"/>
        <v>675952.84048854292</v>
      </c>
      <c r="J179" s="151">
        <f t="shared" si="49"/>
        <v>1210042.1862350593</v>
      </c>
      <c r="K179" s="151">
        <f t="shared" si="49"/>
        <v>2243805.1932278629</v>
      </c>
      <c r="L179" s="151">
        <f t="shared" si="49"/>
        <v>4260897.8793245573</v>
      </c>
      <c r="M179" s="151">
        <f t="shared" si="49"/>
        <v>8214969.821308163</v>
      </c>
      <c r="N179" s="151">
        <f t="shared" si="49"/>
        <v>15986896.437680649</v>
      </c>
    </row>
    <row r="180" spans="1:15" s="145" customFormat="1" ht="15.75" customHeight="1" x14ac:dyDescent="0.3">
      <c r="A180" s="154" t="s">
        <v>61</v>
      </c>
      <c r="B180" s="144" t="s">
        <v>76</v>
      </c>
      <c r="C180" s="147">
        <f>+SUM(C165,C170,C175)</f>
        <v>32730.900643055829</v>
      </c>
      <c r="D180" s="147">
        <f t="shared" ref="D180:N180" si="50">+SUM(D165,D170,D175)</f>
        <v>48120.478129068237</v>
      </c>
      <c r="E180" s="147">
        <f t="shared" si="50"/>
        <v>61921.349347049945</v>
      </c>
      <c r="F180" s="147">
        <f t="shared" si="50"/>
        <v>75640.322186998572</v>
      </c>
      <c r="G180" s="147">
        <f t="shared" si="50"/>
        <v>90367.996376519965</v>
      </c>
      <c r="H180" s="147">
        <f t="shared" si="50"/>
        <v>107521.47232862985</v>
      </c>
      <c r="I180" s="147">
        <f t="shared" si="50"/>
        <v>127618.45735973839</v>
      </c>
      <c r="J180" s="147">
        <f t="shared" si="50"/>
        <v>153106.80626664418</v>
      </c>
      <c r="K180" s="147">
        <f t="shared" si="50"/>
        <v>187948.39463547477</v>
      </c>
      <c r="L180" s="147">
        <f t="shared" si="50"/>
        <v>239216.80209348607</v>
      </c>
      <c r="M180" s="147">
        <f t="shared" si="50"/>
        <v>320409.42847922503</v>
      </c>
      <c r="N180" s="147">
        <f t="shared" si="50"/>
        <v>457556.47780676064</v>
      </c>
    </row>
    <row r="181" spans="1:15" s="145" customFormat="1" ht="15.75" customHeight="1" x14ac:dyDescent="0.3">
      <c r="A181" s="154" t="s">
        <v>62</v>
      </c>
      <c r="B181" s="144" t="s">
        <v>76</v>
      </c>
      <c r="C181" s="147">
        <f t="shared" ref="C181:N182" si="51">+SUM(C166,C171,C176)</f>
        <v>10907.144327161775</v>
      </c>
      <c r="D181" s="147">
        <f t="shared" si="51"/>
        <v>23176.467798102563</v>
      </c>
      <c r="E181" s="147">
        <f t="shared" si="51"/>
        <v>43163.609498303951</v>
      </c>
      <c r="F181" s="147">
        <f t="shared" si="51"/>
        <v>79399.187067442748</v>
      </c>
      <c r="G181" s="147">
        <f t="shared" si="51"/>
        <v>147539.84081611893</v>
      </c>
      <c r="H181" s="147">
        <f t="shared" si="51"/>
        <v>279674.60754821711</v>
      </c>
      <c r="I181" s="147">
        <f t="shared" si="51"/>
        <v>537741.35829854081</v>
      </c>
      <c r="J181" s="147">
        <f t="shared" si="51"/>
        <v>1044288.5652762007</v>
      </c>
      <c r="K181" s="147">
        <f t="shared" si="51"/>
        <v>2040762.2731621272</v>
      </c>
      <c r="L181" s="147">
        <f t="shared" si="51"/>
        <v>4003383.792068758</v>
      </c>
      <c r="M181" s="147">
        <f t="shared" si="51"/>
        <v>7871899.448791164</v>
      </c>
      <c r="N181" s="147">
        <f t="shared" si="51"/>
        <v>15499910.647087559</v>
      </c>
    </row>
    <row r="182" spans="1:15" s="145" customFormat="1" ht="15.75" customHeight="1" x14ac:dyDescent="0.3">
      <c r="A182" s="154" t="s">
        <v>63</v>
      </c>
      <c r="B182" s="144" t="s">
        <v>76</v>
      </c>
      <c r="C182" s="147">
        <f t="shared" si="51"/>
        <v>2553.4888131154403</v>
      </c>
      <c r="D182" s="147">
        <f t="shared" si="51"/>
        <v>3725.9751914885801</v>
      </c>
      <c r="E182" s="147">
        <f t="shared" si="51"/>
        <v>5112.5172650852364</v>
      </c>
      <c r="F182" s="147">
        <f t="shared" si="51"/>
        <v>6330.9533779744843</v>
      </c>
      <c r="G182" s="147">
        <f t="shared" si="51"/>
        <v>7861.5471058320827</v>
      </c>
      <c r="H182" s="147">
        <f t="shared" si="51"/>
        <v>8904.9721079035517</v>
      </c>
      <c r="I182" s="147">
        <f t="shared" si="51"/>
        <v>10593.024830263657</v>
      </c>
      <c r="J182" s="147">
        <f t="shared" si="51"/>
        <v>12646.814692214386</v>
      </c>
      <c r="K182" s="147">
        <f t="shared" si="51"/>
        <v>15094.525430261121</v>
      </c>
      <c r="L182" s="147">
        <f t="shared" si="51"/>
        <v>18297.285162312586</v>
      </c>
      <c r="M182" s="147">
        <f t="shared" si="51"/>
        <v>22660.944037774101</v>
      </c>
      <c r="N182" s="147">
        <f t="shared" si="51"/>
        <v>29429.312786330273</v>
      </c>
    </row>
    <row r="183" spans="1:15" s="145" customFormat="1" ht="15.75" customHeight="1" x14ac:dyDescent="0.3">
      <c r="A183" s="153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</row>
    <row r="184" spans="1:15" s="145" customFormat="1" ht="15.75" customHeight="1" x14ac:dyDescent="0.3">
      <c r="A184" s="153" t="s">
        <v>102</v>
      </c>
      <c r="B184" s="144" t="s">
        <v>118</v>
      </c>
      <c r="C184" s="151">
        <f>+SUM(C185:C187)</f>
        <v>463.77160724297494</v>
      </c>
      <c r="D184" s="151">
        <f t="shared" ref="D184:N184" si="52">+SUM(D185:D187)</f>
        <v>644.8541510085696</v>
      </c>
      <c r="E184" s="151">
        <f t="shared" si="52"/>
        <v>950.29050840719151</v>
      </c>
      <c r="F184" s="151">
        <f t="shared" si="52"/>
        <v>1493.875490454707</v>
      </c>
      <c r="G184" s="151">
        <f t="shared" si="52"/>
        <v>2499.0767658769087</v>
      </c>
      <c r="H184" s="151">
        <f t="shared" si="52"/>
        <v>4405.6138585226799</v>
      </c>
      <c r="I184" s="151">
        <f t="shared" si="52"/>
        <v>8079.6716551511354</v>
      </c>
      <c r="J184" s="151">
        <f t="shared" si="52"/>
        <v>15228.632224737432</v>
      </c>
      <c r="K184" s="151">
        <f t="shared" si="52"/>
        <v>29219.242460806177</v>
      </c>
      <c r="L184" s="151">
        <f t="shared" si="52"/>
        <v>56691.747695873688</v>
      </c>
      <c r="M184" s="151">
        <f t="shared" si="52"/>
        <v>110744.37149211366</v>
      </c>
      <c r="N184" s="151">
        <f t="shared" si="52"/>
        <v>217215.90326440448</v>
      </c>
    </row>
    <row r="185" spans="1:15" s="145" customFormat="1" ht="15.75" customHeight="1" x14ac:dyDescent="0.3">
      <c r="A185" s="154" t="s">
        <v>61</v>
      </c>
      <c r="B185" s="144" t="s">
        <v>76</v>
      </c>
      <c r="C185" s="147">
        <f t="shared" ref="C185:N185" si="53">B222*C123*C125</f>
        <v>330.37360720585434</v>
      </c>
      <c r="D185" s="147">
        <f t="shared" si="53"/>
        <v>381.24029884987493</v>
      </c>
      <c r="E185" s="147">
        <f t="shared" si="53"/>
        <v>444.26887848590451</v>
      </c>
      <c r="F185" s="147">
        <f t="shared" si="53"/>
        <v>526.00691241270579</v>
      </c>
      <c r="G185" s="147">
        <f t="shared" si="53"/>
        <v>638.5983333569277</v>
      </c>
      <c r="H185" s="147">
        <f t="shared" si="53"/>
        <v>805.15569802978041</v>
      </c>
      <c r="I185" s="147">
        <f t="shared" si="53"/>
        <v>1070.3189119409806</v>
      </c>
      <c r="J185" s="147">
        <f t="shared" si="53"/>
        <v>1521.0403165171383</v>
      </c>
      <c r="K185" s="147">
        <f t="shared" si="53"/>
        <v>2327.5972430266988</v>
      </c>
      <c r="L185" s="147">
        <f t="shared" si="53"/>
        <v>3824.4761158191573</v>
      </c>
      <c r="M185" s="147">
        <f t="shared" si="53"/>
        <v>6669.9304812361916</v>
      </c>
      <c r="N185" s="147">
        <f t="shared" si="53"/>
        <v>12160.738161525356</v>
      </c>
    </row>
    <row r="186" spans="1:15" s="145" customFormat="1" ht="15.75" customHeight="1" x14ac:dyDescent="0.3">
      <c r="A186" s="154" t="s">
        <v>62</v>
      </c>
      <c r="B186" s="144" t="s">
        <v>76</v>
      </c>
      <c r="C186" s="147">
        <f t="shared" ref="C186:N186" si="54">+B223*C128*C130</f>
        <v>26.190528199593757</v>
      </c>
      <c r="D186" s="147">
        <f t="shared" si="54"/>
        <v>124.94121421990954</v>
      </c>
      <c r="E186" s="147">
        <f t="shared" si="54"/>
        <v>331.10531680564918</v>
      </c>
      <c r="F186" s="147">
        <f t="shared" si="54"/>
        <v>750.77615561967332</v>
      </c>
      <c r="G186" s="147">
        <f t="shared" si="54"/>
        <v>1593.4948772018854</v>
      </c>
      <c r="H186" s="147">
        <f t="shared" si="54"/>
        <v>3272.921379538207</v>
      </c>
      <c r="I186" s="147">
        <f t="shared" si="54"/>
        <v>6605.4515882070482</v>
      </c>
      <c r="J186" s="147">
        <f t="shared" si="54"/>
        <v>13202.080405197594</v>
      </c>
      <c r="K186" s="147">
        <f t="shared" si="54"/>
        <v>26241.507680496492</v>
      </c>
      <c r="L186" s="147">
        <f t="shared" si="54"/>
        <v>51995.397396868451</v>
      </c>
      <c r="M186" s="147">
        <f t="shared" si="54"/>
        <v>102837.55357756089</v>
      </c>
      <c r="N186" s="147">
        <f t="shared" si="54"/>
        <v>203180.70408944419</v>
      </c>
    </row>
    <row r="187" spans="1:15" s="145" customFormat="1" ht="15.75" customHeight="1" x14ac:dyDescent="0.3">
      <c r="A187" s="154" t="s">
        <v>63</v>
      </c>
      <c r="B187" s="144" t="s">
        <v>76</v>
      </c>
      <c r="C187" s="147">
        <f t="shared" ref="C187:N187" si="55">+B224*C133*C135</f>
        <v>107.20747183752681</v>
      </c>
      <c r="D187" s="147">
        <f t="shared" si="55"/>
        <v>138.67263793878513</v>
      </c>
      <c r="E187" s="147">
        <f t="shared" si="55"/>
        <v>174.91631311563793</v>
      </c>
      <c r="F187" s="147">
        <f t="shared" si="55"/>
        <v>217.09242242232781</v>
      </c>
      <c r="G187" s="147">
        <f t="shared" si="55"/>
        <v>266.98355531809563</v>
      </c>
      <c r="H187" s="147">
        <f t="shared" si="55"/>
        <v>327.53678095469223</v>
      </c>
      <c r="I187" s="147">
        <f t="shared" si="55"/>
        <v>403.90115500310611</v>
      </c>
      <c r="J187" s="147">
        <f t="shared" si="55"/>
        <v>505.51150302270048</v>
      </c>
      <c r="K187" s="147">
        <f t="shared" si="55"/>
        <v>650.13753728298741</v>
      </c>
      <c r="L187" s="147">
        <f t="shared" si="55"/>
        <v>871.87418318608582</v>
      </c>
      <c r="M187" s="147">
        <f t="shared" si="55"/>
        <v>1236.887433316577</v>
      </c>
      <c r="N187" s="147">
        <f t="shared" si="55"/>
        <v>1874.4610134349202</v>
      </c>
    </row>
    <row r="188" spans="1:15" s="145" customFormat="1" ht="15.75" customHeight="1" x14ac:dyDescent="0.3">
      <c r="A188" s="153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</row>
    <row r="189" spans="1:15" s="145" customFormat="1" ht="15.75" customHeight="1" x14ac:dyDescent="0.3">
      <c r="A189" s="153" t="s">
        <v>103</v>
      </c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</row>
    <row r="190" spans="1:15" s="145" customFormat="1" ht="15.75" customHeight="1" x14ac:dyDescent="0.3">
      <c r="A190" s="154" t="s">
        <v>61</v>
      </c>
      <c r="B190" s="144"/>
      <c r="C190" s="152">
        <f>C185/C180</f>
        <v>1.009363020005825E-2</v>
      </c>
      <c r="D190" s="152">
        <f t="shared" ref="D190:N192" si="56">D185/D180</f>
        <v>7.9226207567455222E-3</v>
      </c>
      <c r="E190" s="152">
        <f t="shared" si="56"/>
        <v>7.1747286383556557E-3</v>
      </c>
      <c r="F190" s="152">
        <f t="shared" si="56"/>
        <v>6.9540543615389102E-3</v>
      </c>
      <c r="G190" s="152">
        <f t="shared" si="56"/>
        <v>7.0666426053776349E-3</v>
      </c>
      <c r="H190" s="152">
        <f t="shared" si="56"/>
        <v>7.4883247094021683E-3</v>
      </c>
      <c r="I190" s="152">
        <f t="shared" si="56"/>
        <v>8.3868660857097099E-3</v>
      </c>
      <c r="J190" s="152">
        <f t="shared" si="56"/>
        <v>9.9345048963281248E-3</v>
      </c>
      <c r="K190" s="152">
        <f t="shared" si="56"/>
        <v>1.2384235829952499E-2</v>
      </c>
      <c r="L190" s="152">
        <f t="shared" si="56"/>
        <v>1.5987489517247828E-2</v>
      </c>
      <c r="M190" s="152">
        <f t="shared" si="56"/>
        <v>2.0816898281970069E-2</v>
      </c>
      <c r="N190" s="152">
        <f t="shared" si="56"/>
        <v>2.6577567472798817E-2</v>
      </c>
    </row>
    <row r="191" spans="1:15" s="145" customFormat="1" ht="15.75" customHeight="1" x14ac:dyDescent="0.3">
      <c r="A191" s="154" t="s">
        <v>62</v>
      </c>
      <c r="B191" s="144"/>
      <c r="C191" s="152">
        <f>C186/C181</f>
        <v>2.4012268852418293E-3</v>
      </c>
      <c r="D191" s="152">
        <f t="shared" si="56"/>
        <v>5.3908652219273193E-3</v>
      </c>
      <c r="E191" s="152">
        <f t="shared" si="56"/>
        <v>7.6709367139154447E-3</v>
      </c>
      <c r="F191" s="152">
        <f t="shared" si="56"/>
        <v>9.4557159002390517E-3</v>
      </c>
      <c r="G191" s="152">
        <f t="shared" si="56"/>
        <v>1.0800437823352958E-2</v>
      </c>
      <c r="H191" s="152">
        <f t="shared" si="56"/>
        <v>1.1702604709917904E-2</v>
      </c>
      <c r="I191" s="152">
        <f t="shared" si="56"/>
        <v>1.2283696402127699E-2</v>
      </c>
      <c r="J191" s="152">
        <f t="shared" si="56"/>
        <v>1.2642176544091352E-2</v>
      </c>
      <c r="K191" s="152">
        <f t="shared" si="56"/>
        <v>1.2858679340360262E-2</v>
      </c>
      <c r="L191" s="152">
        <f t="shared" si="56"/>
        <v>1.2987862292862935E-2</v>
      </c>
      <c r="M191" s="152">
        <f t="shared" si="56"/>
        <v>1.3063880483553812E-2</v>
      </c>
      <c r="N191" s="152">
        <f t="shared" si="56"/>
        <v>1.3108508088569009E-2</v>
      </c>
    </row>
    <row r="192" spans="1:15" s="145" customFormat="1" ht="15.75" customHeight="1" x14ac:dyDescent="0.3">
      <c r="A192" s="154" t="s">
        <v>63</v>
      </c>
      <c r="B192" s="144"/>
      <c r="C192" s="152">
        <f>C187/C182</f>
        <v>4.1984703941869234E-2</v>
      </c>
      <c r="D192" s="152">
        <f t="shared" si="56"/>
        <v>3.7217810321325151E-2</v>
      </c>
      <c r="E192" s="152">
        <f t="shared" si="56"/>
        <v>3.4213344238500427E-2</v>
      </c>
      <c r="F192" s="152">
        <f t="shared" si="56"/>
        <v>3.429063672741562E-2</v>
      </c>
      <c r="G192" s="152">
        <f t="shared" si="56"/>
        <v>3.3960688872554622E-2</v>
      </c>
      <c r="H192" s="152">
        <f t="shared" si="56"/>
        <v>3.6781337098629317E-2</v>
      </c>
      <c r="I192" s="152">
        <f t="shared" si="56"/>
        <v>3.8128972741495321E-2</v>
      </c>
      <c r="J192" s="152">
        <f t="shared" si="56"/>
        <v>3.9971448568302557E-2</v>
      </c>
      <c r="K192" s="152">
        <f t="shared" si="56"/>
        <v>4.3071081650543859E-2</v>
      </c>
      <c r="L192" s="152">
        <f t="shared" si="56"/>
        <v>4.765046702020629E-2</v>
      </c>
      <c r="M192" s="152">
        <f t="shared" si="56"/>
        <v>5.4582343579984045E-2</v>
      </c>
      <c r="N192" s="152">
        <f t="shared" si="56"/>
        <v>6.3693672599300227E-2</v>
      </c>
    </row>
    <row r="193" spans="1:14" s="145" customFormat="1" ht="15.75" customHeight="1" x14ac:dyDescent="0.3">
      <c r="A193" s="155"/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</row>
    <row r="194" spans="1:14" s="145" customFormat="1" ht="15.75" customHeight="1" x14ac:dyDescent="0.3">
      <c r="A194" s="155" t="s">
        <v>104</v>
      </c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</row>
    <row r="195" spans="1:14" s="145" customFormat="1" ht="15.75" customHeight="1" x14ac:dyDescent="0.3">
      <c r="A195" s="154" t="s">
        <v>61</v>
      </c>
      <c r="B195" s="144"/>
      <c r="C195" s="152">
        <f t="shared" ref="C195:N195" si="57">C170/B222</f>
        <v>0.95199999999999996</v>
      </c>
      <c r="D195" s="152">
        <f t="shared" si="57"/>
        <v>0.95199999999999996</v>
      </c>
      <c r="E195" s="152">
        <f t="shared" si="57"/>
        <v>0.95200000000000007</v>
      </c>
      <c r="F195" s="152">
        <f t="shared" si="57"/>
        <v>0.95199999999999996</v>
      </c>
      <c r="G195" s="152">
        <f t="shared" si="57"/>
        <v>0.95200000000000007</v>
      </c>
      <c r="H195" s="152">
        <f t="shared" si="57"/>
        <v>0.95199999999999996</v>
      </c>
      <c r="I195" s="152">
        <f t="shared" si="57"/>
        <v>0.95200000000000007</v>
      </c>
      <c r="J195" s="152">
        <f t="shared" si="57"/>
        <v>0.95200000000000007</v>
      </c>
      <c r="K195" s="152">
        <f t="shared" si="57"/>
        <v>0.95199999999999996</v>
      </c>
      <c r="L195" s="152">
        <f t="shared" si="57"/>
        <v>0.95200000000000007</v>
      </c>
      <c r="M195" s="152">
        <f t="shared" si="57"/>
        <v>0.95199999999999996</v>
      </c>
      <c r="N195" s="152">
        <f t="shared" si="57"/>
        <v>0.95199999999999996</v>
      </c>
    </row>
    <row r="196" spans="1:14" s="145" customFormat="1" ht="15.75" customHeight="1" x14ac:dyDescent="0.3">
      <c r="A196" s="154" t="s">
        <v>62</v>
      </c>
      <c r="B196" s="144"/>
      <c r="C196" s="152">
        <f t="shared" ref="C196:N196" si="58">C171/B223</f>
        <v>0.98699999999999999</v>
      </c>
      <c r="D196" s="152">
        <f t="shared" si="58"/>
        <v>0.9870000000000001</v>
      </c>
      <c r="E196" s="152">
        <f t="shared" si="58"/>
        <v>0.98699999999999999</v>
      </c>
      <c r="F196" s="152">
        <f t="shared" si="58"/>
        <v>0.98699999999999999</v>
      </c>
      <c r="G196" s="152">
        <f t="shared" si="58"/>
        <v>0.98699999999999999</v>
      </c>
      <c r="H196" s="152">
        <f t="shared" si="58"/>
        <v>0.9870000000000001</v>
      </c>
      <c r="I196" s="152">
        <f t="shared" si="58"/>
        <v>0.98699999999999999</v>
      </c>
      <c r="J196" s="152">
        <f t="shared" si="58"/>
        <v>0.98699999999999999</v>
      </c>
      <c r="K196" s="152">
        <f t="shared" si="58"/>
        <v>0.98699999999999999</v>
      </c>
      <c r="L196" s="152">
        <f t="shared" si="58"/>
        <v>0.98699999999999999</v>
      </c>
      <c r="M196" s="152">
        <f t="shared" si="58"/>
        <v>0.98699999999999999</v>
      </c>
      <c r="N196" s="152">
        <f t="shared" si="58"/>
        <v>0.98699999999999999</v>
      </c>
    </row>
    <row r="197" spans="1:14" s="145" customFormat="1" ht="15.75" customHeight="1" x14ac:dyDescent="0.3">
      <c r="A197" s="154" t="s">
        <v>63</v>
      </c>
      <c r="B197" s="144"/>
      <c r="C197" s="152">
        <f t="shared" ref="C197:N197" si="59">C172/B224</f>
        <v>0.88</v>
      </c>
      <c r="D197" s="152">
        <f t="shared" si="59"/>
        <v>0.88</v>
      </c>
      <c r="E197" s="152">
        <f t="shared" si="59"/>
        <v>0.88</v>
      </c>
      <c r="F197" s="152">
        <f t="shared" si="59"/>
        <v>0.87999999999999989</v>
      </c>
      <c r="G197" s="152">
        <f t="shared" si="59"/>
        <v>0.88</v>
      </c>
      <c r="H197" s="152">
        <f t="shared" si="59"/>
        <v>0.87999999999999989</v>
      </c>
      <c r="I197" s="152">
        <f t="shared" si="59"/>
        <v>0.88</v>
      </c>
      <c r="J197" s="152">
        <f t="shared" si="59"/>
        <v>0.87999999999999989</v>
      </c>
      <c r="K197" s="152">
        <f t="shared" si="59"/>
        <v>0.88</v>
      </c>
      <c r="L197" s="152">
        <f t="shared" si="59"/>
        <v>0.87999999999999989</v>
      </c>
      <c r="M197" s="152">
        <f t="shared" si="59"/>
        <v>0.88</v>
      </c>
      <c r="N197" s="152">
        <f t="shared" si="59"/>
        <v>0.88</v>
      </c>
    </row>
    <row r="198" spans="1:14" ht="15.75" customHeight="1" x14ac:dyDescent="0.25">
      <c r="A198" s="50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</row>
    <row r="199" spans="1:14" s="159" customFormat="1" ht="15.75" customHeight="1" x14ac:dyDescent="0.3">
      <c r="A199" s="156" t="s">
        <v>105</v>
      </c>
      <c r="B199" s="158"/>
      <c r="C199" s="158"/>
      <c r="D199" s="158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</row>
    <row r="200" spans="1:14" s="159" customFormat="1" ht="15.75" customHeight="1" x14ac:dyDescent="0.3">
      <c r="A200" s="54"/>
      <c r="B200" s="158"/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</row>
    <row r="201" spans="1:14" s="159" customFormat="1" ht="15.75" customHeight="1" x14ac:dyDescent="0.3">
      <c r="A201" s="160" t="s">
        <v>106</v>
      </c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</row>
    <row r="202" spans="1:14" s="159" customFormat="1" ht="15.75" customHeight="1" x14ac:dyDescent="0.3">
      <c r="A202" s="80" t="s">
        <v>107</v>
      </c>
      <c r="B202" s="158"/>
      <c r="C202" s="60">
        <f>+SUM(C203:C205)</f>
        <v>5313.5015744797292</v>
      </c>
      <c r="D202" s="60">
        <f t="shared" ref="D202" si="60">+SUM(D203:D205)</f>
        <v>6133.5261159188876</v>
      </c>
      <c r="E202" s="60">
        <f t="shared" ref="E202:N202" si="61">+SUM(E203:E205)</f>
        <v>7149.2608525612241</v>
      </c>
      <c r="F202" s="60">
        <f t="shared" si="61"/>
        <v>8465.8877474980218</v>
      </c>
      <c r="G202" s="60">
        <f t="shared" si="61"/>
        <v>10278.444487199869</v>
      </c>
      <c r="H202" s="60">
        <f t="shared" si="61"/>
        <v>12958.073209450244</v>
      </c>
      <c r="I202" s="60">
        <f t="shared" si="61"/>
        <v>17221.533193945295</v>
      </c>
      <c r="J202" s="60">
        <f t="shared" si="61"/>
        <v>24464.895720350341</v>
      </c>
      <c r="K202" s="60">
        <f t="shared" si="61"/>
        <v>37421.973424171279</v>
      </c>
      <c r="L202" s="60">
        <f t="shared" si="61"/>
        <v>61462.861544774525</v>
      </c>
      <c r="M202" s="60">
        <f t="shared" si="61"/>
        <v>107155.5353571062</v>
      </c>
      <c r="N202" s="60">
        <f t="shared" si="61"/>
        <v>195319.06383786007</v>
      </c>
    </row>
    <row r="203" spans="1:14" s="159" customFormat="1" ht="15.75" customHeight="1" x14ac:dyDescent="0.3">
      <c r="A203" s="161" t="s">
        <v>108</v>
      </c>
      <c r="B203" s="158"/>
      <c r="C203" s="162">
        <f>+C107*C99</f>
        <v>5034.7561181475503</v>
      </c>
      <c r="D203" s="162">
        <f t="shared" ref="D203:N203" si="62">+D107*D99</f>
        <v>5809.9433043475728</v>
      </c>
      <c r="E203" s="162">
        <f t="shared" si="62"/>
        <v>6770.4725960924816</v>
      </c>
      <c r="F203" s="162">
        <f t="shared" si="62"/>
        <v>8016.1261756227987</v>
      </c>
      <c r="G203" s="162">
        <f t="shared" si="62"/>
        <v>9731.9725177206783</v>
      </c>
      <c r="H203" s="162">
        <f t="shared" si="62"/>
        <v>12270.237356433006</v>
      </c>
      <c r="I203" s="162">
        <f t="shared" si="62"/>
        <v>16311.214251767235</v>
      </c>
      <c r="J203" s="162">
        <f t="shared" si="62"/>
        <v>23180.020656922639</v>
      </c>
      <c r="K203" s="162">
        <f t="shared" si="62"/>
        <v>35471.6121515423</v>
      </c>
      <c r="L203" s="162">
        <f t="shared" si="62"/>
        <v>58283.422473369028</v>
      </c>
      <c r="M203" s="162">
        <f t="shared" si="62"/>
        <v>101646.96139633904</v>
      </c>
      <c r="N203" s="162">
        <f t="shared" si="62"/>
        <v>185324.58260741245</v>
      </c>
    </row>
    <row r="204" spans="1:14" s="159" customFormat="1" ht="15.75" customHeight="1" x14ac:dyDescent="0.3">
      <c r="A204" s="163" t="s">
        <v>109</v>
      </c>
      <c r="B204" s="158"/>
      <c r="C204" s="162">
        <f>+C107*C100</f>
        <v>264.987164113029</v>
      </c>
      <c r="D204" s="162">
        <f t="shared" ref="D204:N204" si="63">+D107*D100</f>
        <v>305.78648970250384</v>
      </c>
      <c r="E204" s="162">
        <f t="shared" si="63"/>
        <v>356.3406629522359</v>
      </c>
      <c r="F204" s="162">
        <f t="shared" si="63"/>
        <v>421.90137766435782</v>
      </c>
      <c r="G204" s="162">
        <f t="shared" si="63"/>
        <v>512.2090798800358</v>
      </c>
      <c r="H204" s="162">
        <f t="shared" si="63"/>
        <v>645.8019661280531</v>
      </c>
      <c r="I204" s="162">
        <f t="shared" si="63"/>
        <v>858.48496061932826</v>
      </c>
      <c r="J204" s="162">
        <f t="shared" si="63"/>
        <v>1220.0010872064547</v>
      </c>
      <c r="K204" s="162">
        <f t="shared" si="63"/>
        <v>1866.9269553443316</v>
      </c>
      <c r="L204" s="162">
        <f t="shared" si="63"/>
        <v>3067.5485512299492</v>
      </c>
      <c r="M204" s="162">
        <f t="shared" si="63"/>
        <v>5349.8400734915294</v>
      </c>
      <c r="N204" s="162">
        <f t="shared" si="63"/>
        <v>9753.9254003901297</v>
      </c>
    </row>
    <row r="205" spans="1:14" s="159" customFormat="1" ht="15.75" customHeight="1" x14ac:dyDescent="0.3">
      <c r="A205" s="163" t="s">
        <v>110</v>
      </c>
      <c r="B205" s="158"/>
      <c r="C205" s="162">
        <f>+C109*C103</f>
        <v>13.758292219149276</v>
      </c>
      <c r="D205" s="162">
        <f t="shared" ref="D205:N205" si="64">+D109*D103</f>
        <v>17.796321868810761</v>
      </c>
      <c r="E205" s="162">
        <f t="shared" si="64"/>
        <v>22.447593516506867</v>
      </c>
      <c r="F205" s="162">
        <f t="shared" si="64"/>
        <v>27.860194210865401</v>
      </c>
      <c r="G205" s="162">
        <f t="shared" si="64"/>
        <v>34.262889599155606</v>
      </c>
      <c r="H205" s="162">
        <f t="shared" si="64"/>
        <v>42.033886889185503</v>
      </c>
      <c r="I205" s="162">
        <f t="shared" si="64"/>
        <v>51.833981558731949</v>
      </c>
      <c r="J205" s="162">
        <f t="shared" si="64"/>
        <v>64.873976221246565</v>
      </c>
      <c r="K205" s="162">
        <f t="shared" si="64"/>
        <v>83.434317284650049</v>
      </c>
      <c r="L205" s="162">
        <f t="shared" si="64"/>
        <v>111.89052017554768</v>
      </c>
      <c r="M205" s="162">
        <f t="shared" si="64"/>
        <v>158.73388727562738</v>
      </c>
      <c r="N205" s="162">
        <f t="shared" si="64"/>
        <v>240.55583005748144</v>
      </c>
    </row>
    <row r="206" spans="1:14" s="159" customFormat="1" ht="15.75" customHeight="1" x14ac:dyDescent="0.3">
      <c r="A206" s="109"/>
      <c r="B206" s="158"/>
      <c r="C206" s="158"/>
      <c r="D206" s="158"/>
      <c r="E206" s="158"/>
      <c r="F206" s="158"/>
      <c r="G206" s="158"/>
      <c r="H206" s="158"/>
      <c r="I206" s="158"/>
      <c r="J206" s="158"/>
      <c r="K206" s="158"/>
      <c r="L206" s="158"/>
      <c r="M206" s="158"/>
      <c r="N206" s="158"/>
    </row>
    <row r="207" spans="1:14" s="159" customFormat="1" ht="15.75" customHeight="1" x14ac:dyDescent="0.3">
      <c r="A207" s="160" t="s">
        <v>111</v>
      </c>
      <c r="B207" s="158"/>
      <c r="C207" s="158"/>
      <c r="D207" s="158"/>
      <c r="E207" s="158"/>
      <c r="F207" s="158"/>
      <c r="G207" s="158"/>
      <c r="H207" s="158"/>
      <c r="I207" s="158"/>
      <c r="J207" s="158"/>
      <c r="K207" s="158"/>
      <c r="L207" s="158"/>
      <c r="M207" s="158"/>
      <c r="N207" s="158"/>
    </row>
    <row r="208" spans="1:14" s="159" customFormat="1" ht="15.75" customHeight="1" x14ac:dyDescent="0.3">
      <c r="A208" s="80" t="s">
        <v>112</v>
      </c>
      <c r="B208" s="158"/>
      <c r="C208" s="60">
        <f>+SUM(C209:C211)</f>
        <v>720.13104352951848</v>
      </c>
      <c r="D208" s="60">
        <f t="shared" ref="D208:N208" si="65">+SUM(D209:D211)</f>
        <v>1015.5468928735556</v>
      </c>
      <c r="E208" s="60">
        <f t="shared" si="65"/>
        <v>1441.1340763603844</v>
      </c>
      <c r="F208" s="60">
        <f t="shared" si="65"/>
        <v>2102.3157858738737</v>
      </c>
      <c r="G208" s="60">
        <f t="shared" si="65"/>
        <v>3204.0865947929929</v>
      </c>
      <c r="H208" s="60">
        <f t="shared" si="65"/>
        <v>5147.4177995276832</v>
      </c>
      <c r="I208" s="60">
        <f t="shared" si="65"/>
        <v>8719.331592137567</v>
      </c>
      <c r="J208" s="60">
        <f t="shared" si="65"/>
        <v>15468.147932432963</v>
      </c>
      <c r="K208" s="60">
        <f t="shared" si="65"/>
        <v>28443.406346140873</v>
      </c>
      <c r="L208" s="60">
        <f t="shared" si="65"/>
        <v>53655.668015779513</v>
      </c>
      <c r="M208" s="60">
        <f t="shared" si="65"/>
        <v>102956.43345441323</v>
      </c>
      <c r="N208" s="60">
        <f t="shared" si="65"/>
        <v>199719.79523836859</v>
      </c>
    </row>
    <row r="209" spans="1:14" s="159" customFormat="1" ht="15.75" customHeight="1" x14ac:dyDescent="0.3">
      <c r="A209" s="111" t="s">
        <v>113</v>
      </c>
      <c r="B209" s="158"/>
      <c r="C209" s="162">
        <f t="shared" ref="C209:N209" si="66">+B223*C112*C113</f>
        <v>24.17587218424039</v>
      </c>
      <c r="D209" s="162">
        <f t="shared" si="66"/>
        <v>115.3303515876088</v>
      </c>
      <c r="E209" s="162">
        <f t="shared" si="66"/>
        <v>305.63567705136842</v>
      </c>
      <c r="F209" s="162">
        <f t="shared" si="66"/>
        <v>693.02414364892911</v>
      </c>
      <c r="G209" s="162">
        <f t="shared" si="66"/>
        <v>1470.9183481863558</v>
      </c>
      <c r="H209" s="162">
        <f t="shared" si="66"/>
        <v>3021.1581964968059</v>
      </c>
      <c r="I209" s="162">
        <f t="shared" si="66"/>
        <v>6097.3399275757365</v>
      </c>
      <c r="J209" s="162">
        <f t="shared" si="66"/>
        <v>12186.535758643931</v>
      </c>
      <c r="K209" s="162">
        <f t="shared" si="66"/>
        <v>24222.930166612146</v>
      </c>
      <c r="L209" s="162">
        <f t="shared" si="66"/>
        <v>47995.75144326318</v>
      </c>
      <c r="M209" s="162">
        <f t="shared" si="66"/>
        <v>94926.972533133114</v>
      </c>
      <c r="N209" s="162">
        <f t="shared" si="66"/>
        <v>187551.41915948692</v>
      </c>
    </row>
    <row r="210" spans="1:14" s="159" customFormat="1" ht="15.75" customHeight="1" x14ac:dyDescent="0.3">
      <c r="A210" s="161" t="s">
        <v>114</v>
      </c>
      <c r="B210" s="158"/>
      <c r="C210" s="162">
        <f t="shared" ref="C210:N210" si="67">+B224*C116*C117*C119</f>
        <v>626.35965421075036</v>
      </c>
      <c r="D210" s="162">
        <f t="shared" si="67"/>
        <v>810.19488715735213</v>
      </c>
      <c r="E210" s="162">
        <f t="shared" si="67"/>
        <v>1021.9485593781145</v>
      </c>
      <c r="F210" s="162">
        <f t="shared" si="67"/>
        <v>1268.3624780024502</v>
      </c>
      <c r="G210" s="162">
        <f t="shared" si="67"/>
        <v>1559.8514219459732</v>
      </c>
      <c r="H210" s="162">
        <f t="shared" si="67"/>
        <v>1913.6336427277893</v>
      </c>
      <c r="I210" s="162">
        <f t="shared" si="67"/>
        <v>2359.7924981056472</v>
      </c>
      <c r="J210" s="162">
        <f t="shared" si="67"/>
        <v>2953.4509564101272</v>
      </c>
      <c r="K210" s="162">
        <f t="shared" si="67"/>
        <v>3798.4285615758536</v>
      </c>
      <c r="L210" s="162">
        <f t="shared" si="67"/>
        <v>5093.9249152647053</v>
      </c>
      <c r="M210" s="162">
        <f t="shared" si="67"/>
        <v>7226.5148291521009</v>
      </c>
      <c r="N210" s="162">
        <f t="shared" si="67"/>
        <v>10951.538470993521</v>
      </c>
    </row>
    <row r="211" spans="1:14" s="159" customFormat="1" ht="15.75" customHeight="1" x14ac:dyDescent="0.3">
      <c r="A211" s="127" t="s">
        <v>115</v>
      </c>
      <c r="B211" s="158"/>
      <c r="C211" s="162">
        <f t="shared" ref="C211:N211" si="68">+B224*C116*C117*C118</f>
        <v>69.59551713452781</v>
      </c>
      <c r="D211" s="162">
        <f t="shared" si="68"/>
        <v>90.021654128594676</v>
      </c>
      <c r="E211" s="162">
        <f t="shared" si="68"/>
        <v>113.54983993090161</v>
      </c>
      <c r="F211" s="162">
        <f t="shared" si="68"/>
        <v>140.92916422249445</v>
      </c>
      <c r="G211" s="162">
        <f t="shared" si="68"/>
        <v>173.31682466066371</v>
      </c>
      <c r="H211" s="162">
        <f t="shared" si="68"/>
        <v>212.62596030308771</v>
      </c>
      <c r="I211" s="162">
        <f t="shared" si="68"/>
        <v>262.19916645618304</v>
      </c>
      <c r="J211" s="162">
        <f t="shared" si="68"/>
        <v>328.16121737890307</v>
      </c>
      <c r="K211" s="162">
        <f t="shared" si="68"/>
        <v>422.0476179528726</v>
      </c>
      <c r="L211" s="162">
        <f t="shared" si="68"/>
        <v>565.99165725163391</v>
      </c>
      <c r="M211" s="162">
        <f t="shared" si="68"/>
        <v>802.94609212801117</v>
      </c>
      <c r="N211" s="162">
        <f t="shared" si="68"/>
        <v>1216.837607888169</v>
      </c>
    </row>
    <row r="212" spans="1:14" s="159" customFormat="1" ht="15.75" customHeight="1" x14ac:dyDescent="0.3">
      <c r="A212" s="80"/>
      <c r="B212" s="158"/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  <c r="M212" s="158"/>
      <c r="N212" s="158"/>
    </row>
    <row r="213" spans="1:14" s="159" customFormat="1" ht="15.75" customHeight="1" x14ac:dyDescent="0.3">
      <c r="A213" s="160" t="s">
        <v>116</v>
      </c>
      <c r="B213" s="158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  <c r="M213" s="158"/>
      <c r="N213" s="158"/>
    </row>
    <row r="214" spans="1:14" s="159" customFormat="1" ht="15.75" customHeight="1" x14ac:dyDescent="0.3">
      <c r="A214" s="80" t="s">
        <v>117</v>
      </c>
      <c r="B214" s="158"/>
      <c r="C214" s="60">
        <f>+SUM(C215:C217)</f>
        <v>3293.4308722024984</v>
      </c>
      <c r="D214" s="60">
        <f t="shared" ref="D214" si="69">+SUM(D215:D217)</f>
        <v>10915.047014695325</v>
      </c>
      <c r="E214" s="60">
        <f t="shared" ref="E214:N214" si="70">+SUM(E215:E217)</f>
        <v>26642.191894705229</v>
      </c>
      <c r="F214" s="60">
        <f t="shared" si="70"/>
        <v>58457.513809034921</v>
      </c>
      <c r="G214" s="60">
        <f t="shared" si="70"/>
        <v>122123.91607358</v>
      </c>
      <c r="H214" s="60">
        <f t="shared" si="70"/>
        <v>248755.62839080943</v>
      </c>
      <c r="I214" s="60">
        <f t="shared" si="70"/>
        <v>499755.27781387366</v>
      </c>
      <c r="J214" s="60">
        <f t="shared" si="70"/>
        <v>996283.90646210324</v>
      </c>
      <c r="K214" s="60">
        <f t="shared" si="70"/>
        <v>1977402.3136936417</v>
      </c>
      <c r="L214" s="60">
        <f t="shared" si="70"/>
        <v>3914777.8802882875</v>
      </c>
      <c r="M214" s="60">
        <f t="shared" si="70"/>
        <v>7738988.9844275191</v>
      </c>
      <c r="N214" s="60">
        <f t="shared" si="70"/>
        <v>15285999.387760349</v>
      </c>
    </row>
    <row r="215" spans="1:14" s="159" customFormat="1" ht="15.75" customHeight="1" x14ac:dyDescent="0.3">
      <c r="A215" s="112" t="s">
        <v>61</v>
      </c>
      <c r="B215" s="158"/>
      <c r="C215" s="162">
        <f t="shared" ref="C215:N215" si="71">C170-C203-C204</f>
        <v>1252.666593988864</v>
      </c>
      <c r="D215" s="162">
        <f t="shared" si="71"/>
        <v>1445.5361331391086</v>
      </c>
      <c r="E215" s="162">
        <f t="shared" si="71"/>
        <v>1684.5194975923887</v>
      </c>
      <c r="F215" s="162">
        <f t="shared" si="71"/>
        <v>1994.4428762315092</v>
      </c>
      <c r="G215" s="162">
        <f t="shared" si="71"/>
        <v>2421.3520139783509</v>
      </c>
      <c r="H215" s="162">
        <f t="shared" si="71"/>
        <v>3052.8820216962513</v>
      </c>
      <c r="I215" s="162">
        <f t="shared" si="71"/>
        <v>4058.2925411095503</v>
      </c>
      <c r="J215" s="162">
        <f t="shared" si="71"/>
        <v>5767.2778667941502</v>
      </c>
      <c r="K215" s="162">
        <f t="shared" si="71"/>
        <v>8825.4728798095657</v>
      </c>
      <c r="L215" s="162">
        <f t="shared" si="71"/>
        <v>14501.138605814303</v>
      </c>
      <c r="M215" s="162">
        <f t="shared" si="71"/>
        <v>25290.153074687219</v>
      </c>
      <c r="N215" s="162">
        <f t="shared" si="71"/>
        <v>46109.465529116962</v>
      </c>
    </row>
    <row r="216" spans="1:14" s="159" customFormat="1" ht="15.75" customHeight="1" x14ac:dyDescent="0.3">
      <c r="A216" s="130" t="s">
        <v>62</v>
      </c>
      <c r="B216" s="158"/>
      <c r="C216" s="162">
        <f t="shared" ref="C216:N216" si="72">C171-C205-C209</f>
        <v>1950.5313227503825</v>
      </c>
      <c r="D216" s="162">
        <f t="shared" si="72"/>
        <v>9352.7947446244052</v>
      </c>
      <c r="E216" s="162">
        <f t="shared" si="72"/>
        <v>24810.45116690718</v>
      </c>
      <c r="F216" s="162">
        <f t="shared" si="72"/>
        <v>56280.351477264623</v>
      </c>
      <c r="G216" s="162">
        <f t="shared" si="72"/>
        <v>119477.85290054225</v>
      </c>
      <c r="H216" s="162">
        <f t="shared" si="72"/>
        <v>245427.06957847631</v>
      </c>
      <c r="I216" s="162">
        <f t="shared" si="72"/>
        <v>495357.03513396985</v>
      </c>
      <c r="J216" s="162">
        <f t="shared" si="72"/>
        <v>990091.15641359834</v>
      </c>
      <c r="K216" s="162">
        <f t="shared" si="72"/>
        <v>1968029.6417199522</v>
      </c>
      <c r="L216" s="162">
        <f t="shared" si="72"/>
        <v>3899542.9142449582</v>
      </c>
      <c r="M216" s="162">
        <f t="shared" si="72"/>
        <v>7712657.7844297905</v>
      </c>
      <c r="N216" s="162">
        <f t="shared" si="72"/>
        <v>15238312.250878256</v>
      </c>
    </row>
    <row r="217" spans="1:14" s="159" customFormat="1" ht="15.75" customHeight="1" x14ac:dyDescent="0.3">
      <c r="A217" s="164" t="s">
        <v>63</v>
      </c>
      <c r="B217" s="158"/>
      <c r="C217" s="162">
        <f t="shared" ref="C217:N217" si="73">C172-C211-C210</f>
        <v>90.232955463251869</v>
      </c>
      <c r="D217" s="162">
        <f t="shared" si="73"/>
        <v>116.71613693181087</v>
      </c>
      <c r="E217" s="162">
        <f t="shared" si="73"/>
        <v>147.22123020566198</v>
      </c>
      <c r="F217" s="162">
        <f t="shared" si="73"/>
        <v>182.71945553879254</v>
      </c>
      <c r="G217" s="162">
        <f t="shared" si="73"/>
        <v>224.71115905939746</v>
      </c>
      <c r="H217" s="162">
        <f t="shared" si="73"/>
        <v>275.67679063686592</v>
      </c>
      <c r="I217" s="162">
        <f t="shared" si="73"/>
        <v>339.95013879428143</v>
      </c>
      <c r="J217" s="162">
        <f t="shared" si="73"/>
        <v>425.47218171077247</v>
      </c>
      <c r="K217" s="162">
        <f t="shared" si="73"/>
        <v>547.19909387984808</v>
      </c>
      <c r="L217" s="162">
        <f t="shared" si="73"/>
        <v>733.82743751495582</v>
      </c>
      <c r="M217" s="162">
        <f t="shared" si="73"/>
        <v>1041.0469230414519</v>
      </c>
      <c r="N217" s="162">
        <f t="shared" si="73"/>
        <v>1577.671352974392</v>
      </c>
    </row>
    <row r="218" spans="1:14" s="159" customFormat="1" ht="15.75" customHeight="1" x14ac:dyDescent="0.3">
      <c r="A218" s="80"/>
      <c r="B218" s="158"/>
      <c r="C218" s="158"/>
      <c r="D218" s="158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</row>
    <row r="219" spans="1:14" s="159" customFormat="1" ht="15.75" customHeight="1" x14ac:dyDescent="0.3">
      <c r="A219" s="80"/>
      <c r="B219" s="158"/>
      <c r="C219" s="158"/>
      <c r="D219" s="158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</row>
    <row r="220" spans="1:14" s="159" customFormat="1" ht="31.2" x14ac:dyDescent="0.3">
      <c r="A220" s="156" t="s">
        <v>159</v>
      </c>
      <c r="B220" s="108">
        <v>43435</v>
      </c>
      <c r="C220" s="108">
        <v>43466</v>
      </c>
      <c r="D220" s="108">
        <v>43497</v>
      </c>
      <c r="E220" s="108">
        <v>43525</v>
      </c>
      <c r="F220" s="108">
        <v>43556</v>
      </c>
      <c r="G220" s="108">
        <v>43586</v>
      </c>
      <c r="H220" s="108">
        <v>43617</v>
      </c>
      <c r="I220" s="108">
        <v>43647</v>
      </c>
      <c r="J220" s="108">
        <v>43678</v>
      </c>
      <c r="K220" s="108">
        <v>43709</v>
      </c>
      <c r="L220" s="108">
        <v>43739</v>
      </c>
      <c r="M220" s="108">
        <v>43770</v>
      </c>
      <c r="N220" s="108">
        <v>43800</v>
      </c>
    </row>
    <row r="221" spans="1:14" s="159" customFormat="1" ht="15.75" customHeight="1" x14ac:dyDescent="0.3">
      <c r="A221" s="80" t="s">
        <v>101</v>
      </c>
      <c r="B221" s="60">
        <f>+SUM(B222:B224)</f>
        <v>9790.8350974547211</v>
      </c>
      <c r="C221" s="60">
        <f>+SUM(C222:C224)</f>
        <v>18708.974174496339</v>
      </c>
      <c r="D221" s="60">
        <f t="shared" ref="D221" si="74">+SUM(D222:D224)</f>
        <v>36182.877332034033</v>
      </c>
      <c r="E221" s="60">
        <f t="shared" ref="E221:N221" si="75">+SUM(E222:E224)</f>
        <v>70519.592832861526</v>
      </c>
      <c r="F221" s="60">
        <f t="shared" si="75"/>
        <v>138105.52392144979</v>
      </c>
      <c r="G221" s="60">
        <f t="shared" si="75"/>
        <v>271266.73325831007</v>
      </c>
      <c r="H221" s="60">
        <f t="shared" si="75"/>
        <v>533775.81425510766</v>
      </c>
      <c r="I221" s="60">
        <f t="shared" si="75"/>
        <v>1051445.5823396239</v>
      </c>
      <c r="J221" s="60">
        <f t="shared" si="75"/>
        <v>2072486.9359247601</v>
      </c>
      <c r="K221" s="60">
        <f t="shared" si="75"/>
        <v>4086588.1575447153</v>
      </c>
      <c r="L221" s="60">
        <f t="shared" si="75"/>
        <v>8059845.3247311516</v>
      </c>
      <c r="M221" s="60">
        <f t="shared" si="75"/>
        <v>15898254.15010098</v>
      </c>
      <c r="N221" s="60">
        <f t="shared" si="75"/>
        <v>31362128.475909565</v>
      </c>
    </row>
    <row r="222" spans="1:14" s="159" customFormat="1" ht="15.75" customHeight="1" x14ac:dyDescent="0.3">
      <c r="A222" s="112" t="s">
        <v>61</v>
      </c>
      <c r="B222" s="165">
        <v>6882.7834834552978</v>
      </c>
      <c r="C222" s="162">
        <f t="shared" ref="C222:N222" si="76">C170+C175+C209+C211+C215</f>
        <v>7942.5062260390605</v>
      </c>
      <c r="D222" s="162">
        <f t="shared" si="76"/>
        <v>9255.6016351230101</v>
      </c>
      <c r="E222" s="162">
        <f t="shared" si="76"/>
        <v>10958.477341931371</v>
      </c>
      <c r="F222" s="162">
        <f t="shared" si="76"/>
        <v>13304.131944935993</v>
      </c>
      <c r="G222" s="162">
        <f t="shared" si="76"/>
        <v>16774.077042287092</v>
      </c>
      <c r="H222" s="162">
        <f t="shared" si="76"/>
        <v>22298.310665437093</v>
      </c>
      <c r="I222" s="162">
        <f t="shared" si="76"/>
        <v>31688.339927440382</v>
      </c>
      <c r="J222" s="162">
        <f t="shared" si="76"/>
        <v>48491.609229722897</v>
      </c>
      <c r="K222" s="162">
        <f t="shared" si="76"/>
        <v>79676.585746232435</v>
      </c>
      <c r="L222" s="162">
        <f t="shared" si="76"/>
        <v>138956.88502575399</v>
      </c>
      <c r="M222" s="162">
        <f t="shared" si="76"/>
        <v>253348.71169844491</v>
      </c>
      <c r="N222" s="162">
        <f t="shared" si="76"/>
        <v>476107.17757463153</v>
      </c>
    </row>
    <row r="223" spans="1:14" s="159" customFormat="1" ht="15.75" customHeight="1" x14ac:dyDescent="0.3">
      <c r="A223" s="130" t="s">
        <v>62</v>
      </c>
      <c r="B223" s="165">
        <v>2014.656015353366</v>
      </c>
      <c r="C223" s="162">
        <f t="shared" ref="C223:N223" si="77">C171+C176+C203+C210+C216</f>
        <v>9610.8626323007338</v>
      </c>
      <c r="D223" s="162">
        <f t="shared" si="77"/>
        <v>25469.639754280703</v>
      </c>
      <c r="E223" s="162">
        <f t="shared" si="77"/>
        <v>57752.01197074409</v>
      </c>
      <c r="F223" s="162">
        <f t="shared" si="77"/>
        <v>122576.52901552964</v>
      </c>
      <c r="G223" s="162">
        <f t="shared" si="77"/>
        <v>251763.18304140051</v>
      </c>
      <c r="H223" s="162">
        <f t="shared" si="77"/>
        <v>508111.66063131136</v>
      </c>
      <c r="I223" s="162">
        <f t="shared" si="77"/>
        <v>1015544.646553661</v>
      </c>
      <c r="J223" s="162">
        <f t="shared" si="77"/>
        <v>2018577.5138843455</v>
      </c>
      <c r="K223" s="162">
        <f t="shared" si="77"/>
        <v>3999645.9536052654</v>
      </c>
      <c r="L223" s="162">
        <f t="shared" si="77"/>
        <v>7910581.0444277599</v>
      </c>
      <c r="M223" s="162">
        <f t="shared" si="77"/>
        <v>15629284.929957245</v>
      </c>
      <c r="N223" s="162">
        <f t="shared" si="77"/>
        <v>30860702.721380167</v>
      </c>
    </row>
    <row r="224" spans="1:14" s="159" customFormat="1" ht="15.75" customHeight="1" x14ac:dyDescent="0.3">
      <c r="A224" s="164" t="s">
        <v>63</v>
      </c>
      <c r="B224" s="165">
        <v>893.39559864605678</v>
      </c>
      <c r="C224" s="162">
        <f t="shared" ref="C224:N224" si="78">C172+C177+C204+C205+C217</f>
        <v>1155.6053161565428</v>
      </c>
      <c r="D224" s="162">
        <f t="shared" si="78"/>
        <v>1457.6359426303161</v>
      </c>
      <c r="E224" s="162">
        <f t="shared" si="78"/>
        <v>1809.103520186065</v>
      </c>
      <c r="F224" s="162">
        <f t="shared" si="78"/>
        <v>2224.86296098413</v>
      </c>
      <c r="G224" s="162">
        <f t="shared" si="78"/>
        <v>2729.4731746224352</v>
      </c>
      <c r="H224" s="162">
        <f t="shared" si="78"/>
        <v>3365.8429583592174</v>
      </c>
      <c r="I224" s="162">
        <f t="shared" si="78"/>
        <v>4212.5958585225035</v>
      </c>
      <c r="J224" s="162">
        <f t="shared" si="78"/>
        <v>5417.812810691561</v>
      </c>
      <c r="K224" s="162">
        <f t="shared" si="78"/>
        <v>7265.6181932173813</v>
      </c>
      <c r="L224" s="162">
        <f t="shared" si="78"/>
        <v>10307.395277638141</v>
      </c>
      <c r="M224" s="162">
        <f t="shared" si="78"/>
        <v>15620.508445291001</v>
      </c>
      <c r="N224" s="162">
        <f t="shared" si="78"/>
        <v>25318.57695476542</v>
      </c>
    </row>
    <row r="225" spans="1:14" ht="15.75" customHeight="1" x14ac:dyDescent="0.25"/>
    <row r="226" spans="1:14" ht="15.75" customHeight="1" x14ac:dyDescent="0.3">
      <c r="A226" s="80" t="s">
        <v>151</v>
      </c>
      <c r="C226" s="91">
        <f>+'Modified Pricing - Responses '!C146*'Modified Pricing - Inputs'!C58*'Modified Pricing - Inputs'!C59</f>
        <v>20449.67949947136</v>
      </c>
      <c r="D226" s="91">
        <f>+'Modified Pricing - Responses '!D146*'Modified Pricing - Inputs'!D58*'Modified Pricing - Inputs'!D59</f>
        <v>31613.410450062849</v>
      </c>
      <c r="E226" s="91">
        <f>+'Modified Pricing - Responses '!E146*'Modified Pricing - Inputs'!E58*'Modified Pricing - Inputs'!E59</f>
        <v>41617.000750669147</v>
      </c>
      <c r="F226" s="91">
        <f>+'Modified Pricing - Responses '!F146*'Modified Pricing - Inputs'!F58*'Modified Pricing - Inputs'!F59</f>
        <v>51272.696939373818</v>
      </c>
      <c r="G226" s="91">
        <f>+'Modified Pricing - Responses '!G146*'Modified Pricing - Inputs'!G58*'Modified Pricing - Inputs'!G59</f>
        <v>61171.711888254882</v>
      </c>
      <c r="H226" s="91">
        <f>+'Modified Pricing - Responses '!H146*'Modified Pricing - Inputs'!H58*'Modified Pricing - Inputs'!H59</f>
        <v>71770.289062791097</v>
      </c>
      <c r="I226" s="91">
        <f>+'Modified Pricing - Responses '!I146*'Modified Pricing - Inputs'!I58*'Modified Pricing - Inputs'!I59</f>
        <v>83446.526894449096</v>
      </c>
      <c r="J226" s="91">
        <f>+'Modified Pricing - Responses '!J146*'Modified Pricing - Inputs'!J58*'Modified Pricing - Inputs'!J59</f>
        <v>96540.434853049228</v>
      </c>
      <c r="K226" s="91">
        <f>+'Modified Pricing - Responses '!K146*'Modified Pricing - Inputs'!K58*'Modified Pricing - Inputs'!K59</f>
        <v>111380.66600219466</v>
      </c>
      <c r="L226" s="91">
        <f>+'Modified Pricing - Responses '!L146*'Modified Pricing - Inputs'!L58*'Modified Pricing - Inputs'!L59</f>
        <v>128305.1816931233</v>
      </c>
      <c r="M226" s="91">
        <f>+'Modified Pricing - Responses '!M146*'Modified Pricing - Inputs'!M58*'Modified Pricing - Inputs'!M59</f>
        <v>147676.16052355809</v>
      </c>
      <c r="N226" s="91">
        <f>+'Modified Pricing - Responses '!N146*'Modified Pricing - Inputs'!N58*'Modified Pricing - Inputs'!N59</f>
        <v>169892.52376570643</v>
      </c>
    </row>
    <row r="227" spans="1:14" ht="15.75" customHeight="1" x14ac:dyDescent="0.3">
      <c r="A227" s="80" t="s">
        <v>61</v>
      </c>
      <c r="C227" s="22">
        <f>C180*'Modified Pricing - Inputs'!C66*'Modified Pricing - Inputs'!C67</f>
        <v>8182.7251607639573</v>
      </c>
      <c r="D227" s="22">
        <f>D180*'Modified Pricing - Inputs'!D66*'Modified Pricing - Inputs'!D67</f>
        <v>12030.119532267059</v>
      </c>
      <c r="E227" s="22">
        <f>E180*'Modified Pricing - Inputs'!E66*'Modified Pricing - Inputs'!E67</f>
        <v>15480.337336762486</v>
      </c>
      <c r="F227" s="22">
        <f>F180*'Modified Pricing - Inputs'!F66*'Modified Pricing - Inputs'!F67</f>
        <v>18910.080546749643</v>
      </c>
      <c r="G227" s="22">
        <f>G180*'Modified Pricing - Inputs'!G66*'Modified Pricing - Inputs'!G67</f>
        <v>22591.999094129991</v>
      </c>
      <c r="H227" s="22">
        <f>H180*'Modified Pricing - Inputs'!H66*'Modified Pricing - Inputs'!H67</f>
        <v>26880.368082157464</v>
      </c>
      <c r="I227" s="22">
        <f>I180*'Modified Pricing - Inputs'!I66*'Modified Pricing - Inputs'!I67</f>
        <v>31904.614339934597</v>
      </c>
      <c r="J227" s="22">
        <f>J180*'Modified Pricing - Inputs'!J66*'Modified Pricing - Inputs'!J67</f>
        <v>38276.701566661046</v>
      </c>
      <c r="K227" s="22">
        <f>K180*'Modified Pricing - Inputs'!K66*'Modified Pricing - Inputs'!K67</f>
        <v>46987.098658868694</v>
      </c>
      <c r="L227" s="22">
        <f>L180*'Modified Pricing - Inputs'!L66*'Modified Pricing - Inputs'!L67</f>
        <v>59804.200523371517</v>
      </c>
      <c r="M227" s="22">
        <f>M180*'Modified Pricing - Inputs'!M66*'Modified Pricing - Inputs'!M67</f>
        <v>80102.357119806256</v>
      </c>
      <c r="N227" s="22">
        <f>N180*'Modified Pricing - Inputs'!N66*'Modified Pricing - Inputs'!N67</f>
        <v>114389.11945169016</v>
      </c>
    </row>
    <row r="228" spans="1:14" ht="15.75" customHeight="1" x14ac:dyDescent="0.3">
      <c r="A228" s="80" t="s">
        <v>62</v>
      </c>
      <c r="C228" s="22">
        <f>C181*'Modified Pricing - Inputs'!C74*'Modified Pricing - Inputs'!C75</f>
        <v>3817.5005145066211</v>
      </c>
      <c r="D228" s="22">
        <f>D181*'Modified Pricing - Inputs'!D74*'Modified Pricing - Inputs'!D75</f>
        <v>8111.7637293358966</v>
      </c>
      <c r="E228" s="22">
        <f>E181*'Modified Pricing - Inputs'!E74*'Modified Pricing - Inputs'!E75</f>
        <v>15107.263324406382</v>
      </c>
      <c r="F228" s="22">
        <f>F181*'Modified Pricing - Inputs'!F74*'Modified Pricing - Inputs'!F75</f>
        <v>27789.71547360496</v>
      </c>
      <c r="G228" s="22">
        <f>G181*'Modified Pricing - Inputs'!G74*'Modified Pricing - Inputs'!G75</f>
        <v>51638.944285641621</v>
      </c>
      <c r="H228" s="22">
        <f>H181*'Modified Pricing - Inputs'!H74*'Modified Pricing - Inputs'!H75</f>
        <v>97886.112641875981</v>
      </c>
      <c r="I228" s="22">
        <f>I181*'Modified Pricing - Inputs'!I74*'Modified Pricing - Inputs'!I75</f>
        <v>188209.47540448926</v>
      </c>
      <c r="J228" s="22">
        <f>J181*'Modified Pricing - Inputs'!J74*'Modified Pricing - Inputs'!J75</f>
        <v>365500.99784667022</v>
      </c>
      <c r="K228" s="22">
        <f>K181*'Modified Pricing - Inputs'!K74*'Modified Pricing - Inputs'!K75</f>
        <v>714266.79560674448</v>
      </c>
      <c r="L228" s="22">
        <f>L181*'Modified Pricing - Inputs'!L74*'Modified Pricing - Inputs'!L75</f>
        <v>1401184.3272240653</v>
      </c>
      <c r="M228" s="22">
        <f>M181*'Modified Pricing - Inputs'!M74*'Modified Pricing - Inputs'!M75</f>
        <v>2755164.8070769073</v>
      </c>
      <c r="N228" s="22">
        <f>N181*'Modified Pricing - Inputs'!N74*'Modified Pricing - Inputs'!N75</f>
        <v>5424968.7264806451</v>
      </c>
    </row>
    <row r="229" spans="1:14" ht="15.75" customHeight="1" x14ac:dyDescent="0.3">
      <c r="A229" s="80" t="s">
        <v>63</v>
      </c>
      <c r="C229" s="22">
        <f>C182*'Modified Pricing - Inputs'!C82*'Modified Pricing - Inputs'!C83</f>
        <v>1404.4188472134922</v>
      </c>
      <c r="D229" s="22">
        <f>D182*'Modified Pricing - Inputs'!D82*'Modified Pricing - Inputs'!D83</f>
        <v>2049.2863553187194</v>
      </c>
      <c r="E229" s="22">
        <f>E182*'Modified Pricing - Inputs'!E82*'Modified Pricing - Inputs'!E83</f>
        <v>2811.8844957968804</v>
      </c>
      <c r="F229" s="22">
        <f>F182*'Modified Pricing - Inputs'!F82*'Modified Pricing - Inputs'!F83</f>
        <v>3482.0243578859668</v>
      </c>
      <c r="G229" s="22">
        <f>G182*'Modified Pricing - Inputs'!G82*'Modified Pricing - Inputs'!G83</f>
        <v>4323.8509082076462</v>
      </c>
      <c r="H229" s="22">
        <f>H182*'Modified Pricing - Inputs'!H82*'Modified Pricing - Inputs'!H83</f>
        <v>4897.7346593469538</v>
      </c>
      <c r="I229" s="22">
        <f>I182*'Modified Pricing - Inputs'!I82*'Modified Pricing - Inputs'!I83</f>
        <v>5826.1636566450125</v>
      </c>
      <c r="J229" s="22">
        <f>J182*'Modified Pricing - Inputs'!J82*'Modified Pricing - Inputs'!J83</f>
        <v>6955.7480807179127</v>
      </c>
      <c r="K229" s="22">
        <f>K182*'Modified Pricing - Inputs'!K82*'Modified Pricing - Inputs'!K83</f>
        <v>8301.988986643617</v>
      </c>
      <c r="L229" s="22">
        <f>L182*'Modified Pricing - Inputs'!L82*'Modified Pricing - Inputs'!L83</f>
        <v>10063.506839271924</v>
      </c>
      <c r="M229" s="22">
        <f>M182*'Modified Pricing - Inputs'!M82*'Modified Pricing - Inputs'!M83</f>
        <v>12463.519220775757</v>
      </c>
      <c r="N229" s="22">
        <f>N182*'Modified Pricing - Inputs'!N82*'Modified Pricing - Inputs'!N83</f>
        <v>16186.122032481651</v>
      </c>
    </row>
    <row r="230" spans="1:14" ht="15.75" customHeight="1" x14ac:dyDescent="0.25">
      <c r="A230" s="85"/>
    </row>
    <row r="231" spans="1:14" ht="15.75" customHeight="1" x14ac:dyDescent="0.3">
      <c r="A231" s="80" t="s">
        <v>151</v>
      </c>
      <c r="C231" s="45">
        <v>75</v>
      </c>
      <c r="D231" s="45">
        <v>75</v>
      </c>
      <c r="E231" s="45">
        <v>75</v>
      </c>
      <c r="F231" s="45">
        <v>75</v>
      </c>
      <c r="G231" s="45">
        <v>75</v>
      </c>
      <c r="H231" s="45">
        <v>75</v>
      </c>
      <c r="I231" s="45">
        <v>75</v>
      </c>
      <c r="J231" s="45">
        <v>75</v>
      </c>
      <c r="K231" s="45">
        <v>75</v>
      </c>
      <c r="L231" s="45">
        <v>75</v>
      </c>
      <c r="M231" s="45">
        <v>75</v>
      </c>
      <c r="N231" s="45">
        <v>75</v>
      </c>
    </row>
    <row r="232" spans="1:14" ht="15.75" customHeight="1" x14ac:dyDescent="0.3">
      <c r="A232" s="80" t="s">
        <v>61</v>
      </c>
      <c r="B232" s="45">
        <v>200</v>
      </c>
      <c r="C232" s="45">
        <v>100</v>
      </c>
      <c r="D232" s="45">
        <v>100</v>
      </c>
      <c r="E232" s="45">
        <v>100</v>
      </c>
      <c r="F232" s="45">
        <v>100</v>
      </c>
      <c r="G232" s="45">
        <v>100</v>
      </c>
      <c r="H232" s="45">
        <v>100</v>
      </c>
      <c r="I232" s="45">
        <v>100</v>
      </c>
      <c r="J232" s="45">
        <v>100</v>
      </c>
      <c r="K232" s="45">
        <v>100</v>
      </c>
      <c r="L232" s="45">
        <v>100</v>
      </c>
      <c r="M232" s="45">
        <v>100</v>
      </c>
      <c r="N232" s="45">
        <v>100</v>
      </c>
    </row>
    <row r="233" spans="1:14" ht="15.75" customHeight="1" x14ac:dyDescent="0.3">
      <c r="A233" s="80" t="s">
        <v>62</v>
      </c>
      <c r="B233" s="45">
        <v>500</v>
      </c>
      <c r="C233" s="45">
        <v>750</v>
      </c>
      <c r="D233" s="45">
        <v>750</v>
      </c>
      <c r="E233" s="45">
        <v>750</v>
      </c>
      <c r="F233" s="45">
        <v>750</v>
      </c>
      <c r="G233" s="45">
        <v>750</v>
      </c>
      <c r="H233" s="45">
        <v>750</v>
      </c>
      <c r="I233" s="45">
        <v>750</v>
      </c>
      <c r="J233" s="45">
        <v>750</v>
      </c>
      <c r="K233" s="45">
        <v>750</v>
      </c>
      <c r="L233" s="45">
        <v>750</v>
      </c>
      <c r="M233" s="45">
        <v>750</v>
      </c>
      <c r="N233" s="45">
        <v>750</v>
      </c>
    </row>
    <row r="234" spans="1:14" ht="15.75" customHeight="1" x14ac:dyDescent="0.3">
      <c r="A234" s="80" t="s">
        <v>63</v>
      </c>
      <c r="B234" s="45">
        <v>1000.0000000000001</v>
      </c>
      <c r="C234" s="45">
        <v>1900</v>
      </c>
      <c r="D234" s="45">
        <v>1900</v>
      </c>
      <c r="E234" s="45">
        <v>1900</v>
      </c>
      <c r="F234" s="45">
        <v>1900</v>
      </c>
      <c r="G234" s="45">
        <v>1900</v>
      </c>
      <c r="H234" s="45">
        <v>1900</v>
      </c>
      <c r="I234" s="45">
        <v>1900</v>
      </c>
      <c r="J234" s="45">
        <v>1900</v>
      </c>
      <c r="K234" s="45">
        <v>1900</v>
      </c>
      <c r="L234" s="45">
        <v>1900</v>
      </c>
      <c r="M234" s="45">
        <v>1900</v>
      </c>
      <c r="N234" s="45">
        <v>1900</v>
      </c>
    </row>
    <row r="235" spans="1:14" ht="15.75" customHeight="1" x14ac:dyDescent="0.25">
      <c r="A235" s="62" t="s">
        <v>64</v>
      </c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 spans="1:14" ht="15.75" customHeight="1" x14ac:dyDescent="0.25">
      <c r="A236" s="48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1:14" s="77" customFormat="1" ht="15.75" customHeight="1" x14ac:dyDescent="0.3">
      <c r="A237" s="166" t="s">
        <v>126</v>
      </c>
      <c r="B237" s="22"/>
      <c r="C237" s="67">
        <f>+SUM(C238:C241)</f>
        <v>14185193.421603311</v>
      </c>
      <c r="D237" s="67">
        <f t="shared" ref="D237:N237" si="79">+SUM(D238:D241)</f>
        <v>21828815.556984805</v>
      </c>
      <c r="E237" s="67">
        <f t="shared" si="79"/>
        <v>29214689.28571254</v>
      </c>
      <c r="F237" s="67">
        <f t="shared" si="79"/>
        <v>36155820.294540122</v>
      </c>
      <c r="G237" s="67">
        <f t="shared" si="79"/>
        <v>43479768.418442048</v>
      </c>
      <c r="H237" s="67">
        <f t="shared" si="79"/>
        <v>50269189.491862357</v>
      </c>
      <c r="I237" s="67">
        <f t="shared" si="79"/>
        <v>58560175.94552514</v>
      </c>
      <c r="J237" s="67">
        <f t="shared" si="79"/>
        <v>67966772.706698567</v>
      </c>
      <c r="K237" s="67">
        <f t="shared" si="79"/>
        <v>78460065.844725564</v>
      </c>
      <c r="L237" s="67">
        <f t="shared" si="79"/>
        <v>90363422.608163267</v>
      </c>
      <c r="M237" s="67">
        <f t="shared" si="79"/>
        <v>103814232.80919562</v>
      </c>
      <c r="N237" s="67">
        <f t="shared" si="79"/>
        <v>119519352.77180558</v>
      </c>
    </row>
    <row r="238" spans="1:14" s="77" customFormat="1" ht="15.75" customHeight="1" x14ac:dyDescent="0.3">
      <c r="A238" s="64" t="s">
        <v>151</v>
      </c>
      <c r="B238" s="22"/>
      <c r="C238" s="22">
        <f>C226*C231</f>
        <v>1533725.9624603521</v>
      </c>
      <c r="D238" s="22">
        <f t="shared" ref="D238:N238" si="80">D226*D231</f>
        <v>2371005.7837547138</v>
      </c>
      <c r="E238" s="22">
        <f t="shared" si="80"/>
        <v>3121275.0563001861</v>
      </c>
      <c r="F238" s="22">
        <f t="shared" si="80"/>
        <v>3845452.2704530363</v>
      </c>
      <c r="G238" s="22">
        <f t="shared" si="80"/>
        <v>4587878.3916191161</v>
      </c>
      <c r="H238" s="22">
        <f t="shared" si="80"/>
        <v>5382771.6797093321</v>
      </c>
      <c r="I238" s="22">
        <f t="shared" si="80"/>
        <v>6258489.5170836821</v>
      </c>
      <c r="J238" s="22">
        <f t="shared" si="80"/>
        <v>7240532.6139786923</v>
      </c>
      <c r="K238" s="22">
        <f t="shared" si="80"/>
        <v>8353549.9501645993</v>
      </c>
      <c r="L238" s="22">
        <f t="shared" si="80"/>
        <v>9622888.6269842479</v>
      </c>
      <c r="M238" s="22">
        <f t="shared" si="80"/>
        <v>11075712.039266856</v>
      </c>
      <c r="N238" s="22">
        <f t="shared" si="80"/>
        <v>12741939.282427981</v>
      </c>
    </row>
    <row r="239" spans="1:14" s="77" customFormat="1" ht="15.75" customHeight="1" x14ac:dyDescent="0.3">
      <c r="A239" s="64" t="s">
        <v>61</v>
      </c>
      <c r="B239" s="22"/>
      <c r="C239" s="22">
        <f>+C$232*C165</f>
        <v>2613483.2400324401</v>
      </c>
      <c r="D239" s="22">
        <f t="shared" ref="D239:N239" si="81">+D232*D165</f>
        <v>4051576.4632800543</v>
      </c>
      <c r="E239" s="22">
        <f t="shared" si="81"/>
        <v>5306657.7019693227</v>
      </c>
      <c r="F239" s="22">
        <f t="shared" si="81"/>
        <v>6516458.6426165504</v>
      </c>
      <c r="G239" s="22">
        <f t="shared" si="81"/>
        <v>7765950.6521058241</v>
      </c>
      <c r="H239" s="22">
        <f t="shared" si="81"/>
        <v>9150982.7841688916</v>
      </c>
      <c r="I239" s="22">
        <f t="shared" si="81"/>
        <v>10634794.906743947</v>
      </c>
      <c r="J239" s="22">
        <f t="shared" si="81"/>
        <v>12289717.187973829</v>
      </c>
      <c r="K239" s="22">
        <f t="shared" si="81"/>
        <v>14174225.955361692</v>
      </c>
      <c r="L239" s="22">
        <f t="shared" si="81"/>
        <v>16332279.87740612</v>
      </c>
      <c r="M239" s="22">
        <f t="shared" si="81"/>
        <v>18808078.848072845</v>
      </c>
      <c r="N239" s="22">
        <f t="shared" si="81"/>
        <v>21632702.252862118</v>
      </c>
    </row>
    <row r="240" spans="1:14" s="77" customFormat="1" ht="15.75" customHeight="1" x14ac:dyDescent="0.3">
      <c r="A240" s="64" t="s">
        <v>62</v>
      </c>
      <c r="B240" s="22"/>
      <c r="C240" s="22">
        <f>+C$233*C166</f>
        <v>6680946.5924772946</v>
      </c>
      <c r="D240" s="22">
        <f t="shared" ref="D240:N240" si="82">+D233*D166</f>
        <v>10259820.734963397</v>
      </c>
      <c r="E240" s="22">
        <f t="shared" si="82"/>
        <v>13510852.387453236</v>
      </c>
      <c r="F240" s="22">
        <f t="shared" si="82"/>
        <v>16790623.637102228</v>
      </c>
      <c r="G240" s="22">
        <f t="shared" si="82"/>
        <v>19909750.961195461</v>
      </c>
      <c r="H240" s="22">
        <f t="shared" si="82"/>
        <v>23380415.620907094</v>
      </c>
      <c r="I240" s="22">
        <f t="shared" si="82"/>
        <v>27168565.221541867</v>
      </c>
      <c r="J240" s="22">
        <f t="shared" si="82"/>
        <v>31451759.564089581</v>
      </c>
      <c r="K240" s="22">
        <f t="shared" si="82"/>
        <v>36312001.492449388</v>
      </c>
      <c r="L240" s="22">
        <f t="shared" si="82"/>
        <v>41792256.955942586</v>
      </c>
      <c r="M240" s="22">
        <f t="shared" si="82"/>
        <v>48109334.616901666</v>
      </c>
      <c r="N240" s="22">
        <f t="shared" si="82"/>
        <v>55347223.24804046</v>
      </c>
    </row>
    <row r="241" spans="1:14" s="77" customFormat="1" ht="15.75" customHeight="1" x14ac:dyDescent="0.3">
      <c r="A241" s="64" t="s">
        <v>63</v>
      </c>
      <c r="B241" s="22"/>
      <c r="C241" s="22">
        <f>+C$234*C167</f>
        <v>3357037.6266332222</v>
      </c>
      <c r="D241" s="22">
        <f t="shared" ref="D241:N241" si="83">+D234*D167</f>
        <v>5146412.5749866404</v>
      </c>
      <c r="E241" s="22">
        <f t="shared" si="83"/>
        <v>7275904.1399897942</v>
      </c>
      <c r="F241" s="22">
        <f t="shared" si="83"/>
        <v>9003285.7443683036</v>
      </c>
      <c r="G241" s="22">
        <f t="shared" si="83"/>
        <v>11216188.413521649</v>
      </c>
      <c r="H241" s="22">
        <f t="shared" si="83"/>
        <v>12355019.407077033</v>
      </c>
      <c r="I241" s="22">
        <f t="shared" si="83"/>
        <v>14498326.300155642</v>
      </c>
      <c r="J241" s="22">
        <f t="shared" si="83"/>
        <v>16984763.340656467</v>
      </c>
      <c r="K241" s="22">
        <f t="shared" si="83"/>
        <v>19620288.446749885</v>
      </c>
      <c r="L241" s="22">
        <f t="shared" si="83"/>
        <v>22615997.147830307</v>
      </c>
      <c r="M241" s="22">
        <f t="shared" si="83"/>
        <v>25821107.304954246</v>
      </c>
      <c r="N241" s="22">
        <f t="shared" si="83"/>
        <v>29797487.988475021</v>
      </c>
    </row>
    <row r="242" spans="1:14" s="77" customFormat="1" ht="15.75" customHeight="1" x14ac:dyDescent="0.25">
      <c r="A242" s="48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 spans="1:14" s="77" customFormat="1" ht="15.75" customHeight="1" x14ac:dyDescent="0.3">
      <c r="A243" s="166" t="s">
        <v>152</v>
      </c>
      <c r="B243" s="22"/>
      <c r="C243" s="67">
        <f>+SUM(C244:C247)</f>
        <v>336295.01172778913</v>
      </c>
      <c r="D243" s="67">
        <f t="shared" ref="D243" si="84">+SUM(D244:D247)</f>
        <v>588295.43832093605</v>
      </c>
      <c r="E243" s="67">
        <f t="shared" ref="E243" si="85">+SUM(E244:E247)</f>
        <v>925259.03438399639</v>
      </c>
      <c r="F243" s="67">
        <f t="shared" ref="F243" si="86">+SUM(F244:F247)</f>
        <v>1459518.8963493181</v>
      </c>
      <c r="G243" s="67">
        <f t="shared" ref="G243" si="87">+SUM(G244:G247)</f>
        <v>2390472.6835139818</v>
      </c>
      <c r="H243" s="67">
        <f t="shared" ref="H243" si="88">+SUM(H244:H247)</f>
        <v>4116822.0833767666</v>
      </c>
      <c r="I243" s="67">
        <f t="shared" ref="I243" si="89">+SUM(I244:I247)</f>
        <v>7404506.2086816812</v>
      </c>
      <c r="J243" s="67">
        <f t="shared" ref="J243" si="90">+SUM(J244:J247)</f>
        <v>13766514.51609439</v>
      </c>
      <c r="K243" s="67">
        <f t="shared" ref="K243" si="91">+SUM(K244:K247)</f>
        <v>26180697.184794035</v>
      </c>
      <c r="L243" s="67">
        <f t="shared" ref="L243" si="92">+SUM(L244:L247)</f>
        <v>50517349.133335382</v>
      </c>
      <c r="M243" s="67">
        <f t="shared" ref="M243" si="93">+SUM(M244:M247)</f>
        <v>98357018.348504037</v>
      </c>
      <c r="N243" s="67">
        <f t="shared" ref="N243" si="94">+SUM(N244:N247)</f>
        <v>192539413.69801694</v>
      </c>
    </row>
    <row r="244" spans="1:14" s="77" customFormat="1" ht="15.75" customHeight="1" x14ac:dyDescent="0.3">
      <c r="A244" s="64" t="s">
        <v>151</v>
      </c>
      <c r="B244" s="22"/>
      <c r="C244" s="22">
        <f>C226*'Modified Pricing - Inputs'!C60*'Modified Pricing - Inputs'!C61*'Modified Pricing - Inputs'!C62*'Modified Pricing - Inputs'!C63*60</f>
        <v>83434.69235784316</v>
      </c>
      <c r="D244" s="22">
        <f>D226*'Modified Pricing - Inputs'!D60*'Modified Pricing - Inputs'!D61*'Modified Pricing - Inputs'!D62*'Modified Pricing - Inputs'!D63*60</f>
        <v>128982.71463625642</v>
      </c>
      <c r="E244" s="22">
        <f>E226*'Modified Pricing - Inputs'!E60*'Modified Pricing - Inputs'!E61*'Modified Pricing - Inputs'!E62*'Modified Pricing - Inputs'!E63*60</f>
        <v>169797.36306273015</v>
      </c>
      <c r="F244" s="22">
        <f>F226*'Modified Pricing - Inputs'!F60*'Modified Pricing - Inputs'!F61*'Modified Pricing - Inputs'!F62*'Modified Pricing - Inputs'!F63*60</f>
        <v>209192.6035126452</v>
      </c>
      <c r="G244" s="22">
        <f>G226*'Modified Pricing - Inputs'!G60*'Modified Pricing - Inputs'!G61*'Modified Pricing - Inputs'!G62*'Modified Pricing - Inputs'!G63*60</f>
        <v>249580.58450407998</v>
      </c>
      <c r="H244" s="22">
        <f>H226*'Modified Pricing - Inputs'!H60*'Modified Pricing - Inputs'!H61*'Modified Pricing - Inputs'!H62*'Modified Pricing - Inputs'!H63*60</f>
        <v>292822.77937618771</v>
      </c>
      <c r="I244" s="22">
        <f>I226*'Modified Pricing - Inputs'!I60*'Modified Pricing - Inputs'!I61*'Modified Pricing - Inputs'!I62*'Modified Pricing - Inputs'!I63*60</f>
        <v>340461.82972935238</v>
      </c>
      <c r="J244" s="22">
        <f>J226*'Modified Pricing - Inputs'!J60*'Modified Pricing - Inputs'!J61*'Modified Pricing - Inputs'!J62*'Modified Pricing - Inputs'!J63*60</f>
        <v>393884.97420044092</v>
      </c>
      <c r="K244" s="22">
        <f>K226*'Modified Pricing - Inputs'!K60*'Modified Pricing - Inputs'!K61*'Modified Pricing - Inputs'!K62*'Modified Pricing - Inputs'!K63*60</f>
        <v>454433.11728895432</v>
      </c>
      <c r="L244" s="22">
        <f>L226*'Modified Pricing - Inputs'!L60*'Modified Pricing - Inputs'!L61*'Modified Pricing - Inputs'!L62*'Modified Pricing - Inputs'!L63*60</f>
        <v>523485.14130794321</v>
      </c>
      <c r="M244" s="22">
        <f>M226*'Modified Pricing - Inputs'!M60*'Modified Pricing - Inputs'!M61*'Modified Pricing - Inputs'!M62*'Modified Pricing - Inputs'!M63*60</f>
        <v>602518.73493611719</v>
      </c>
      <c r="N244" s="22">
        <f>N226*'Modified Pricing - Inputs'!N60*'Modified Pricing - Inputs'!N61*'Modified Pricing - Inputs'!N62*'Modified Pricing - Inputs'!N63*60</f>
        <v>693161.49696408235</v>
      </c>
    </row>
    <row r="245" spans="1:14" s="77" customFormat="1" ht="15.75" customHeight="1" x14ac:dyDescent="0.3">
      <c r="A245" s="64" t="s">
        <v>61</v>
      </c>
      <c r="B245" s="22"/>
      <c r="C245" s="22">
        <f>C227*'Modified Pricing - Inputs'!C68*'Modified Pricing - Inputs'!C69*'Modified Pricing - Inputs'!C70*'Modified Pricing - Inputs'!C71*45</f>
        <v>113206.36605413721</v>
      </c>
      <c r="D245" s="22">
        <f>D227*'Modified Pricing - Inputs'!D68*'Modified Pricing - Inputs'!D69*'Modified Pricing - Inputs'!D70*'Modified Pricing - Inputs'!D71*45</f>
        <v>166434.2977050083</v>
      </c>
      <c r="E245" s="22">
        <f>E227*'Modified Pricing - Inputs'!E68*'Modified Pricing - Inputs'!E69*'Modified Pricing - Inputs'!E70*'Modified Pricing - Inputs'!E71*45</f>
        <v>214167.37098664162</v>
      </c>
      <c r="F245" s="22">
        <f>F227*'Modified Pricing - Inputs'!F68*'Modified Pricing - Inputs'!F69*'Modified Pricing - Inputs'!F70*'Modified Pricing - Inputs'!F71*45</f>
        <v>261617.18234817195</v>
      </c>
      <c r="G245" s="22">
        <f>G227*'Modified Pricing - Inputs'!G68*'Modified Pricing - Inputs'!G69*'Modified Pricing - Inputs'!G70*'Modified Pricing - Inputs'!G71*45</f>
        <v>312555.7890674696</v>
      </c>
      <c r="H245" s="22">
        <f>H227*'Modified Pricing - Inputs'!H68*'Modified Pricing - Inputs'!H69*'Modified Pricing - Inputs'!H70*'Modified Pricing - Inputs'!H71*45</f>
        <v>371884.51634303213</v>
      </c>
      <c r="I245" s="22">
        <f>I227*'Modified Pricing - Inputs'!I68*'Modified Pricing - Inputs'!I69*'Modified Pricing - Inputs'!I70*'Modified Pricing - Inputs'!I71*45</f>
        <v>441393.95847012714</v>
      </c>
      <c r="J245" s="22">
        <f>J227*'Modified Pricing - Inputs'!J68*'Modified Pricing - Inputs'!J69*'Modified Pricing - Inputs'!J70*'Modified Pricing - Inputs'!J71*45</f>
        <v>529550.51083444222</v>
      </c>
      <c r="K245" s="22">
        <f>K227*'Modified Pricing - Inputs'!K68*'Modified Pricing - Inputs'!K69*'Modified Pricing - Inputs'!K70*'Modified Pricing - Inputs'!K71*45</f>
        <v>650057.11252571666</v>
      </c>
      <c r="L245" s="22">
        <f>L227*'Modified Pricing - Inputs'!L68*'Modified Pricing - Inputs'!L69*'Modified Pricing - Inputs'!L70*'Modified Pricing - Inputs'!L71*45</f>
        <v>827379.15340074035</v>
      </c>
      <c r="M245" s="22">
        <f>M227*'Modified Pricing - Inputs'!M68*'Modified Pricing - Inputs'!M69*'Modified Pricing - Inputs'!M70*'Modified Pricing - Inputs'!M71*45</f>
        <v>1108200.0902810956</v>
      </c>
      <c r="N245" s="22">
        <f>N227*'Modified Pricing - Inputs'!N68*'Modified Pricing - Inputs'!N69*'Modified Pricing - Inputs'!N70*'Modified Pricing - Inputs'!N71*45</f>
        <v>1582550.589790243</v>
      </c>
    </row>
    <row r="246" spans="1:14" s="77" customFormat="1" ht="15.75" customHeight="1" x14ac:dyDescent="0.3">
      <c r="A246" s="64" t="s">
        <v>62</v>
      </c>
      <c r="B246" s="22"/>
      <c r="C246" s="22">
        <f>C228*'Modified Pricing - Inputs'!C76*'Modified Pricing - Inputs'!C77*'Modified Pricing - Inputs'!C78*'Modified Pricing - Inputs'!C79*30</f>
        <v>133839.65928834488</v>
      </c>
      <c r="D246" s="22">
        <f>D228*'Modified Pricing - Inputs'!D76*'Modified Pricing - Inputs'!D77*'Modified Pricing - Inputs'!D78*'Modified Pricing - Inputs'!D79*30</f>
        <v>284394.38046865183</v>
      </c>
      <c r="E246" s="22">
        <f>E228*'Modified Pricing - Inputs'!E76*'Modified Pricing - Inputs'!E77*'Modified Pricing - Inputs'!E78*'Modified Pricing - Inputs'!E79*30</f>
        <v>529653.09852202551</v>
      </c>
      <c r="F246" s="22">
        <f>F228*'Modified Pricing - Inputs'!F76*'Modified Pricing - Inputs'!F77*'Modified Pricing - Inputs'!F78*'Modified Pricing - Inputs'!F79*30</f>
        <v>974293.52964685299</v>
      </c>
      <c r="G246" s="22">
        <f>G228*'Modified Pricing - Inputs'!G76*'Modified Pricing - Inputs'!G77*'Modified Pricing - Inputs'!G78*'Modified Pricing - Inputs'!G79*30</f>
        <v>1810435.5671824524</v>
      </c>
      <c r="H246" s="22">
        <f>H228*'Modified Pricing - Inputs'!H76*'Modified Pricing - Inputs'!H77*'Modified Pricing - Inputs'!H78*'Modified Pricing - Inputs'!H79*30</f>
        <v>3431838.1661678506</v>
      </c>
      <c r="I246" s="22">
        <f>I228*'Modified Pricing - Inputs'!I76*'Modified Pricing - Inputs'!I77*'Modified Pricing - Inputs'!I78*'Modified Pricing - Inputs'!I79*30</f>
        <v>6598530.1029436914</v>
      </c>
      <c r="J246" s="22">
        <f>J228*'Modified Pricing - Inputs'!J76*'Modified Pricing - Inputs'!J77*'Modified Pricing - Inputs'!J78*'Modified Pricing - Inputs'!J79*30</f>
        <v>12814282.234005336</v>
      </c>
      <c r="K246" s="22">
        <f>K228*'Modified Pricing - Inputs'!K76*'Modified Pricing - Inputs'!K77*'Modified Pricing - Inputs'!K78*'Modified Pricing - Inputs'!K79*30</f>
        <v>25041836.720574658</v>
      </c>
      <c r="L246" s="22">
        <f>L228*'Modified Pricing - Inputs'!L76*'Modified Pricing - Inputs'!L77*'Modified Pricing - Inputs'!L78*'Modified Pricing - Inputs'!L79*30</f>
        <v>49124821.920312114</v>
      </c>
      <c r="M246" s="22">
        <f>M228*'Modified Pricing - Inputs'!M76*'Modified Pricing - Inputs'!M77*'Modified Pricing - Inputs'!M78*'Modified Pricing - Inputs'!M79*30</f>
        <v>96594700.553712815</v>
      </c>
      <c r="N246" s="22">
        <f>N228*'Modified Pricing - Inputs'!N76*'Modified Pricing - Inputs'!N77*'Modified Pricing - Inputs'!N78*'Modified Pricing - Inputs'!N79*30</f>
        <v>190196691.06604815</v>
      </c>
    </row>
    <row r="247" spans="1:14" s="77" customFormat="1" ht="15.75" customHeight="1" x14ac:dyDescent="0.3">
      <c r="A247" s="64" t="s">
        <v>63</v>
      </c>
      <c r="B247" s="22"/>
      <c r="C247" s="22">
        <f>C229*'Modified Pricing - Inputs'!C84*'Modified Pricing - Inputs'!C85*'Modified Pricing - Inputs'!C86*'Modified Pricing - Inputs'!C87*30</f>
        <v>5814.2940274638577</v>
      </c>
      <c r="D247" s="22">
        <f>D229*'Modified Pricing - Inputs'!D84*'Modified Pricing - Inputs'!D85*'Modified Pricing - Inputs'!D86*'Modified Pricing - Inputs'!D87*30</f>
        <v>8484.045511019498</v>
      </c>
      <c r="E247" s="22">
        <f>E229*'Modified Pricing - Inputs'!E84*'Modified Pricing - Inputs'!E85*'Modified Pricing - Inputs'!E86*'Modified Pricing - Inputs'!E87*30</f>
        <v>11641.201812599085</v>
      </c>
      <c r="F247" s="22">
        <f>F229*'Modified Pricing - Inputs'!F84*'Modified Pricing - Inputs'!F85*'Modified Pricing - Inputs'!F86*'Modified Pricing - Inputs'!F87*30</f>
        <v>14415.580841647901</v>
      </c>
      <c r="G247" s="22">
        <f>G229*'Modified Pricing - Inputs'!G84*'Modified Pricing - Inputs'!G85*'Modified Pricing - Inputs'!G86*'Modified Pricing - Inputs'!G87*30</f>
        <v>17900.742759979654</v>
      </c>
      <c r="H247" s="22">
        <f>H229*'Modified Pricing - Inputs'!H84*'Modified Pricing - Inputs'!H85*'Modified Pricing - Inputs'!H86*'Modified Pricing - Inputs'!H87*30</f>
        <v>20276.621489696387</v>
      </c>
      <c r="I247" s="22">
        <f>I229*'Modified Pricing - Inputs'!I84*'Modified Pricing - Inputs'!I85*'Modified Pricing - Inputs'!I86*'Modified Pricing - Inputs'!I87*30</f>
        <v>24120.317538510353</v>
      </c>
      <c r="J247" s="22">
        <f>J229*'Modified Pricing - Inputs'!J84*'Modified Pricing - Inputs'!J85*'Modified Pricing - Inputs'!J86*'Modified Pricing - Inputs'!J87*30</f>
        <v>28796.797054172159</v>
      </c>
      <c r="K247" s="22">
        <f>K229*'Modified Pricing - Inputs'!K84*'Modified Pricing - Inputs'!K85*'Modified Pricing - Inputs'!K86*'Modified Pricing - Inputs'!K87*30</f>
        <v>34370.234404704577</v>
      </c>
      <c r="L247" s="22">
        <f>L229*'Modified Pricing - Inputs'!L84*'Modified Pricing - Inputs'!L85*'Modified Pricing - Inputs'!L86*'Modified Pricing - Inputs'!L87*30</f>
        <v>41662.918314585768</v>
      </c>
      <c r="M247" s="22">
        <f>M229*'Modified Pricing - Inputs'!M84*'Modified Pricing - Inputs'!M85*'Modified Pricing - Inputs'!M86*'Modified Pricing - Inputs'!M87*30</f>
        <v>51598.969574011644</v>
      </c>
      <c r="N247" s="22">
        <f>N229*'Modified Pricing - Inputs'!N84*'Modified Pricing - Inputs'!N85*'Modified Pricing - Inputs'!N86*'Modified Pricing - Inputs'!N87*30</f>
        <v>67010.545214474027</v>
      </c>
    </row>
    <row r="248" spans="1:14" s="77" customFormat="1" ht="15.75" customHeight="1" x14ac:dyDescent="0.3">
      <c r="A248" s="64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 spans="1:14" s="77" customFormat="1" ht="15.75" customHeight="1" x14ac:dyDescent="0.3">
      <c r="A249" s="166" t="s">
        <v>127</v>
      </c>
      <c r="B249" s="22"/>
      <c r="C249" s="67">
        <f>+SUM(C250:C252)</f>
        <v>3640347.5439264802</v>
      </c>
      <c r="D249" s="67">
        <f>+SUM(D250:D252)</f>
        <v>9802739.7448932771</v>
      </c>
      <c r="E249" s="67">
        <f>+SUM(E250:E252)</f>
        <v>22172201.399847891</v>
      </c>
      <c r="F249" s="67">
        <f>+SUM(F250:F252)</f>
        <v>46818994.990046285</v>
      </c>
      <c r="G249" s="67">
        <f t="shared" ref="G249:N249" si="95">+SUM(G250:G252)</f>
        <v>95723799.83566919</v>
      </c>
      <c r="H249" s="67">
        <f t="shared" si="95"/>
        <v>192528267.52879119</v>
      </c>
      <c r="I249" s="67">
        <f t="shared" si="95"/>
        <v>383880145.38405448</v>
      </c>
      <c r="J249" s="67">
        <f t="shared" si="95"/>
        <v>761817114.84788954</v>
      </c>
      <c r="K249" s="67">
        <f t="shared" si="95"/>
        <v>1507926988.8710327</v>
      </c>
      <c r="L249" s="67">
        <f t="shared" si="95"/>
        <v>2980471241.7383986</v>
      </c>
      <c r="M249" s="67">
        <f t="shared" si="95"/>
        <v>5886270278.4963121</v>
      </c>
      <c r="N249" s="67">
        <f t="shared" si="95"/>
        <v>11619814456.875069</v>
      </c>
    </row>
    <row r="250" spans="1:14" s="77" customFormat="1" ht="15.75" customHeight="1" x14ac:dyDescent="0.3">
      <c r="A250" s="64" t="s">
        <v>61</v>
      </c>
      <c r="B250" s="22"/>
      <c r="C250" s="22">
        <f t="shared" ref="C250:N250" si="96">+C$232*C170</f>
        <v>655240.9876249443</v>
      </c>
      <c r="D250" s="22">
        <f t="shared" si="96"/>
        <v>756126.59271891857</v>
      </c>
      <c r="E250" s="22">
        <f t="shared" si="96"/>
        <v>881133.27566371066</v>
      </c>
      <c r="F250" s="22">
        <f t="shared" si="96"/>
        <v>1043247.0429518665</v>
      </c>
      <c r="G250" s="22">
        <f t="shared" si="96"/>
        <v>1266553.3611579065</v>
      </c>
      <c r="H250" s="22">
        <f t="shared" si="96"/>
        <v>1596892.1344257311</v>
      </c>
      <c r="I250" s="22">
        <f t="shared" si="96"/>
        <v>2122799.1753496113</v>
      </c>
      <c r="J250" s="22">
        <f t="shared" si="96"/>
        <v>3016729.9610923245</v>
      </c>
      <c r="K250" s="22">
        <f t="shared" si="96"/>
        <v>4616401.1986696199</v>
      </c>
      <c r="L250" s="22">
        <f t="shared" si="96"/>
        <v>7585210.9630413279</v>
      </c>
      <c r="M250" s="22">
        <f t="shared" si="96"/>
        <v>13228695.454451779</v>
      </c>
      <c r="N250" s="22">
        <f t="shared" si="96"/>
        <v>24118797.353691954</v>
      </c>
    </row>
    <row r="251" spans="1:14" s="77" customFormat="1" ht="15.75" customHeight="1" x14ac:dyDescent="0.3">
      <c r="A251" s="64" t="s">
        <v>62</v>
      </c>
      <c r="B251" s="22"/>
      <c r="C251" s="22">
        <f t="shared" ref="C251:N251" si="97">+C$233*C171</f>
        <v>1491349.1153653292</v>
      </c>
      <c r="D251" s="22">
        <f t="shared" si="97"/>
        <v>7114441.063560619</v>
      </c>
      <c r="E251" s="22">
        <f t="shared" si="97"/>
        <v>18853900.828106292</v>
      </c>
      <c r="F251" s="22">
        <f t="shared" si="97"/>
        <v>42750926.861343317</v>
      </c>
      <c r="G251" s="22">
        <f t="shared" si="97"/>
        <v>90737275.603745818</v>
      </c>
      <c r="H251" s="22">
        <f t="shared" si="97"/>
        <v>186367696.24639675</v>
      </c>
      <c r="I251" s="22">
        <f t="shared" si="97"/>
        <v>376129656.78232825</v>
      </c>
      <c r="J251" s="22">
        <f t="shared" si="97"/>
        <v>751756924.61134756</v>
      </c>
      <c r="K251" s="22">
        <f t="shared" si="97"/>
        <v>1494252004.6528869</v>
      </c>
      <c r="L251" s="22">
        <f t="shared" si="97"/>
        <v>2960737917.1562977</v>
      </c>
      <c r="M251" s="22">
        <f t="shared" si="97"/>
        <v>5855807618.1376495</v>
      </c>
      <c r="N251" s="22">
        <f t="shared" si="97"/>
        <v>11569578169.40085</v>
      </c>
    </row>
    <row r="252" spans="1:14" s="77" customFormat="1" ht="15.75" customHeight="1" x14ac:dyDescent="0.3">
      <c r="A252" s="64" t="s">
        <v>63</v>
      </c>
      <c r="B252" s="22"/>
      <c r="C252" s="22">
        <f t="shared" ref="C252:N252" si="98">+C$234*C172</f>
        <v>1493757.4409362071</v>
      </c>
      <c r="D252" s="22">
        <f t="shared" si="98"/>
        <v>1932172.0886137397</v>
      </c>
      <c r="E252" s="22">
        <f t="shared" si="98"/>
        <v>2437167.2960778885</v>
      </c>
      <c r="F252" s="22">
        <f t="shared" si="98"/>
        <v>3024821.0857511004</v>
      </c>
      <c r="G252" s="22">
        <f t="shared" si="98"/>
        <v>3719970.8707654653</v>
      </c>
      <c r="H252" s="22">
        <f t="shared" si="98"/>
        <v>4563679.1479687113</v>
      </c>
      <c r="I252" s="22">
        <f t="shared" si="98"/>
        <v>5627689.4263766119</v>
      </c>
      <c r="J252" s="22">
        <f t="shared" si="98"/>
        <v>7043460.2754496252</v>
      </c>
      <c r="K252" s="22">
        <f t="shared" si="98"/>
        <v>9058583.0194762908</v>
      </c>
      <c r="L252" s="22">
        <f t="shared" si="98"/>
        <v>12148113.61905946</v>
      </c>
      <c r="M252" s="22">
        <f t="shared" si="98"/>
        <v>17233964.904210974</v>
      </c>
      <c r="N252" s="22">
        <f t="shared" si="98"/>
        <v>26117490.120526552</v>
      </c>
    </row>
    <row r="253" spans="1:14" s="77" customFormat="1" ht="15.75" customHeight="1" x14ac:dyDescent="0.25">
      <c r="A253" s="48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</row>
    <row r="254" spans="1:14" s="77" customFormat="1" ht="15.75" customHeight="1" x14ac:dyDescent="0.3">
      <c r="A254" s="166" t="s">
        <v>128</v>
      </c>
      <c r="B254" s="22"/>
      <c r="C254" s="67">
        <f>+SUM(C255:C257)</f>
        <v>13262.05152681391</v>
      </c>
      <c r="D254" s="67">
        <f t="shared" ref="D254:N254" si="99">+SUM(D255:D257)</f>
        <v>13202.007188683452</v>
      </c>
      <c r="E254" s="67">
        <f t="shared" si="99"/>
        <v>13009.232834669499</v>
      </c>
      <c r="F254" s="67">
        <f t="shared" si="99"/>
        <v>12870.923300069318</v>
      </c>
      <c r="G254" s="67">
        <f t="shared" si="99"/>
        <v>12929.888330023305</v>
      </c>
      <c r="H254" s="67">
        <f t="shared" si="99"/>
        <v>12864.558098346877</v>
      </c>
      <c r="I254" s="67">
        <f t="shared" si="99"/>
        <v>12779.824884428064</v>
      </c>
      <c r="J254" s="67">
        <f t="shared" si="99"/>
        <v>12697.558412874338</v>
      </c>
      <c r="K254" s="67">
        <f t="shared" si="99"/>
        <v>12637.887045272884</v>
      </c>
      <c r="L254" s="67">
        <f t="shared" si="99"/>
        <v>12590.34973356035</v>
      </c>
      <c r="M254" s="67">
        <f t="shared" si="99"/>
        <v>12523.846825186025</v>
      </c>
      <c r="N254" s="67">
        <f t="shared" si="99"/>
        <v>12457.025926310607</v>
      </c>
    </row>
    <row r="255" spans="1:14" s="77" customFormat="1" ht="15.75" customHeight="1" x14ac:dyDescent="0.3">
      <c r="A255" s="64" t="s">
        <v>61</v>
      </c>
      <c r="B255" s="22"/>
      <c r="C255" s="22">
        <f t="shared" ref="C255:N255" si="100">+C$232*C175</f>
        <v>4365.8366481984613</v>
      </c>
      <c r="D255" s="22">
        <f t="shared" si="100"/>
        <v>4344.7569078512943</v>
      </c>
      <c r="E255" s="22">
        <f t="shared" si="100"/>
        <v>4343.9570719607882</v>
      </c>
      <c r="F255" s="22">
        <f t="shared" si="100"/>
        <v>4326.5331314395362</v>
      </c>
      <c r="G255" s="22">
        <f t="shared" si="100"/>
        <v>4295.6243882656263</v>
      </c>
      <c r="H255" s="22">
        <f t="shared" si="100"/>
        <v>4272.3142683636834</v>
      </c>
      <c r="I255" s="22">
        <f t="shared" si="100"/>
        <v>4251.6538802799523</v>
      </c>
      <c r="J255" s="22">
        <f t="shared" si="100"/>
        <v>4233.477598266617</v>
      </c>
      <c r="K255" s="22">
        <f t="shared" si="100"/>
        <v>4212.3095161654737</v>
      </c>
      <c r="L255" s="22">
        <f t="shared" si="100"/>
        <v>4189.3689011576535</v>
      </c>
      <c r="M255" s="22">
        <f t="shared" si="100"/>
        <v>4168.5453978768237</v>
      </c>
      <c r="N255" s="22">
        <f t="shared" si="100"/>
        <v>4148.1741219924861</v>
      </c>
    </row>
    <row r="256" spans="1:14" s="77" customFormat="1" ht="15.75" customHeight="1" x14ac:dyDescent="0.3">
      <c r="A256" s="64" t="s">
        <v>62</v>
      </c>
      <c r="B256" s="22"/>
      <c r="C256" s="22">
        <f t="shared" ref="C256:N256" si="101">+C$233*C176</f>
        <v>8062.5375287082161</v>
      </c>
      <c r="D256" s="22">
        <f t="shared" si="101"/>
        <v>8089.0500529097617</v>
      </c>
      <c r="E256" s="22">
        <f t="shared" si="101"/>
        <v>7953.9081684429339</v>
      </c>
      <c r="F256" s="22">
        <f t="shared" si="101"/>
        <v>7839.802136512978</v>
      </c>
      <c r="G256" s="22">
        <f t="shared" si="101"/>
        <v>7854.0471479149464</v>
      </c>
      <c r="H256" s="22">
        <f t="shared" si="101"/>
        <v>7843.7938589801879</v>
      </c>
      <c r="I256" s="22">
        <f t="shared" si="101"/>
        <v>7796.7200354522092</v>
      </c>
      <c r="J256" s="22">
        <f t="shared" si="101"/>
        <v>7739.7817133654189</v>
      </c>
      <c r="K256" s="22">
        <f t="shared" si="101"/>
        <v>7698.7262591515209</v>
      </c>
      <c r="L256" s="22">
        <f t="shared" si="101"/>
        <v>7669.9393282553783</v>
      </c>
      <c r="M256" s="22">
        <f t="shared" si="101"/>
        <v>7633.8388217340689</v>
      </c>
      <c r="N256" s="22">
        <f t="shared" si="101"/>
        <v>7592.6667783756466</v>
      </c>
    </row>
    <row r="257" spans="1:14" s="77" customFormat="1" ht="15.75" customHeight="1" x14ac:dyDescent="0.3">
      <c r="A257" s="64" t="s">
        <v>63</v>
      </c>
      <c r="B257" s="22"/>
      <c r="C257" s="22">
        <f t="shared" ref="C257:N257" si="102">+C$234*C177</f>
        <v>833.67734990723307</v>
      </c>
      <c r="D257" s="22">
        <f t="shared" si="102"/>
        <v>768.20022792239536</v>
      </c>
      <c r="E257" s="22">
        <f t="shared" si="102"/>
        <v>711.36759426577714</v>
      </c>
      <c r="F257" s="22">
        <f t="shared" si="102"/>
        <v>704.5880321168047</v>
      </c>
      <c r="G257" s="22">
        <f t="shared" si="102"/>
        <v>780.21679384273182</v>
      </c>
      <c r="H257" s="22">
        <f t="shared" si="102"/>
        <v>748.44997100300452</v>
      </c>
      <c r="I257" s="22">
        <f t="shared" si="102"/>
        <v>731.45096869590225</v>
      </c>
      <c r="J257" s="22">
        <f t="shared" si="102"/>
        <v>724.2991012423023</v>
      </c>
      <c r="K257" s="22">
        <f t="shared" si="102"/>
        <v>726.85126995588837</v>
      </c>
      <c r="L257" s="22">
        <f t="shared" si="102"/>
        <v>731.0415041473168</v>
      </c>
      <c r="M257" s="22">
        <f t="shared" si="102"/>
        <v>721.4626055751321</v>
      </c>
      <c r="N257" s="22">
        <f t="shared" si="102"/>
        <v>716.18502594247332</v>
      </c>
    </row>
    <row r="258" spans="1:14" s="77" customFormat="1" ht="15.75" customHeight="1" x14ac:dyDescent="0.25">
      <c r="A258" s="48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 spans="1:14" s="77" customFormat="1" ht="15.75" customHeight="1" x14ac:dyDescent="0.3">
      <c r="A259" s="166" t="s">
        <v>129</v>
      </c>
      <c r="B259" s="22"/>
      <c r="C259" s="67">
        <f>+SUM(C260:C262)</f>
        <v>3765390.4082513815</v>
      </c>
      <c r="D259" s="67">
        <f t="shared" ref="D259:J259" si="103">+SUM(D260:D262)</f>
        <v>4347344.5994395614</v>
      </c>
      <c r="E259" s="67">
        <f t="shared" si="103"/>
        <v>5068035.1133181201</v>
      </c>
      <c r="F259" s="67">
        <f t="shared" si="103"/>
        <v>6001943.7172931582</v>
      </c>
      <c r="G259" s="67">
        <f t="shared" si="103"/>
        <v>7287160.803341534</v>
      </c>
      <c r="H259" s="67">
        <f t="shared" si="103"/>
        <v>9186436.7906345129</v>
      </c>
      <c r="I259" s="67">
        <f t="shared" si="103"/>
        <v>12207171.271556035</v>
      </c>
      <c r="J259" s="67">
        <f t="shared" si="103"/>
        <v>17337620.456625767</v>
      </c>
      <c r="K259" s="67">
        <f>+SUM(K260:K262)</f>
        <v>26512965.88299964</v>
      </c>
      <c r="L259" s="67">
        <f>+SUM(L260:L262)</f>
        <v>43534486.098105654</v>
      </c>
      <c r="M259" s="67">
        <f>+SUM(M260:M262)</f>
        <v>75882781.010272101</v>
      </c>
      <c r="N259" s="67">
        <f>+SUM(N260:N262)</f>
        <v>138294683.62008643</v>
      </c>
    </row>
    <row r="260" spans="1:14" s="77" customFormat="1" ht="15.75" customHeight="1" x14ac:dyDescent="0.25">
      <c r="A260" s="65" t="s">
        <v>108</v>
      </c>
      <c r="B260" s="22"/>
      <c r="C260" s="22">
        <f t="shared" ref="C260:N260" si="104">+(C233-C232)*C203</f>
        <v>3272591.4767959076</v>
      </c>
      <c r="D260" s="22">
        <f t="shared" si="104"/>
        <v>3776463.1478259224</v>
      </c>
      <c r="E260" s="22">
        <f t="shared" si="104"/>
        <v>4400807.1874601133</v>
      </c>
      <c r="F260" s="22">
        <f t="shared" si="104"/>
        <v>5210482.0141548188</v>
      </c>
      <c r="G260" s="22">
        <f t="shared" si="104"/>
        <v>6325782.1365184411</v>
      </c>
      <c r="H260" s="22">
        <f t="shared" si="104"/>
        <v>7975654.2816814538</v>
      </c>
      <c r="I260" s="22">
        <f t="shared" si="104"/>
        <v>10602289.263648702</v>
      </c>
      <c r="J260" s="22">
        <f t="shared" si="104"/>
        <v>15067013.426999716</v>
      </c>
      <c r="K260" s="22">
        <f t="shared" si="104"/>
        <v>23056547.898502495</v>
      </c>
      <c r="L260" s="22">
        <f t="shared" si="104"/>
        <v>37884224.607689865</v>
      </c>
      <c r="M260" s="22">
        <f t="shared" si="104"/>
        <v>66070524.907620378</v>
      </c>
      <c r="N260" s="22">
        <f t="shared" si="104"/>
        <v>120460978.69481809</v>
      </c>
    </row>
    <row r="261" spans="1:14" s="77" customFormat="1" ht="15.75" customHeight="1" x14ac:dyDescent="0.25">
      <c r="A261" s="65" t="s">
        <v>109</v>
      </c>
      <c r="B261" s="22"/>
      <c r="C261" s="22">
        <f t="shared" ref="C261:N261" si="105">+(C234-C232)*C204</f>
        <v>476976.89540345222</v>
      </c>
      <c r="D261" s="22">
        <f t="shared" si="105"/>
        <v>550415.6814645069</v>
      </c>
      <c r="E261" s="22">
        <f t="shared" si="105"/>
        <v>641413.1933140246</v>
      </c>
      <c r="F261" s="22">
        <f t="shared" si="105"/>
        <v>759422.47979584406</v>
      </c>
      <c r="G261" s="22">
        <f t="shared" si="105"/>
        <v>921976.3437840644</v>
      </c>
      <c r="H261" s="22">
        <f t="shared" si="105"/>
        <v>1162443.5390304956</v>
      </c>
      <c r="I261" s="22">
        <f t="shared" si="105"/>
        <v>1545272.9291147909</v>
      </c>
      <c r="J261" s="22">
        <f t="shared" si="105"/>
        <v>2196001.9569716183</v>
      </c>
      <c r="K261" s="22">
        <f t="shared" si="105"/>
        <v>3360468.5196197969</v>
      </c>
      <c r="L261" s="22">
        <f t="shared" si="105"/>
        <v>5521587.392213909</v>
      </c>
      <c r="M261" s="22">
        <f t="shared" si="105"/>
        <v>9629712.132284753</v>
      </c>
      <c r="N261" s="22">
        <f t="shared" si="105"/>
        <v>17557065.720702235</v>
      </c>
    </row>
    <row r="262" spans="1:14" s="77" customFormat="1" ht="15.75" customHeight="1" x14ac:dyDescent="0.25">
      <c r="A262" s="65" t="s">
        <v>110</v>
      </c>
      <c r="B262" s="22"/>
      <c r="C262" s="22">
        <f t="shared" ref="C262:N262" si="106">+(C234-C233)*C205</f>
        <v>15822.036052021667</v>
      </c>
      <c r="D262" s="22">
        <f t="shared" si="106"/>
        <v>20465.770149132375</v>
      </c>
      <c r="E262" s="22">
        <f t="shared" si="106"/>
        <v>25814.732543982896</v>
      </c>
      <c r="F262" s="22">
        <f t="shared" si="106"/>
        <v>32039.22334249521</v>
      </c>
      <c r="G262" s="22">
        <f t="shared" si="106"/>
        <v>39402.323039028946</v>
      </c>
      <c r="H262" s="22">
        <f t="shared" si="106"/>
        <v>48338.96992256333</v>
      </c>
      <c r="I262" s="22">
        <f t="shared" si="106"/>
        <v>59609.078792541739</v>
      </c>
      <c r="J262" s="22">
        <f t="shared" si="106"/>
        <v>74605.072654433548</v>
      </c>
      <c r="K262" s="22">
        <f t="shared" si="106"/>
        <v>95949.464877347564</v>
      </c>
      <c r="L262" s="22">
        <f t="shared" si="106"/>
        <v>128674.09820187982</v>
      </c>
      <c r="M262" s="22">
        <f t="shared" si="106"/>
        <v>182543.97036697148</v>
      </c>
      <c r="N262" s="22">
        <f t="shared" si="106"/>
        <v>276639.20456610364</v>
      </c>
    </row>
    <row r="263" spans="1:14" s="77" customFormat="1" ht="15.75" customHeight="1" x14ac:dyDescent="0.25">
      <c r="A263" s="48"/>
    </row>
    <row r="264" spans="1:14" s="77" customFormat="1" ht="15.75" customHeight="1" x14ac:dyDescent="0.3">
      <c r="A264" s="166" t="s">
        <v>130</v>
      </c>
      <c r="C264" s="67">
        <f>+SUM(C265:C267)</f>
        <v>-861299.85010426911</v>
      </c>
      <c r="D264" s="67">
        <f t="shared" ref="D264:N264" si="107">+SUM(D265:D267)</f>
        <v>-1168727.8261943711</v>
      </c>
      <c r="E264" s="67">
        <f t="shared" si="107"/>
        <v>-1578293.7452438439</v>
      </c>
      <c r="F264" s="67">
        <f t="shared" si="107"/>
        <v>-2162755.0386751117</v>
      </c>
      <c r="G264" s="67">
        <f t="shared" si="107"/>
        <v>-3061896.3459481951</v>
      </c>
      <c r="H264" s="67">
        <f t="shared" si="107"/>
        <v>-4547158.2454054393</v>
      </c>
      <c r="I264" s="67">
        <f t="shared" si="107"/>
        <v>-7148990.8253668519</v>
      </c>
      <c r="J264" s="67">
        <f t="shared" si="107"/>
        <v>-11908407.034272227</v>
      </c>
      <c r="K264" s="67">
        <f t="shared" si="107"/>
        <v>-20872783.166425299</v>
      </c>
      <c r="L264" s="67">
        <f t="shared" si="107"/>
        <v>-38074037.073728412</v>
      </c>
      <c r="M264" s="67">
        <f t="shared" si="107"/>
        <v>-71458327.165891856</v>
      </c>
      <c r="N264" s="67">
        <f t="shared" si="107"/>
        <v>-136692999.38950774</v>
      </c>
    </row>
    <row r="265" spans="1:14" s="77" customFormat="1" ht="15.75" customHeight="1" x14ac:dyDescent="0.25">
      <c r="A265" s="65" t="s">
        <v>113</v>
      </c>
      <c r="C265" s="70">
        <f t="shared" ref="C265:N265" si="108">(C232-C233)*C209</f>
        <v>-15714.316919756253</v>
      </c>
      <c r="D265" s="70">
        <f t="shared" si="108"/>
        <v>-74964.728531945715</v>
      </c>
      <c r="E265" s="70">
        <f t="shared" si="108"/>
        <v>-198663.19008338946</v>
      </c>
      <c r="F265" s="70">
        <f t="shared" si="108"/>
        <v>-450465.69337180391</v>
      </c>
      <c r="G265" s="70">
        <f t="shared" si="108"/>
        <v>-956096.92632113129</v>
      </c>
      <c r="H265" s="70">
        <f t="shared" si="108"/>
        <v>-1963752.8277229238</v>
      </c>
      <c r="I265" s="70">
        <f t="shared" si="108"/>
        <v>-3963270.9529242287</v>
      </c>
      <c r="J265" s="70">
        <f t="shared" si="108"/>
        <v>-7921248.2431185553</v>
      </c>
      <c r="K265" s="70">
        <f t="shared" si="108"/>
        <v>-15744904.608297896</v>
      </c>
      <c r="L265" s="70">
        <f t="shared" si="108"/>
        <v>-31197238.438121065</v>
      </c>
      <c r="M265" s="70">
        <f t="shared" si="108"/>
        <v>-61702532.146536522</v>
      </c>
      <c r="N265" s="70">
        <f t="shared" si="108"/>
        <v>-121908422.45366649</v>
      </c>
    </row>
    <row r="266" spans="1:14" s="77" customFormat="1" ht="15.75" customHeight="1" x14ac:dyDescent="0.25">
      <c r="A266" s="65" t="s">
        <v>114</v>
      </c>
      <c r="C266" s="70">
        <f t="shared" ref="C266:N266" si="109">(C233-C234)*C210</f>
        <v>-720313.60234236286</v>
      </c>
      <c r="D266" s="70">
        <f t="shared" si="109"/>
        <v>-931724.12023095496</v>
      </c>
      <c r="E266" s="70">
        <f t="shared" si="109"/>
        <v>-1175240.8432848316</v>
      </c>
      <c r="F266" s="70">
        <f t="shared" si="109"/>
        <v>-1458616.8497028176</v>
      </c>
      <c r="G266" s="70">
        <f t="shared" si="109"/>
        <v>-1793829.1352378693</v>
      </c>
      <c r="H266" s="70">
        <f t="shared" si="109"/>
        <v>-2200678.6891369577</v>
      </c>
      <c r="I266" s="70">
        <f t="shared" si="109"/>
        <v>-2713761.372821494</v>
      </c>
      <c r="J266" s="70">
        <f t="shared" si="109"/>
        <v>-3396468.5998716461</v>
      </c>
      <c r="K266" s="70">
        <f t="shared" si="109"/>
        <v>-4368192.8458122313</v>
      </c>
      <c r="L266" s="70">
        <f t="shared" si="109"/>
        <v>-5858013.6525544114</v>
      </c>
      <c r="M266" s="70">
        <f t="shared" si="109"/>
        <v>-8310492.0535249161</v>
      </c>
      <c r="N266" s="70">
        <f t="shared" si="109"/>
        <v>-12594269.241642548</v>
      </c>
    </row>
    <row r="267" spans="1:14" s="77" customFormat="1" ht="15.75" customHeight="1" x14ac:dyDescent="0.25">
      <c r="A267" s="65" t="s">
        <v>115</v>
      </c>
      <c r="C267" s="70">
        <f t="shared" ref="C267:N267" si="110">(C232-C234)*C211</f>
        <v>-125271.93084215006</v>
      </c>
      <c r="D267" s="70">
        <f t="shared" si="110"/>
        <v>-162038.97743147041</v>
      </c>
      <c r="E267" s="70">
        <f t="shared" si="110"/>
        <v>-204389.71187562289</v>
      </c>
      <c r="F267" s="70">
        <f t="shared" si="110"/>
        <v>-253672.49560049002</v>
      </c>
      <c r="G267" s="70">
        <f t="shared" si="110"/>
        <v>-311970.28438919468</v>
      </c>
      <c r="H267" s="70">
        <f t="shared" si="110"/>
        <v>-382726.72854555788</v>
      </c>
      <c r="I267" s="70">
        <f t="shared" si="110"/>
        <v>-471958.49962112948</v>
      </c>
      <c r="J267" s="70">
        <f t="shared" si="110"/>
        <v>-590690.19128202554</v>
      </c>
      <c r="K267" s="70">
        <f t="shared" si="110"/>
        <v>-759685.71231517068</v>
      </c>
      <c r="L267" s="70">
        <f t="shared" si="110"/>
        <v>-1018784.983052941</v>
      </c>
      <c r="M267" s="70">
        <f t="shared" si="110"/>
        <v>-1445302.9658304201</v>
      </c>
      <c r="N267" s="70">
        <f t="shared" si="110"/>
        <v>-2190307.6941987043</v>
      </c>
    </row>
    <row r="268" spans="1:14" s="77" customFormat="1" ht="15.75" customHeight="1" x14ac:dyDescent="0.25">
      <c r="A268" s="48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</row>
    <row r="269" spans="1:14" s="77" customFormat="1" ht="15.75" customHeight="1" x14ac:dyDescent="0.3">
      <c r="A269" s="166" t="s">
        <v>131</v>
      </c>
      <c r="B269" s="68">
        <f>+SUM(B270:B272)</f>
        <v>3277280.3030137992</v>
      </c>
      <c r="C269" s="67">
        <f>+SUM(C270:C272)+C243</f>
        <v>10534342.709254676</v>
      </c>
      <c r="D269" s="67">
        <f t="shared" ref="D269:N269" si="111">+SUM(D270:D272)+D243</f>
        <v>23385593.708541363</v>
      </c>
      <c r="E269" s="67">
        <f t="shared" si="111"/>
        <v>48772412.43498873</v>
      </c>
      <c r="F269" s="67">
        <f t="shared" si="111"/>
        <v>98949568.478359967</v>
      </c>
      <c r="G269" s="67">
        <f t="shared" si="111"/>
        <v>198076266.70057568</v>
      </c>
      <c r="H269" s="67">
        <f t="shared" si="111"/>
        <v>393825500.24428648</v>
      </c>
      <c r="I269" s="67">
        <f t="shared" si="111"/>
        <v>780235757.24786437</v>
      </c>
      <c r="J269" s="67">
        <f t="shared" si="111"/>
        <v>1542842655.1926398</v>
      </c>
      <c r="K269" s="67">
        <f t="shared" si="111"/>
        <v>3047687495.530479</v>
      </c>
      <c r="L269" s="67">
        <f t="shared" si="111"/>
        <v>6016932871.9842434</v>
      </c>
      <c r="M269" s="67">
        <f t="shared" si="111"/>
        <v>11875334553.032333</v>
      </c>
      <c r="N269" s="67">
        <f t="shared" si="111"/>
        <v>23433782468.704659</v>
      </c>
    </row>
    <row r="270" spans="1:14" s="77" customFormat="1" ht="15.75" customHeight="1" x14ac:dyDescent="0.3">
      <c r="A270" s="64" t="s">
        <v>61</v>
      </c>
      <c r="B270" s="69">
        <v>1376556.6966910595</v>
      </c>
      <c r="C270" s="167">
        <f>+C232*C222</f>
        <v>794250.62260390609</v>
      </c>
      <c r="D270" s="167">
        <f t="shared" ref="D270:N270" si="112">+D232*D222</f>
        <v>925560.16351230105</v>
      </c>
      <c r="E270" s="167">
        <f t="shared" si="112"/>
        <v>1095847.7341931371</v>
      </c>
      <c r="F270" s="167">
        <f t="shared" si="112"/>
        <v>1330413.1944935992</v>
      </c>
      <c r="G270" s="167">
        <f t="shared" si="112"/>
        <v>1677407.7042287092</v>
      </c>
      <c r="H270" s="167">
        <f t="shared" si="112"/>
        <v>2229831.0665437095</v>
      </c>
      <c r="I270" s="167">
        <f t="shared" si="112"/>
        <v>3168833.9927440383</v>
      </c>
      <c r="J270" s="167">
        <f t="shared" si="112"/>
        <v>4849160.9229722898</v>
      </c>
      <c r="K270" s="167">
        <f t="shared" si="112"/>
        <v>7967658.5746232439</v>
      </c>
      <c r="L270" s="167">
        <f t="shared" si="112"/>
        <v>13895688.502575399</v>
      </c>
      <c r="M270" s="167">
        <f t="shared" si="112"/>
        <v>25334871.16984449</v>
      </c>
      <c r="N270" s="167">
        <f t="shared" si="112"/>
        <v>47610717.75746315</v>
      </c>
    </row>
    <row r="271" spans="1:14" s="77" customFormat="1" ht="15.75" customHeight="1" x14ac:dyDescent="0.3">
      <c r="A271" s="64" t="s">
        <v>62</v>
      </c>
      <c r="B271" s="69">
        <v>1007328.007676683</v>
      </c>
      <c r="C271" s="167">
        <f>+C233*C223</f>
        <v>7208146.97422555</v>
      </c>
      <c r="D271" s="167">
        <f t="shared" ref="D271:N271" si="113">+D233*D223</f>
        <v>19102229.815710526</v>
      </c>
      <c r="E271" s="167">
        <f t="shared" si="113"/>
        <v>43314008.97805807</v>
      </c>
      <c r="F271" s="167">
        <f t="shared" si="113"/>
        <v>91932396.761647224</v>
      </c>
      <c r="G271" s="167">
        <f t="shared" si="113"/>
        <v>188822387.28105038</v>
      </c>
      <c r="H271" s="167">
        <f t="shared" si="113"/>
        <v>381083745.4734835</v>
      </c>
      <c r="I271" s="167">
        <f t="shared" si="113"/>
        <v>761658484.91524577</v>
      </c>
      <c r="J271" s="167">
        <f t="shared" si="113"/>
        <v>1513933135.4132593</v>
      </c>
      <c r="K271" s="167">
        <f t="shared" si="113"/>
        <v>2999734465.203949</v>
      </c>
      <c r="L271" s="167">
        <f t="shared" si="113"/>
        <v>5932935783.3208199</v>
      </c>
      <c r="M271" s="167">
        <f t="shared" si="113"/>
        <v>11721963697.467934</v>
      </c>
      <c r="N271" s="167">
        <f t="shared" si="113"/>
        <v>23145527041.035126</v>
      </c>
    </row>
    <row r="272" spans="1:14" s="77" customFormat="1" ht="15.75" customHeight="1" x14ac:dyDescent="0.3">
      <c r="A272" s="64" t="s">
        <v>63</v>
      </c>
      <c r="B272" s="69">
        <v>893395.59864605684</v>
      </c>
      <c r="C272" s="167">
        <f>+C234*C224</f>
        <v>2195650.1006974312</v>
      </c>
      <c r="D272" s="167">
        <f t="shared" ref="D272:N272" si="114">+D234*D224</f>
        <v>2769508.2909976006</v>
      </c>
      <c r="E272" s="167">
        <f t="shared" si="114"/>
        <v>3437296.6883535236</v>
      </c>
      <c r="F272" s="167">
        <f t="shared" si="114"/>
        <v>4227239.6258698469</v>
      </c>
      <c r="G272" s="167">
        <f t="shared" si="114"/>
        <v>5185999.0317826271</v>
      </c>
      <c r="H272" s="167">
        <f t="shared" si="114"/>
        <v>6395101.620882513</v>
      </c>
      <c r="I272" s="167">
        <f t="shared" si="114"/>
        <v>8003932.1311927568</v>
      </c>
      <c r="J272" s="167">
        <f t="shared" si="114"/>
        <v>10293844.340313965</v>
      </c>
      <c r="K272" s="167">
        <f t="shared" si="114"/>
        <v>13804674.567113025</v>
      </c>
      <c r="L272" s="167">
        <f t="shared" si="114"/>
        <v>19584051.027512468</v>
      </c>
      <c r="M272" s="167">
        <f t="shared" si="114"/>
        <v>29678966.046052903</v>
      </c>
      <c r="N272" s="167">
        <f t="shared" si="114"/>
        <v>48105296.214054301</v>
      </c>
    </row>
    <row r="273" spans="1:14" s="77" customFormat="1" ht="15.75" customHeight="1" x14ac:dyDescent="0.25">
      <c r="A273" s="3"/>
    </row>
    <row r="274" spans="1:14" s="77" customFormat="1" ht="15.75" customHeight="1" x14ac:dyDescent="0.3">
      <c r="A274" s="168" t="s">
        <v>132</v>
      </c>
      <c r="C274" s="67">
        <f>+SUM(C275:C277)</f>
        <v>-256374.45336158169</v>
      </c>
      <c r="D274" s="67">
        <f t="shared" ref="D274:N274" si="115">+SUM(D275:D277)</f>
        <v>-395307.95263361139</v>
      </c>
      <c r="E274" s="67">
        <f t="shared" si="115"/>
        <v>-625096.87037253939</v>
      </c>
      <c r="F274" s="67">
        <f t="shared" si="115"/>
        <v>-1028158.4105584484</v>
      </c>
      <c r="G274" s="67">
        <f t="shared" si="115"/>
        <v>-1766249.7463414883</v>
      </c>
      <c r="H274" s="67">
        <f t="shared" si="115"/>
        <v>-3157526.4882705486</v>
      </c>
      <c r="I274" s="67">
        <f t="shared" si="115"/>
        <v>-5828532.7768552862</v>
      </c>
      <c r="J274" s="67">
        <f t="shared" si="115"/>
        <v>-11014136.191293038</v>
      </c>
      <c r="K274" s="67">
        <f t="shared" si="115"/>
        <v>-21149151.805512715</v>
      </c>
      <c r="L274" s="67">
        <f t="shared" si="115"/>
        <v>-41035556.607286811</v>
      </c>
      <c r="M274" s="67">
        <f t="shared" si="115"/>
        <v>-80145244.354595765</v>
      </c>
      <c r="N274" s="67">
        <f t="shared" si="115"/>
        <v>-157163077.80876204</v>
      </c>
    </row>
    <row r="275" spans="1:14" s="77" customFormat="1" ht="15.75" customHeight="1" x14ac:dyDescent="0.3">
      <c r="A275" s="64" t="s">
        <v>61</v>
      </c>
      <c r="C275" s="167">
        <f t="shared" ref="C275:N275" si="116">-C185*C232</f>
        <v>-33037.360720585435</v>
      </c>
      <c r="D275" s="167">
        <f t="shared" si="116"/>
        <v>-38124.029884987496</v>
      </c>
      <c r="E275" s="167">
        <f t="shared" si="116"/>
        <v>-44426.88784859045</v>
      </c>
      <c r="F275" s="167">
        <f t="shared" si="116"/>
        <v>-52600.691241270579</v>
      </c>
      <c r="G275" s="167">
        <f t="shared" si="116"/>
        <v>-63859.833335692769</v>
      </c>
      <c r="H275" s="167">
        <f t="shared" si="116"/>
        <v>-80515.569802978047</v>
      </c>
      <c r="I275" s="167">
        <f t="shared" si="116"/>
        <v>-107031.89119409806</v>
      </c>
      <c r="J275" s="167">
        <f t="shared" si="116"/>
        <v>-152104.03165171383</v>
      </c>
      <c r="K275" s="167">
        <f t="shared" si="116"/>
        <v>-232759.72430266987</v>
      </c>
      <c r="L275" s="167">
        <f t="shared" si="116"/>
        <v>-382447.6115819157</v>
      </c>
      <c r="M275" s="167">
        <f t="shared" si="116"/>
        <v>-666993.04812361917</v>
      </c>
      <c r="N275" s="167">
        <f t="shared" si="116"/>
        <v>-1216073.8161525356</v>
      </c>
    </row>
    <row r="276" spans="1:14" s="77" customFormat="1" ht="15.75" customHeight="1" x14ac:dyDescent="0.3">
      <c r="A276" s="64" t="s">
        <v>62</v>
      </c>
      <c r="C276" s="167">
        <f t="shared" ref="C276:N276" si="117">-C186*C233</f>
        <v>-19642.896149695316</v>
      </c>
      <c r="D276" s="167">
        <f t="shared" si="117"/>
        <v>-93705.910664932162</v>
      </c>
      <c r="E276" s="167">
        <f t="shared" si="117"/>
        <v>-248328.9876042369</v>
      </c>
      <c r="F276" s="167">
        <f t="shared" si="117"/>
        <v>-563082.11671475496</v>
      </c>
      <c r="G276" s="167">
        <f t="shared" si="117"/>
        <v>-1195121.157901414</v>
      </c>
      <c r="H276" s="167">
        <f t="shared" si="117"/>
        <v>-2454691.0346536553</v>
      </c>
      <c r="I276" s="167">
        <f t="shared" si="117"/>
        <v>-4954088.6911552865</v>
      </c>
      <c r="J276" s="167">
        <f t="shared" si="117"/>
        <v>-9901560.3038981948</v>
      </c>
      <c r="K276" s="167">
        <f t="shared" si="117"/>
        <v>-19681130.76037237</v>
      </c>
      <c r="L276" s="167">
        <f t="shared" si="117"/>
        <v>-38996548.047651336</v>
      </c>
      <c r="M276" s="167">
        <f t="shared" si="117"/>
        <v>-77128165.183170661</v>
      </c>
      <c r="N276" s="167">
        <f t="shared" si="117"/>
        <v>-152385528.06708315</v>
      </c>
    </row>
    <row r="277" spans="1:14" s="77" customFormat="1" ht="15.75" customHeight="1" x14ac:dyDescent="0.3">
      <c r="A277" s="64" t="s">
        <v>63</v>
      </c>
      <c r="C277" s="167">
        <f t="shared" ref="C277:N277" si="118">-C187*C234</f>
        <v>-203694.19649130094</v>
      </c>
      <c r="D277" s="167">
        <f t="shared" si="118"/>
        <v>-263478.01208369172</v>
      </c>
      <c r="E277" s="167">
        <f t="shared" si="118"/>
        <v>-332340.99491971207</v>
      </c>
      <c r="F277" s="167">
        <f t="shared" si="118"/>
        <v>-412475.60260242282</v>
      </c>
      <c r="G277" s="167">
        <f t="shared" si="118"/>
        <v>-507268.75510438171</v>
      </c>
      <c r="H277" s="167">
        <f t="shared" si="118"/>
        <v>-622319.88381391519</v>
      </c>
      <c r="I277" s="167">
        <f t="shared" si="118"/>
        <v>-767412.19450590166</v>
      </c>
      <c r="J277" s="167">
        <f t="shared" si="118"/>
        <v>-960471.8557431309</v>
      </c>
      <c r="K277" s="167">
        <f t="shared" si="118"/>
        <v>-1235261.3208376761</v>
      </c>
      <c r="L277" s="167">
        <f t="shared" si="118"/>
        <v>-1656560.948053563</v>
      </c>
      <c r="M277" s="167">
        <f t="shared" si="118"/>
        <v>-2350086.1233014963</v>
      </c>
      <c r="N277" s="167">
        <f t="shared" si="118"/>
        <v>-3561475.9255263484</v>
      </c>
    </row>
    <row r="278" spans="1:14" s="77" customFormat="1" ht="15.75" customHeight="1" x14ac:dyDescent="0.25">
      <c r="A278" s="3"/>
    </row>
    <row r="279" spans="1:14" s="77" customFormat="1" ht="15.75" customHeight="1" x14ac:dyDescent="0.25">
      <c r="A279" s="3" t="s">
        <v>103</v>
      </c>
    </row>
    <row r="280" spans="1:14" s="77" customFormat="1" ht="15.75" customHeight="1" x14ac:dyDescent="0.3">
      <c r="A280" s="64" t="s">
        <v>61</v>
      </c>
      <c r="C280" s="169">
        <f>-C275/B270</f>
        <v>2.4000000000000004E-2</v>
      </c>
      <c r="D280" s="169">
        <f t="shared" ref="D280:N280" si="119">-D275/C270</f>
        <v>4.8000000000000008E-2</v>
      </c>
      <c r="E280" s="169">
        <f t="shared" si="119"/>
        <v>4.8000000000000001E-2</v>
      </c>
      <c r="F280" s="169">
        <f t="shared" si="119"/>
        <v>4.7999999999999994E-2</v>
      </c>
      <c r="G280" s="169">
        <f t="shared" si="119"/>
        <v>4.8000000000000001E-2</v>
      </c>
      <c r="H280" s="169">
        <f t="shared" si="119"/>
        <v>4.8000000000000001E-2</v>
      </c>
      <c r="I280" s="169">
        <f t="shared" si="119"/>
        <v>4.8000000000000001E-2</v>
      </c>
      <c r="J280" s="169">
        <f t="shared" si="119"/>
        <v>4.7999999999999994E-2</v>
      </c>
      <c r="K280" s="169">
        <f t="shared" si="119"/>
        <v>4.7999999999999994E-2</v>
      </c>
      <c r="L280" s="169">
        <f t="shared" si="119"/>
        <v>4.8000000000000001E-2</v>
      </c>
      <c r="M280" s="169">
        <f t="shared" si="119"/>
        <v>4.8000000000000001E-2</v>
      </c>
      <c r="N280" s="169">
        <f t="shared" si="119"/>
        <v>4.8000000000000008E-2</v>
      </c>
    </row>
    <row r="281" spans="1:14" s="77" customFormat="1" ht="15.75" customHeight="1" x14ac:dyDescent="0.3">
      <c r="A281" s="64" t="s">
        <v>62</v>
      </c>
      <c r="C281" s="169">
        <f t="shared" ref="C281:N282" si="120">-C276/B271</f>
        <v>1.9499999999999997E-2</v>
      </c>
      <c r="D281" s="169">
        <f t="shared" si="120"/>
        <v>1.3000000000000001E-2</v>
      </c>
      <c r="E281" s="169">
        <f t="shared" si="120"/>
        <v>1.3000000000000003E-2</v>
      </c>
      <c r="F281" s="169">
        <f t="shared" si="120"/>
        <v>1.3000000000000001E-2</v>
      </c>
      <c r="G281" s="169">
        <f t="shared" si="120"/>
        <v>1.3000000000000001E-2</v>
      </c>
      <c r="H281" s="169">
        <f t="shared" si="120"/>
        <v>1.3000000000000001E-2</v>
      </c>
      <c r="I281" s="169">
        <f t="shared" si="120"/>
        <v>1.3000000000000003E-2</v>
      </c>
      <c r="J281" s="169">
        <f t="shared" si="120"/>
        <v>1.2999999999999999E-2</v>
      </c>
      <c r="K281" s="169">
        <f t="shared" si="120"/>
        <v>1.2999999999999999E-2</v>
      </c>
      <c r="L281" s="169">
        <f t="shared" si="120"/>
        <v>1.2999999999999999E-2</v>
      </c>
      <c r="M281" s="169">
        <f t="shared" si="120"/>
        <v>1.3000000000000001E-2</v>
      </c>
      <c r="N281" s="169">
        <f t="shared" si="120"/>
        <v>1.3000000000000001E-2</v>
      </c>
    </row>
    <row r="282" spans="1:14" s="77" customFormat="1" ht="15.75" customHeight="1" x14ac:dyDescent="0.3">
      <c r="A282" s="64" t="s">
        <v>63</v>
      </c>
      <c r="C282" s="169">
        <f t="shared" si="120"/>
        <v>0.22799999999999998</v>
      </c>
      <c r="D282" s="169">
        <f t="shared" si="120"/>
        <v>0.11999999999999998</v>
      </c>
      <c r="E282" s="169">
        <f t="shared" si="120"/>
        <v>0.12</v>
      </c>
      <c r="F282" s="169">
        <f t="shared" si="120"/>
        <v>0.12</v>
      </c>
      <c r="G282" s="169">
        <f t="shared" si="120"/>
        <v>0.12000000000000002</v>
      </c>
      <c r="H282" s="169">
        <f t="shared" si="120"/>
        <v>0.11999999999999998</v>
      </c>
      <c r="I282" s="169">
        <f t="shared" si="120"/>
        <v>0.12000000000000001</v>
      </c>
      <c r="J282" s="169">
        <f t="shared" si="120"/>
        <v>0.12000000000000001</v>
      </c>
      <c r="K282" s="169">
        <f t="shared" si="120"/>
        <v>0.12000000000000002</v>
      </c>
      <c r="L282" s="169">
        <f t="shared" si="120"/>
        <v>0.12</v>
      </c>
      <c r="M282" s="169">
        <f t="shared" si="120"/>
        <v>0.12000000000000001</v>
      </c>
      <c r="N282" s="169">
        <f t="shared" si="120"/>
        <v>0.12</v>
      </c>
    </row>
    <row r="283" spans="1:14" ht="15.75" customHeight="1" x14ac:dyDescent="0.25">
      <c r="A283" s="3"/>
    </row>
    <row r="284" spans="1:14" ht="15.75" customHeight="1" x14ac:dyDescent="0.25"/>
    <row r="285" spans="1:14" ht="15.75" customHeight="1" x14ac:dyDescent="0.25"/>
    <row r="286" spans="1:14" ht="15.75" customHeight="1" x14ac:dyDescent="0.25"/>
    <row r="287" spans="1:14" ht="15.75" customHeight="1" x14ac:dyDescent="0.25"/>
    <row r="288" spans="1:14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"/>
  <sheetViews>
    <sheetView workbookViewId="0">
      <selection activeCell="B13" sqref="B13"/>
    </sheetView>
  </sheetViews>
  <sheetFormatPr defaultColWidth="14.44140625" defaultRowHeight="15" customHeight="1" x14ac:dyDescent="0.25"/>
  <cols>
    <col min="1" max="1" width="9" customWidth="1"/>
    <col min="2" max="2" width="134.21875" customWidth="1"/>
  </cols>
  <sheetData>
    <row r="1" spans="1:3" ht="15" customHeight="1" x14ac:dyDescent="0.3">
      <c r="A1" s="1" t="s">
        <v>0</v>
      </c>
    </row>
    <row r="3" spans="1:3" ht="15" customHeight="1" x14ac:dyDescent="0.25">
      <c r="B3" s="2" t="s">
        <v>1</v>
      </c>
      <c r="C3" s="3"/>
    </row>
    <row r="4" spans="1:3" ht="15" customHeight="1" x14ac:dyDescent="0.25">
      <c r="B4" s="2"/>
      <c r="C4" s="3"/>
    </row>
    <row r="5" spans="1:3" ht="15" customHeight="1" x14ac:dyDescent="0.25">
      <c r="B5" s="2" t="s">
        <v>2</v>
      </c>
      <c r="C5" s="3"/>
    </row>
    <row r="6" spans="1:3" ht="15" customHeight="1" x14ac:dyDescent="0.25">
      <c r="B6" s="2"/>
      <c r="C6" s="3"/>
    </row>
    <row r="7" spans="1:3" ht="15" customHeight="1" x14ac:dyDescent="0.25">
      <c r="B7" s="2" t="s">
        <v>3</v>
      </c>
      <c r="C7" s="3"/>
    </row>
    <row r="8" spans="1:3" ht="15" customHeight="1" x14ac:dyDescent="0.25">
      <c r="B8" s="2"/>
      <c r="C8" s="3"/>
    </row>
    <row r="9" spans="1:3" ht="45" x14ac:dyDescent="0.25">
      <c r="B9" s="41" t="s">
        <v>4</v>
      </c>
      <c r="C9" s="3"/>
    </row>
    <row r="10" spans="1:3" ht="15" customHeight="1" x14ac:dyDescent="0.25">
      <c r="B10" s="2"/>
      <c r="C10" s="3"/>
    </row>
    <row r="11" spans="1:3" ht="15" customHeight="1" x14ac:dyDescent="0.25">
      <c r="B11" s="2" t="s">
        <v>5</v>
      </c>
      <c r="C11" s="3"/>
    </row>
    <row r="12" spans="1:3" ht="15" customHeight="1" x14ac:dyDescent="0.25">
      <c r="B12" s="2"/>
      <c r="C12" s="3"/>
    </row>
    <row r="13" spans="1:3" ht="15" customHeight="1" x14ac:dyDescent="0.25">
      <c r="B13" s="2" t="s">
        <v>6</v>
      </c>
      <c r="C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zoomScale="90" zoomScaleNormal="90" workbookViewId="0">
      <selection activeCell="D3" sqref="D3"/>
    </sheetView>
  </sheetViews>
  <sheetFormatPr defaultColWidth="14.44140625" defaultRowHeight="15" customHeight="1" x14ac:dyDescent="0.25"/>
  <cols>
    <col min="1" max="1" width="77.5546875" customWidth="1"/>
    <col min="2" max="14" width="14.44140625" customWidth="1"/>
  </cols>
  <sheetData>
    <row r="1" spans="1:18" ht="28.5" customHeight="1" x14ac:dyDescent="0.25">
      <c r="A1" s="4"/>
      <c r="B1" s="5">
        <v>43435</v>
      </c>
      <c r="C1" s="5">
        <v>43831</v>
      </c>
      <c r="D1" s="5">
        <v>43862</v>
      </c>
      <c r="E1" s="5">
        <v>43891</v>
      </c>
      <c r="F1" s="5">
        <v>43922</v>
      </c>
      <c r="G1" s="5">
        <v>43952</v>
      </c>
      <c r="H1" s="5">
        <v>43983</v>
      </c>
      <c r="I1" s="5">
        <v>44013</v>
      </c>
      <c r="J1" s="5">
        <v>44044</v>
      </c>
      <c r="K1" s="5">
        <v>44075</v>
      </c>
      <c r="L1" s="5">
        <v>44105</v>
      </c>
      <c r="M1" s="5">
        <v>44136</v>
      </c>
      <c r="N1" s="5">
        <v>44166</v>
      </c>
    </row>
    <row r="2" spans="1:18" ht="15.75" customHeight="1" x14ac:dyDescent="0.3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8" ht="15.75" customHeight="1" x14ac:dyDescent="0.3">
      <c r="A3" s="8" t="s">
        <v>8</v>
      </c>
      <c r="B3" s="9"/>
      <c r="C3" s="9">
        <v>0.45</v>
      </c>
      <c r="Q3" s="88">
        <f>C3-'Original Pricing - Responses'!C3</f>
        <v>0</v>
      </c>
      <c r="R3" s="88"/>
    </row>
    <row r="4" spans="1:18" ht="15.75" customHeight="1" x14ac:dyDescent="0.3">
      <c r="A4" s="8" t="s">
        <v>9</v>
      </c>
      <c r="B4" s="9"/>
      <c r="C4" s="9">
        <v>0.65</v>
      </c>
      <c r="Q4" s="88">
        <f>C4-'Original Pricing - Responses'!C4</f>
        <v>0</v>
      </c>
      <c r="R4" s="88"/>
    </row>
    <row r="5" spans="1:18" ht="15.75" customHeight="1" x14ac:dyDescent="0.3">
      <c r="A5" s="8" t="s">
        <v>10</v>
      </c>
      <c r="B5" s="8"/>
      <c r="C5" s="8">
        <v>3.3</v>
      </c>
      <c r="Q5" s="88">
        <f>C5-'Original Pricing - Responses'!C5</f>
        <v>0</v>
      </c>
      <c r="R5" s="88"/>
    </row>
    <row r="6" spans="1:18" ht="15.75" customHeight="1" x14ac:dyDescent="0.3">
      <c r="A6" s="8"/>
      <c r="B6" s="8"/>
      <c r="C6" s="8"/>
      <c r="Q6" s="88">
        <f>C6-'Original Pricing - Responses'!C6</f>
        <v>0</v>
      </c>
      <c r="R6" s="88"/>
    </row>
    <row r="7" spans="1:18" ht="15.75" customHeight="1" x14ac:dyDescent="0.3">
      <c r="A7" s="8" t="s">
        <v>11</v>
      </c>
      <c r="B7" s="9"/>
      <c r="C7" s="9">
        <v>0.77</v>
      </c>
      <c r="Q7" s="88">
        <f>C7-'Original Pricing - Responses'!C7</f>
        <v>0</v>
      </c>
      <c r="R7" s="88"/>
    </row>
    <row r="8" spans="1:18" ht="15.75" customHeight="1" x14ac:dyDescent="0.3">
      <c r="A8" s="8" t="s">
        <v>12</v>
      </c>
      <c r="B8" s="9"/>
      <c r="C8" s="9">
        <v>0.83</v>
      </c>
      <c r="Q8" s="88">
        <f>C8-'Original Pricing - Responses'!C8</f>
        <v>0</v>
      </c>
      <c r="R8" s="88"/>
    </row>
    <row r="9" spans="1:18" ht="15.75" customHeight="1" x14ac:dyDescent="0.3">
      <c r="A9" s="8" t="s">
        <v>13</v>
      </c>
      <c r="B9" s="9"/>
      <c r="C9" s="9">
        <v>0.6</v>
      </c>
      <c r="Q9" s="88">
        <f>C9-'Original Pricing - Responses'!C9</f>
        <v>0</v>
      </c>
      <c r="R9" s="88"/>
    </row>
    <row r="10" spans="1:18" ht="15.75" customHeight="1" x14ac:dyDescent="0.3">
      <c r="A10" s="10" t="s">
        <v>14</v>
      </c>
      <c r="B10" s="11"/>
      <c r="C10" s="11">
        <v>0.8</v>
      </c>
      <c r="Q10" s="88">
        <f>C10-'Original Pricing - Responses'!C10</f>
        <v>0</v>
      </c>
      <c r="R10" s="88"/>
    </row>
    <row r="11" spans="1:18" ht="15.75" customHeight="1" x14ac:dyDescent="0.3">
      <c r="A11" s="10" t="s">
        <v>15</v>
      </c>
      <c r="B11" s="11"/>
      <c r="C11" s="11">
        <v>0.18</v>
      </c>
      <c r="Q11" s="88">
        <f>C11-'Original Pricing - Responses'!C11</f>
        <v>0</v>
      </c>
      <c r="R11" s="88"/>
    </row>
    <row r="12" spans="1:18" ht="15.75" customHeight="1" x14ac:dyDescent="0.3">
      <c r="A12" s="10" t="s">
        <v>16</v>
      </c>
      <c r="B12" s="11"/>
      <c r="C12" s="11">
        <v>0.02</v>
      </c>
      <c r="Q12" s="88">
        <f>C12-'Original Pricing - Responses'!C12</f>
        <v>0</v>
      </c>
    </row>
    <row r="13" spans="1:18" ht="15.75" customHeight="1" x14ac:dyDescent="0.3">
      <c r="A13" s="8"/>
    </row>
    <row r="14" spans="1:18" ht="15.75" customHeight="1" x14ac:dyDescent="0.3">
      <c r="A14" s="6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8" ht="15.75" customHeight="1" x14ac:dyDescent="0.3">
      <c r="A15" s="8" t="s">
        <v>8</v>
      </c>
      <c r="B15" s="9"/>
      <c r="C15" s="9">
        <v>0.38</v>
      </c>
      <c r="Q15" s="88">
        <f>C15-'Original Pricing - Responses'!C27</f>
        <v>0</v>
      </c>
    </row>
    <row r="16" spans="1:18" ht="15.75" customHeight="1" x14ac:dyDescent="0.3">
      <c r="A16" s="8" t="s">
        <v>9</v>
      </c>
      <c r="B16" s="9"/>
      <c r="C16" s="9">
        <v>0.85</v>
      </c>
      <c r="Q16" s="88">
        <f>C16-'Original Pricing - Responses'!C28</f>
        <v>0</v>
      </c>
    </row>
    <row r="17" spans="1:17" ht="15.75" customHeight="1" x14ac:dyDescent="0.3">
      <c r="A17" s="8" t="s">
        <v>10</v>
      </c>
      <c r="B17" s="8"/>
      <c r="C17" s="8">
        <v>7.8</v>
      </c>
      <c r="Q17" s="88">
        <f>C17-'Original Pricing - Responses'!C29</f>
        <v>0</v>
      </c>
    </row>
    <row r="18" spans="1:17" ht="15.75" customHeight="1" x14ac:dyDescent="0.3">
      <c r="A18" s="8"/>
      <c r="B18" s="8"/>
      <c r="C18" s="8"/>
      <c r="Q18" s="88">
        <f>C18-'Original Pricing - Responses'!C30</f>
        <v>0</v>
      </c>
    </row>
    <row r="19" spans="1:17" ht="15.75" customHeight="1" x14ac:dyDescent="0.3">
      <c r="A19" s="8" t="s">
        <v>11</v>
      </c>
      <c r="B19" s="9"/>
      <c r="C19" s="9">
        <v>0.7</v>
      </c>
      <c r="Q19" s="88">
        <f>C19-'Original Pricing - Responses'!C31</f>
        <v>0</v>
      </c>
    </row>
    <row r="20" spans="1:17" ht="15.75" customHeight="1" x14ac:dyDescent="0.3">
      <c r="A20" s="8" t="s">
        <v>12</v>
      </c>
      <c r="B20" s="9"/>
      <c r="C20" s="9">
        <v>0.6</v>
      </c>
      <c r="Q20" s="88">
        <f>C20-'Original Pricing - Responses'!C32</f>
        <v>0</v>
      </c>
    </row>
    <row r="21" spans="1:17" ht="15.75" customHeight="1" x14ac:dyDescent="0.3">
      <c r="A21" s="8" t="s">
        <v>13</v>
      </c>
      <c r="B21" s="9"/>
      <c r="C21" s="9">
        <v>0.35</v>
      </c>
      <c r="Q21" s="88">
        <f>C21-'Original Pricing - Responses'!C33</f>
        <v>0</v>
      </c>
    </row>
    <row r="22" spans="1:17" ht="15.75" customHeight="1" x14ac:dyDescent="0.3">
      <c r="A22" s="10" t="s">
        <v>14</v>
      </c>
      <c r="B22" s="11"/>
      <c r="C22" s="11">
        <v>0.8</v>
      </c>
      <c r="Q22" s="88">
        <f>C22-'Original Pricing - Responses'!C34</f>
        <v>0</v>
      </c>
    </row>
    <row r="23" spans="1:17" ht="15.75" customHeight="1" x14ac:dyDescent="0.3">
      <c r="A23" s="10" t="s">
        <v>15</v>
      </c>
      <c r="B23" s="11"/>
      <c r="C23" s="11">
        <v>0.18</v>
      </c>
      <c r="Q23" s="88">
        <f>C23-'Original Pricing - Responses'!C35</f>
        <v>0</v>
      </c>
    </row>
    <row r="24" spans="1:17" ht="15.75" customHeight="1" x14ac:dyDescent="0.3">
      <c r="A24" s="10" t="s">
        <v>16</v>
      </c>
      <c r="B24" s="11"/>
      <c r="C24" s="11">
        <v>0.02</v>
      </c>
    </row>
    <row r="25" spans="1:17" ht="15.75" customHeight="1" x14ac:dyDescent="0.3">
      <c r="A25" s="8"/>
    </row>
    <row r="26" spans="1:17" ht="15.75" customHeight="1" x14ac:dyDescent="0.3">
      <c r="A26" s="6" t="s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7" ht="15.75" customHeight="1" x14ac:dyDescent="0.3">
      <c r="A27" s="8" t="s">
        <v>19</v>
      </c>
      <c r="B27" s="12"/>
      <c r="C27" s="12">
        <v>1000000</v>
      </c>
      <c r="D27" s="12">
        <v>1150000</v>
      </c>
      <c r="E27" s="12">
        <v>1322500</v>
      </c>
      <c r="F27" s="12">
        <v>1520874.9999999998</v>
      </c>
      <c r="G27" s="12">
        <v>1749006.2499999995</v>
      </c>
      <c r="H27" s="12">
        <v>2011357.1874999993</v>
      </c>
      <c r="I27" s="12">
        <v>2313060.7656249991</v>
      </c>
      <c r="J27" s="12">
        <v>2660019.8804687485</v>
      </c>
      <c r="K27" s="12">
        <v>3059022.8625390604</v>
      </c>
      <c r="L27" s="12">
        <v>3517876.2919199192</v>
      </c>
      <c r="M27" s="12">
        <v>4045557.7357079065</v>
      </c>
      <c r="N27" s="12">
        <v>4652391.3960640924</v>
      </c>
      <c r="Q27" s="90">
        <f>C27-'Original Pricing - Responses'!C51</f>
        <v>0</v>
      </c>
    </row>
    <row r="28" spans="1:17" ht="15.75" customHeight="1" x14ac:dyDescent="0.3">
      <c r="A28" s="8" t="s">
        <v>20</v>
      </c>
      <c r="B28" s="13"/>
      <c r="C28" s="13">
        <v>2.7</v>
      </c>
      <c r="Q28" s="90">
        <f>C28-'Original Pricing - Responses'!C52</f>
        <v>0</v>
      </c>
    </row>
    <row r="29" spans="1:17" ht="15.75" customHeight="1" x14ac:dyDescent="0.3">
      <c r="A29" s="8" t="s">
        <v>21</v>
      </c>
      <c r="B29" s="14"/>
      <c r="C29" s="14">
        <v>3.1399999999999997E-2</v>
      </c>
      <c r="Q29" s="90">
        <f>C29-'Original Pricing - Responses'!C53</f>
        <v>0</v>
      </c>
    </row>
    <row r="30" spans="1:17" ht="15.75" customHeight="1" x14ac:dyDescent="0.3">
      <c r="A30" s="8" t="s">
        <v>22</v>
      </c>
      <c r="B30" s="9"/>
      <c r="C30" s="9">
        <v>0.35</v>
      </c>
      <c r="Q30" s="90">
        <f>C30-'Original Pricing - Responses'!C54</f>
        <v>0</v>
      </c>
    </row>
    <row r="31" spans="1:17" ht="15.75" customHeight="1" x14ac:dyDescent="0.3">
      <c r="A31" s="8" t="s">
        <v>23</v>
      </c>
      <c r="B31" s="9"/>
      <c r="C31" s="9">
        <v>0.75</v>
      </c>
      <c r="Q31" s="90">
        <f>C31-'Original Pricing - Responses'!C55</f>
        <v>0</v>
      </c>
    </row>
    <row r="32" spans="1:17" ht="15.75" customHeight="1" x14ac:dyDescent="0.3">
      <c r="A32" s="10" t="s">
        <v>24</v>
      </c>
      <c r="B32" s="11"/>
      <c r="C32" s="11">
        <v>0.65</v>
      </c>
      <c r="Q32" s="90">
        <f>C32-'Original Pricing - Responses'!C56</f>
        <v>0</v>
      </c>
    </row>
    <row r="33" spans="1:17" ht="15.75" customHeight="1" x14ac:dyDescent="0.3">
      <c r="A33" s="10" t="s">
        <v>14</v>
      </c>
      <c r="B33" s="11"/>
      <c r="C33" s="11">
        <v>0.25</v>
      </c>
      <c r="Q33" s="90">
        <f>C33-'Original Pricing - Responses'!C57</f>
        <v>0</v>
      </c>
    </row>
    <row r="34" spans="1:17" ht="15.75" customHeight="1" x14ac:dyDescent="0.3">
      <c r="A34" s="10" t="s">
        <v>15</v>
      </c>
      <c r="B34" s="11"/>
      <c r="C34" s="11">
        <v>0.09</v>
      </c>
      <c r="Q34" s="90">
        <f>C34-'Original Pricing - Responses'!C58</f>
        <v>0</v>
      </c>
    </row>
    <row r="35" spans="1:17" ht="15.75" customHeight="1" x14ac:dyDescent="0.3">
      <c r="A35" s="10" t="s">
        <v>16</v>
      </c>
      <c r="B35" s="11"/>
      <c r="C35" s="11">
        <v>0.01</v>
      </c>
      <c r="Q35" s="90">
        <f>C35-'Original Pricing - Responses'!C59</f>
        <v>0</v>
      </c>
    </row>
    <row r="36" spans="1:17" ht="15.75" customHeight="1" x14ac:dyDescent="0.3">
      <c r="A36" s="8"/>
      <c r="B36" s="8"/>
      <c r="C36" s="8"/>
    </row>
    <row r="37" spans="1:17" ht="15.75" customHeight="1" x14ac:dyDescent="0.3">
      <c r="A37" s="6" t="s">
        <v>25</v>
      </c>
      <c r="B37" s="15"/>
      <c r="C37" s="1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7" ht="15.75" customHeight="1" x14ac:dyDescent="0.3">
      <c r="A38" s="8" t="s">
        <v>26</v>
      </c>
      <c r="B38" s="16"/>
      <c r="C38" s="16">
        <v>2.9000000000000001E-2</v>
      </c>
    </row>
    <row r="39" spans="1:17" ht="15.75" customHeight="1" x14ac:dyDescent="0.3">
      <c r="A39" s="8" t="s">
        <v>27</v>
      </c>
      <c r="B39" s="13"/>
      <c r="C39" s="13">
        <v>0.3</v>
      </c>
    </row>
    <row r="40" spans="1:17" ht="15.75" customHeight="1" x14ac:dyDescent="0.3">
      <c r="A40" s="8"/>
      <c r="B40" s="8"/>
      <c r="C40" s="8"/>
    </row>
    <row r="41" spans="1:17" ht="15.75" customHeight="1" x14ac:dyDescent="0.3">
      <c r="A41" s="6" t="s">
        <v>28</v>
      </c>
      <c r="B41" s="15"/>
      <c r="C41" s="1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7" ht="15.75" customHeight="1" x14ac:dyDescent="0.3">
      <c r="A42" s="8" t="s">
        <v>29</v>
      </c>
      <c r="B42" s="17"/>
      <c r="C42" s="17">
        <v>0.31</v>
      </c>
    </row>
    <row r="43" spans="1:17" ht="15.75" customHeight="1" x14ac:dyDescent="0.3">
      <c r="A43" s="8" t="s">
        <v>30</v>
      </c>
      <c r="B43" s="17"/>
      <c r="C43" s="17">
        <v>0.33</v>
      </c>
    </row>
    <row r="44" spans="1:17" ht="15.75" customHeight="1" x14ac:dyDescent="0.3">
      <c r="A44" s="8" t="s">
        <v>31</v>
      </c>
      <c r="B44" s="17"/>
      <c r="C44" s="17">
        <v>0.34</v>
      </c>
    </row>
    <row r="45" spans="1:17" ht="15.75" customHeight="1" x14ac:dyDescent="0.3">
      <c r="A45" s="8" t="s">
        <v>32</v>
      </c>
      <c r="B45" s="17"/>
      <c r="C45" s="17">
        <v>0.35</v>
      </c>
    </row>
    <row r="46" spans="1:17" ht="15.75" customHeight="1" x14ac:dyDescent="0.3">
      <c r="A46" s="8" t="s">
        <v>33</v>
      </c>
      <c r="B46" s="8"/>
      <c r="C46" s="8">
        <v>95.7</v>
      </c>
    </row>
    <row r="47" spans="1:17" ht="15.75" customHeight="1" x14ac:dyDescent="0.3">
      <c r="A47" s="8" t="s">
        <v>34</v>
      </c>
      <c r="B47" s="8"/>
      <c r="C47" s="8">
        <v>23.1</v>
      </c>
    </row>
    <row r="48" spans="1:17" ht="15.75" customHeight="1" x14ac:dyDescent="0.3">
      <c r="A48" s="8" t="s">
        <v>35</v>
      </c>
      <c r="B48" s="8"/>
      <c r="C48" s="8">
        <v>313.39999999999998</v>
      </c>
    </row>
    <row r="49" spans="1:26" ht="15.75" customHeight="1" x14ac:dyDescent="0.3">
      <c r="A49" s="8" t="s">
        <v>36</v>
      </c>
      <c r="B49" s="8"/>
      <c r="C49" s="8">
        <v>227.5</v>
      </c>
    </row>
    <row r="50" spans="1:26" ht="15.75" customHeight="1" x14ac:dyDescent="0.3">
      <c r="B50" s="8"/>
      <c r="C50" s="8"/>
    </row>
    <row r="51" spans="1:26" ht="15.75" customHeight="1" x14ac:dyDescent="0.3">
      <c r="A51" s="6" t="s">
        <v>37</v>
      </c>
      <c r="B51" s="15"/>
      <c r="C51" s="1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26" ht="15.75" customHeight="1" x14ac:dyDescent="0.3">
      <c r="A52" s="8" t="s">
        <v>38</v>
      </c>
      <c r="B52" s="8"/>
      <c r="C52" s="8">
        <v>1.1000000000000001</v>
      </c>
    </row>
    <row r="53" spans="1:26" ht="15.75" customHeight="1" x14ac:dyDescent="0.3">
      <c r="A53" s="8" t="s">
        <v>39</v>
      </c>
      <c r="B53" s="8"/>
      <c r="C53" s="8">
        <v>3.9</v>
      </c>
    </row>
    <row r="54" spans="1:26" ht="15.75" customHeight="1" x14ac:dyDescent="0.3">
      <c r="A54" s="8" t="s">
        <v>40</v>
      </c>
      <c r="B54" s="8"/>
      <c r="C54" s="8">
        <v>4.9000000000000004</v>
      </c>
    </row>
    <row r="55" spans="1:26" ht="15.75" customHeight="1" x14ac:dyDescent="0.3">
      <c r="B55" s="8"/>
      <c r="C55" s="8"/>
    </row>
    <row r="56" spans="1:26" ht="15.75" customHeight="1" x14ac:dyDescent="0.3">
      <c r="A56" s="32" t="s">
        <v>65</v>
      </c>
      <c r="B56" s="33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customHeight="1" x14ac:dyDescent="0.3">
      <c r="A57" s="18" t="s">
        <v>42</v>
      </c>
      <c r="B57" s="8"/>
      <c r="C57" s="8"/>
    </row>
    <row r="58" spans="1:26" ht="15.75" customHeight="1" x14ac:dyDescent="0.3">
      <c r="A58" s="8" t="s">
        <v>66</v>
      </c>
      <c r="B58" s="9"/>
      <c r="C58" s="9">
        <v>1</v>
      </c>
      <c r="D58" s="9">
        <v>1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9">
        <v>1</v>
      </c>
      <c r="K58" s="9">
        <v>1</v>
      </c>
      <c r="L58" s="9">
        <v>1</v>
      </c>
      <c r="M58" s="9">
        <v>1</v>
      </c>
      <c r="N58" s="9">
        <v>1</v>
      </c>
      <c r="O58" s="9"/>
      <c r="P58" s="9"/>
      <c r="Q58" s="9"/>
      <c r="R58" s="9"/>
      <c r="S58" s="9"/>
    </row>
    <row r="59" spans="1:26" ht="15.75" customHeight="1" x14ac:dyDescent="0.3">
      <c r="A59" s="8" t="s">
        <v>67</v>
      </c>
      <c r="B59" s="9"/>
      <c r="C59" s="9">
        <v>0.25</v>
      </c>
      <c r="D59" s="9">
        <v>0.25</v>
      </c>
      <c r="E59" s="9">
        <v>0.25</v>
      </c>
      <c r="F59" s="9">
        <v>0.25</v>
      </c>
      <c r="G59" s="9">
        <v>0.25</v>
      </c>
      <c r="H59" s="9">
        <v>0.25</v>
      </c>
      <c r="I59" s="9">
        <v>0.25</v>
      </c>
      <c r="J59" s="9">
        <v>0.25</v>
      </c>
      <c r="K59" s="9">
        <v>0.25</v>
      </c>
      <c r="L59" s="9">
        <v>0.25</v>
      </c>
      <c r="M59" s="9">
        <v>0.25</v>
      </c>
      <c r="N59" s="9">
        <v>0.25</v>
      </c>
      <c r="O59" s="9"/>
      <c r="P59" s="9"/>
      <c r="Q59" s="9"/>
      <c r="R59" s="9"/>
      <c r="S59" s="9"/>
    </row>
    <row r="60" spans="1:26" ht="15.75" customHeight="1" x14ac:dyDescent="0.3">
      <c r="A60" s="8" t="s">
        <v>68</v>
      </c>
      <c r="B60" s="9"/>
      <c r="C60" s="9">
        <v>0.68</v>
      </c>
      <c r="D60" s="9">
        <v>0.68</v>
      </c>
      <c r="E60" s="9">
        <v>0.68</v>
      </c>
      <c r="F60" s="9">
        <v>0.68</v>
      </c>
      <c r="G60" s="9">
        <v>0.68</v>
      </c>
      <c r="H60" s="9">
        <v>0.68</v>
      </c>
      <c r="I60" s="9">
        <v>0.68</v>
      </c>
      <c r="J60" s="9">
        <v>0.68</v>
      </c>
      <c r="K60" s="9">
        <v>0.68</v>
      </c>
      <c r="L60" s="9">
        <v>0.68</v>
      </c>
      <c r="M60" s="9">
        <v>0.68</v>
      </c>
      <c r="N60" s="9">
        <v>0.68</v>
      </c>
      <c r="O60" s="9"/>
      <c r="P60" s="9"/>
      <c r="Q60" s="9"/>
      <c r="R60" s="9"/>
      <c r="S60" s="9"/>
    </row>
    <row r="61" spans="1:26" ht="15.75" customHeight="1" x14ac:dyDescent="0.3">
      <c r="A61" s="8" t="s">
        <v>69</v>
      </c>
      <c r="B61" s="9"/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9">
        <v>1</v>
      </c>
      <c r="N61" s="9">
        <v>1</v>
      </c>
      <c r="O61" s="9"/>
      <c r="P61" s="9"/>
      <c r="Q61" s="9"/>
      <c r="R61" s="9"/>
      <c r="S61" s="9"/>
    </row>
    <row r="62" spans="1:26" ht="15.75" customHeight="1" x14ac:dyDescent="0.3">
      <c r="A62" s="8" t="s">
        <v>70</v>
      </c>
      <c r="B62" s="9"/>
      <c r="C62" s="9">
        <v>0.1</v>
      </c>
      <c r="D62" s="9">
        <v>0.1</v>
      </c>
      <c r="E62" s="9">
        <v>0.1</v>
      </c>
      <c r="F62" s="9">
        <v>0.1</v>
      </c>
      <c r="G62" s="9">
        <v>0.1</v>
      </c>
      <c r="H62" s="9">
        <v>0.1</v>
      </c>
      <c r="I62" s="9">
        <v>0.1</v>
      </c>
      <c r="J62" s="9">
        <v>0.1</v>
      </c>
      <c r="K62" s="9">
        <v>0.1</v>
      </c>
      <c r="L62" s="9">
        <v>0.1</v>
      </c>
      <c r="M62" s="9">
        <v>0.1</v>
      </c>
      <c r="N62" s="9">
        <v>0.1</v>
      </c>
      <c r="O62" s="9"/>
      <c r="P62" s="9"/>
      <c r="Q62" s="9"/>
      <c r="R62" s="9"/>
      <c r="S62" s="9"/>
    </row>
    <row r="63" spans="1:26" ht="15.75" customHeight="1" x14ac:dyDescent="0.3">
      <c r="A63" s="8" t="s">
        <v>71</v>
      </c>
      <c r="B63" s="8"/>
      <c r="C63" s="36">
        <v>1</v>
      </c>
      <c r="D63" s="36">
        <v>1</v>
      </c>
      <c r="E63" s="36">
        <v>1</v>
      </c>
      <c r="F63" s="36">
        <v>1</v>
      </c>
      <c r="G63" s="36">
        <v>1</v>
      </c>
      <c r="H63" s="36">
        <v>1</v>
      </c>
      <c r="I63" s="36">
        <v>1</v>
      </c>
      <c r="J63" s="36">
        <v>1</v>
      </c>
      <c r="K63" s="36">
        <v>1</v>
      </c>
      <c r="L63" s="36">
        <v>1</v>
      </c>
      <c r="M63" s="36">
        <v>1</v>
      </c>
      <c r="N63" s="36">
        <v>1</v>
      </c>
    </row>
    <row r="64" spans="1:26" ht="15.75" customHeight="1" x14ac:dyDescent="0.3">
      <c r="A64" s="8"/>
      <c r="B64" s="8"/>
      <c r="C64" s="8"/>
    </row>
    <row r="65" spans="1:14" ht="15.75" customHeight="1" x14ac:dyDescent="0.3">
      <c r="A65" s="18" t="s">
        <v>38</v>
      </c>
      <c r="B65" s="8"/>
      <c r="C65" s="8"/>
    </row>
    <row r="66" spans="1:14" ht="15.75" customHeight="1" x14ac:dyDescent="0.3">
      <c r="A66" s="8" t="s">
        <v>72</v>
      </c>
      <c r="B66" s="9"/>
      <c r="C66" s="9">
        <v>1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9">
        <v>1</v>
      </c>
      <c r="N66" s="9">
        <v>1</v>
      </c>
    </row>
    <row r="67" spans="1:14" ht="15.75" customHeight="1" x14ac:dyDescent="0.3">
      <c r="A67" s="8" t="s">
        <v>67</v>
      </c>
      <c r="B67" s="9"/>
      <c r="C67" s="9">
        <v>0.25</v>
      </c>
      <c r="D67" s="9">
        <v>0.25</v>
      </c>
      <c r="E67" s="9">
        <v>0.25</v>
      </c>
      <c r="F67" s="9">
        <v>0.25</v>
      </c>
      <c r="G67" s="9">
        <v>0.25</v>
      </c>
      <c r="H67" s="9">
        <v>0.25</v>
      </c>
      <c r="I67" s="9">
        <v>0.25</v>
      </c>
      <c r="J67" s="9">
        <v>0.25</v>
      </c>
      <c r="K67" s="9">
        <v>0.25</v>
      </c>
      <c r="L67" s="9">
        <v>0.25</v>
      </c>
      <c r="M67" s="9">
        <v>0.25</v>
      </c>
      <c r="N67" s="9">
        <v>0.25</v>
      </c>
    </row>
    <row r="68" spans="1:14" ht="15.75" customHeight="1" x14ac:dyDescent="0.3">
      <c r="A68" s="8" t="s">
        <v>68</v>
      </c>
      <c r="B68" s="9"/>
      <c r="C68" s="9">
        <v>0.61</v>
      </c>
      <c r="D68" s="9">
        <v>0.61</v>
      </c>
      <c r="E68" s="9">
        <v>0.61</v>
      </c>
      <c r="F68" s="9">
        <v>0.61</v>
      </c>
      <c r="G68" s="9">
        <v>0.61</v>
      </c>
      <c r="H68" s="9">
        <v>0.61</v>
      </c>
      <c r="I68" s="9">
        <v>0.61</v>
      </c>
      <c r="J68" s="9">
        <v>0.61</v>
      </c>
      <c r="K68" s="9">
        <v>0.61</v>
      </c>
      <c r="L68" s="9">
        <v>0.61</v>
      </c>
      <c r="M68" s="9">
        <v>0.61</v>
      </c>
      <c r="N68" s="9">
        <v>0.61</v>
      </c>
    </row>
    <row r="69" spans="1:14" ht="15.75" customHeight="1" x14ac:dyDescent="0.3">
      <c r="A69" s="8" t="s">
        <v>69</v>
      </c>
      <c r="B69" s="9"/>
      <c r="C69" s="9">
        <v>1</v>
      </c>
      <c r="D69" s="9">
        <v>1</v>
      </c>
      <c r="E69" s="9">
        <v>1</v>
      </c>
      <c r="F69" s="9">
        <v>1</v>
      </c>
      <c r="G69" s="9">
        <v>1</v>
      </c>
      <c r="H69" s="9">
        <v>1</v>
      </c>
      <c r="I69" s="9">
        <v>1</v>
      </c>
      <c r="J69" s="9">
        <v>1</v>
      </c>
      <c r="K69" s="9">
        <v>1</v>
      </c>
      <c r="L69" s="9">
        <v>1</v>
      </c>
      <c r="M69" s="9">
        <v>1</v>
      </c>
      <c r="N69" s="9">
        <v>1</v>
      </c>
    </row>
    <row r="70" spans="1:14" ht="15.75" customHeight="1" x14ac:dyDescent="0.3">
      <c r="A70" s="8" t="s">
        <v>70</v>
      </c>
      <c r="B70" s="9"/>
      <c r="C70" s="9">
        <v>0.12</v>
      </c>
      <c r="D70" s="9">
        <v>0.12</v>
      </c>
      <c r="E70" s="9">
        <v>0.12</v>
      </c>
      <c r="F70" s="9">
        <v>0.12</v>
      </c>
      <c r="G70" s="9">
        <v>0.12</v>
      </c>
      <c r="H70" s="9">
        <v>0.12</v>
      </c>
      <c r="I70" s="9">
        <v>0.12</v>
      </c>
      <c r="J70" s="9">
        <v>0.12</v>
      </c>
      <c r="K70" s="9">
        <v>0.12</v>
      </c>
      <c r="L70" s="9">
        <v>0.12</v>
      </c>
      <c r="M70" s="9">
        <v>0.12</v>
      </c>
      <c r="N70" s="9">
        <v>0.12</v>
      </c>
    </row>
    <row r="71" spans="1:14" ht="15.75" customHeight="1" x14ac:dyDescent="0.3">
      <c r="A71" s="8" t="s">
        <v>71</v>
      </c>
      <c r="B71" s="8"/>
      <c r="C71" s="8">
        <v>4.2</v>
      </c>
      <c r="D71" s="8">
        <v>4.2</v>
      </c>
      <c r="E71" s="8">
        <v>4.2</v>
      </c>
      <c r="F71" s="8">
        <v>4.2</v>
      </c>
      <c r="G71" s="8">
        <v>4.2</v>
      </c>
      <c r="H71" s="8">
        <v>4.2</v>
      </c>
      <c r="I71" s="8">
        <v>4.2</v>
      </c>
      <c r="J71" s="8">
        <v>4.2</v>
      </c>
      <c r="K71" s="8">
        <v>4.2</v>
      </c>
      <c r="L71" s="8">
        <v>4.2</v>
      </c>
      <c r="M71" s="8">
        <v>4.2</v>
      </c>
      <c r="N71" s="8">
        <v>4.2</v>
      </c>
    </row>
    <row r="72" spans="1:14" ht="15.7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5.75" customHeight="1" x14ac:dyDescent="0.3">
      <c r="A73" s="18" t="s">
        <v>39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5.75" customHeight="1" x14ac:dyDescent="0.3">
      <c r="A74" s="8" t="s">
        <v>72</v>
      </c>
      <c r="B74" s="9"/>
      <c r="C74" s="9">
        <v>1</v>
      </c>
      <c r="D74" s="9">
        <v>1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9">
        <v>1</v>
      </c>
      <c r="K74" s="9">
        <v>1</v>
      </c>
      <c r="L74" s="9">
        <v>1</v>
      </c>
      <c r="M74" s="9">
        <v>1</v>
      </c>
      <c r="N74" s="9">
        <v>1</v>
      </c>
    </row>
    <row r="75" spans="1:14" ht="15.75" customHeight="1" x14ac:dyDescent="0.3">
      <c r="A75" s="8" t="s">
        <v>67</v>
      </c>
      <c r="B75" s="9"/>
      <c r="C75" s="9">
        <v>0.35</v>
      </c>
      <c r="D75" s="9">
        <v>0.35</v>
      </c>
      <c r="E75" s="9">
        <v>0.35</v>
      </c>
      <c r="F75" s="9">
        <v>0.35</v>
      </c>
      <c r="G75" s="9">
        <v>0.35</v>
      </c>
      <c r="H75" s="9">
        <v>0.35</v>
      </c>
      <c r="I75" s="9">
        <v>0.35</v>
      </c>
      <c r="J75" s="9">
        <v>0.35</v>
      </c>
      <c r="K75" s="9">
        <v>0.35</v>
      </c>
      <c r="L75" s="9">
        <v>0.35</v>
      </c>
      <c r="M75" s="9">
        <v>0.35</v>
      </c>
      <c r="N75" s="9">
        <v>0.35</v>
      </c>
    </row>
    <row r="76" spans="1:14" ht="15.75" customHeight="1" x14ac:dyDescent="0.3">
      <c r="A76" s="8" t="s">
        <v>68</v>
      </c>
      <c r="B76" s="9"/>
      <c r="C76" s="9">
        <v>0.49</v>
      </c>
      <c r="D76" s="9">
        <v>0.49</v>
      </c>
      <c r="E76" s="9">
        <v>0.49</v>
      </c>
      <c r="F76" s="9">
        <v>0.49</v>
      </c>
      <c r="G76" s="9">
        <v>0.49</v>
      </c>
      <c r="H76" s="9">
        <v>0.49</v>
      </c>
      <c r="I76" s="9">
        <v>0.49</v>
      </c>
      <c r="J76" s="9">
        <v>0.49</v>
      </c>
      <c r="K76" s="9">
        <v>0.49</v>
      </c>
      <c r="L76" s="9">
        <v>0.49</v>
      </c>
      <c r="M76" s="9">
        <v>0.49</v>
      </c>
      <c r="N76" s="9">
        <v>0.49</v>
      </c>
    </row>
    <row r="77" spans="1:14" ht="15.75" customHeight="1" x14ac:dyDescent="0.3">
      <c r="A77" s="8" t="s">
        <v>69</v>
      </c>
      <c r="B77" s="9"/>
      <c r="C77" s="9">
        <v>1</v>
      </c>
      <c r="D77" s="9">
        <v>1</v>
      </c>
      <c r="E77" s="9">
        <v>1</v>
      </c>
      <c r="F77" s="9">
        <v>1</v>
      </c>
      <c r="G77" s="9">
        <v>1</v>
      </c>
      <c r="H77" s="9">
        <v>1</v>
      </c>
      <c r="I77" s="9">
        <v>1</v>
      </c>
      <c r="J77" s="9">
        <v>1</v>
      </c>
      <c r="K77" s="9">
        <v>1</v>
      </c>
      <c r="L77" s="9">
        <v>1</v>
      </c>
      <c r="M77" s="9">
        <v>1</v>
      </c>
      <c r="N77" s="9">
        <v>1</v>
      </c>
    </row>
    <row r="78" spans="1:14" ht="15.75" customHeight="1" x14ac:dyDescent="0.3">
      <c r="A78" s="8" t="s">
        <v>70</v>
      </c>
      <c r="B78" s="9"/>
      <c r="C78" s="9">
        <v>0.45</v>
      </c>
      <c r="D78" s="9">
        <v>0.45</v>
      </c>
      <c r="E78" s="9">
        <v>0.45</v>
      </c>
      <c r="F78" s="9">
        <v>0.45</v>
      </c>
      <c r="G78" s="9">
        <v>0.45</v>
      </c>
      <c r="H78" s="9">
        <v>0.45</v>
      </c>
      <c r="I78" s="9">
        <v>0.45</v>
      </c>
      <c r="J78" s="9">
        <v>0.45</v>
      </c>
      <c r="K78" s="9">
        <v>0.45</v>
      </c>
      <c r="L78" s="9">
        <v>0.45</v>
      </c>
      <c r="M78" s="9">
        <v>0.45</v>
      </c>
      <c r="N78" s="9">
        <v>0.45</v>
      </c>
    </row>
    <row r="79" spans="1:14" ht="15.75" customHeight="1" x14ac:dyDescent="0.3">
      <c r="A79" s="8" t="s">
        <v>71</v>
      </c>
      <c r="B79" s="8"/>
      <c r="C79" s="8">
        <v>5.3</v>
      </c>
      <c r="D79" s="8">
        <v>5.3</v>
      </c>
      <c r="E79" s="8">
        <v>5.3</v>
      </c>
      <c r="F79" s="8">
        <v>5.3</v>
      </c>
      <c r="G79" s="8">
        <v>5.3</v>
      </c>
      <c r="H79" s="8">
        <v>5.3</v>
      </c>
      <c r="I79" s="8">
        <v>5.3</v>
      </c>
      <c r="J79" s="8">
        <v>5.3</v>
      </c>
      <c r="K79" s="8">
        <v>5.3</v>
      </c>
      <c r="L79" s="8">
        <v>5.3</v>
      </c>
      <c r="M79" s="8">
        <v>5.3</v>
      </c>
      <c r="N79" s="8">
        <v>5.3</v>
      </c>
    </row>
    <row r="80" spans="1:14" ht="15.7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ht="15.75" customHeight="1" x14ac:dyDescent="0.3">
      <c r="A81" s="18" t="s">
        <v>40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 customHeight="1" x14ac:dyDescent="0.3">
      <c r="A82" s="8" t="s">
        <v>72</v>
      </c>
      <c r="B82" s="9"/>
      <c r="C82" s="9">
        <v>1</v>
      </c>
      <c r="D82" s="9">
        <v>1</v>
      </c>
      <c r="E82" s="9">
        <v>1</v>
      </c>
      <c r="F82" s="9">
        <v>1</v>
      </c>
      <c r="G82" s="9">
        <v>1</v>
      </c>
      <c r="H82" s="9">
        <v>1</v>
      </c>
      <c r="I82" s="9">
        <v>1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</row>
    <row r="83" spans="1:14" ht="15.75" customHeight="1" x14ac:dyDescent="0.3">
      <c r="A83" s="8" t="s">
        <v>67</v>
      </c>
      <c r="B83" s="9"/>
      <c r="C83" s="9">
        <v>0.55000000000000004</v>
      </c>
      <c r="D83" s="9">
        <v>0.55000000000000004</v>
      </c>
      <c r="E83" s="9">
        <v>0.55000000000000004</v>
      </c>
      <c r="F83" s="9">
        <v>0.55000000000000004</v>
      </c>
      <c r="G83" s="9">
        <v>0.55000000000000004</v>
      </c>
      <c r="H83" s="9">
        <v>0.55000000000000004</v>
      </c>
      <c r="I83" s="9">
        <v>0.55000000000000004</v>
      </c>
      <c r="J83" s="9">
        <v>0.55000000000000004</v>
      </c>
      <c r="K83" s="9">
        <v>0.55000000000000004</v>
      </c>
      <c r="L83" s="9">
        <v>0.55000000000000004</v>
      </c>
      <c r="M83" s="9">
        <v>0.55000000000000004</v>
      </c>
      <c r="N83" s="9">
        <v>0.55000000000000004</v>
      </c>
    </row>
    <row r="84" spans="1:14" ht="15.75" customHeight="1" x14ac:dyDescent="0.3">
      <c r="A84" s="8" t="s">
        <v>68</v>
      </c>
      <c r="B84" s="9"/>
      <c r="C84" s="9">
        <v>0.23</v>
      </c>
      <c r="D84" s="9">
        <v>0.23</v>
      </c>
      <c r="E84" s="9">
        <v>0.23</v>
      </c>
      <c r="F84" s="9">
        <v>0.23</v>
      </c>
      <c r="G84" s="9">
        <v>0.23</v>
      </c>
      <c r="H84" s="9">
        <v>0.23</v>
      </c>
      <c r="I84" s="9">
        <v>0.23</v>
      </c>
      <c r="J84" s="9">
        <v>0.23</v>
      </c>
      <c r="K84" s="9">
        <v>0.23</v>
      </c>
      <c r="L84" s="9">
        <v>0.23</v>
      </c>
      <c r="M84" s="9">
        <v>0.23</v>
      </c>
      <c r="N84" s="9">
        <v>0.23</v>
      </c>
    </row>
    <row r="85" spans="1:14" ht="15.75" customHeight="1" x14ac:dyDescent="0.3">
      <c r="A85" s="8" t="s">
        <v>69</v>
      </c>
      <c r="B85" s="9"/>
      <c r="C85" s="9">
        <v>1</v>
      </c>
      <c r="D85" s="9">
        <v>1</v>
      </c>
      <c r="E85" s="9">
        <v>1</v>
      </c>
      <c r="F85" s="9">
        <v>1</v>
      </c>
      <c r="G85" s="9">
        <v>1</v>
      </c>
      <c r="H85" s="9">
        <v>1</v>
      </c>
      <c r="I85" s="9">
        <v>1</v>
      </c>
      <c r="J85" s="9">
        <v>1</v>
      </c>
      <c r="K85" s="9">
        <v>1</v>
      </c>
      <c r="L85" s="9">
        <v>1</v>
      </c>
      <c r="M85" s="9">
        <v>1</v>
      </c>
      <c r="N85" s="9">
        <v>1</v>
      </c>
    </row>
    <row r="86" spans="1:14" ht="15.75" customHeight="1" x14ac:dyDescent="0.3">
      <c r="A86" s="8" t="s">
        <v>70</v>
      </c>
      <c r="B86" s="9"/>
      <c r="C86" s="9">
        <v>0.6</v>
      </c>
      <c r="D86" s="9">
        <v>0.6</v>
      </c>
      <c r="E86" s="9">
        <v>0.6</v>
      </c>
      <c r="F86" s="9">
        <v>0.6</v>
      </c>
      <c r="G86" s="9">
        <v>0.6</v>
      </c>
      <c r="H86" s="9">
        <v>0.6</v>
      </c>
      <c r="I86" s="9">
        <v>0.6</v>
      </c>
      <c r="J86" s="9">
        <v>0.6</v>
      </c>
      <c r="K86" s="9">
        <v>0.6</v>
      </c>
      <c r="L86" s="9">
        <v>0.6</v>
      </c>
      <c r="M86" s="9">
        <v>0.6</v>
      </c>
      <c r="N86" s="9">
        <v>0.6</v>
      </c>
    </row>
    <row r="87" spans="1:14" ht="15.75" customHeight="1" x14ac:dyDescent="0.3">
      <c r="A87" s="8" t="s">
        <v>71</v>
      </c>
      <c r="B87" s="8"/>
      <c r="C87" s="36">
        <v>1</v>
      </c>
      <c r="D87" s="36">
        <v>1</v>
      </c>
      <c r="E87" s="36">
        <v>1</v>
      </c>
      <c r="F87" s="36">
        <v>1</v>
      </c>
      <c r="G87" s="36">
        <v>1</v>
      </c>
      <c r="H87" s="36">
        <v>1</v>
      </c>
      <c r="I87" s="36">
        <v>1</v>
      </c>
      <c r="J87" s="36">
        <v>1</v>
      </c>
      <c r="K87" s="36">
        <v>1</v>
      </c>
      <c r="L87" s="36">
        <v>1</v>
      </c>
      <c r="M87" s="36">
        <v>1</v>
      </c>
      <c r="N87" s="36">
        <v>1</v>
      </c>
    </row>
    <row r="88" spans="1:14" ht="15.75" customHeight="1" x14ac:dyDescent="0.3">
      <c r="B88" s="8"/>
      <c r="C88" s="8"/>
    </row>
    <row r="89" spans="1:14" ht="15.75" customHeight="1" x14ac:dyDescent="0.3">
      <c r="A89" s="6" t="s">
        <v>41</v>
      </c>
      <c r="B89" s="15"/>
      <c r="C89" s="1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ht="15.75" customHeight="1" x14ac:dyDescent="0.3">
      <c r="A90" s="18" t="s">
        <v>42</v>
      </c>
      <c r="B90" s="8"/>
      <c r="C90" s="8"/>
    </row>
    <row r="91" spans="1:14" ht="15.75" customHeight="1" x14ac:dyDescent="0.3">
      <c r="A91" s="8" t="s">
        <v>43</v>
      </c>
      <c r="B91" s="9"/>
      <c r="C91" s="9">
        <v>1</v>
      </c>
    </row>
    <row r="92" spans="1:14" ht="15.75" customHeight="1" x14ac:dyDescent="0.3">
      <c r="A92" s="8" t="s">
        <v>44</v>
      </c>
      <c r="B92" s="9"/>
      <c r="C92" s="9">
        <v>0.45</v>
      </c>
    </row>
    <row r="93" spans="1:14" ht="15.75" customHeight="1" x14ac:dyDescent="0.3">
      <c r="A93" s="10" t="s">
        <v>14</v>
      </c>
      <c r="B93" s="11"/>
      <c r="C93" s="11">
        <v>0.8</v>
      </c>
    </row>
    <row r="94" spans="1:14" ht="15.75" customHeight="1" x14ac:dyDescent="0.3">
      <c r="A94" s="10" t="s">
        <v>15</v>
      </c>
      <c r="B94" s="11"/>
      <c r="C94" s="11">
        <v>0.18</v>
      </c>
    </row>
    <row r="95" spans="1:14" ht="15.75" customHeight="1" x14ac:dyDescent="0.3">
      <c r="A95" s="10" t="s">
        <v>16</v>
      </c>
      <c r="B95" s="11"/>
      <c r="C95" s="11">
        <v>0.02</v>
      </c>
    </row>
    <row r="96" spans="1:14" ht="15.75" customHeight="1" x14ac:dyDescent="0.3">
      <c r="A96" s="18" t="s">
        <v>38</v>
      </c>
      <c r="B96" s="8"/>
      <c r="C96" s="8"/>
    </row>
    <row r="97" spans="1:14" ht="15.75" customHeight="1" x14ac:dyDescent="0.3">
      <c r="A97" s="8" t="s">
        <v>43</v>
      </c>
      <c r="B97" s="9"/>
      <c r="C97" s="9">
        <v>1</v>
      </c>
    </row>
    <row r="98" spans="1:14" ht="15.75" customHeight="1" x14ac:dyDescent="0.3">
      <c r="A98" s="8" t="s">
        <v>44</v>
      </c>
      <c r="B98" s="9"/>
      <c r="C98" s="9">
        <v>0.77</v>
      </c>
    </row>
    <row r="99" spans="1:14" ht="15.75" customHeight="1" x14ac:dyDescent="0.3">
      <c r="A99" s="10" t="s">
        <v>15</v>
      </c>
      <c r="B99" s="11"/>
      <c r="C99" s="11">
        <v>0.95</v>
      </c>
    </row>
    <row r="100" spans="1:14" ht="15.75" customHeight="1" x14ac:dyDescent="0.3">
      <c r="A100" s="10" t="s">
        <v>16</v>
      </c>
      <c r="B100" s="11"/>
      <c r="C100" s="11">
        <v>0.05</v>
      </c>
    </row>
    <row r="101" spans="1:14" ht="15.75" customHeight="1" x14ac:dyDescent="0.3">
      <c r="A101" s="18" t="s">
        <v>39</v>
      </c>
      <c r="B101" s="8"/>
      <c r="C101" s="8"/>
    </row>
    <row r="102" spans="1:14" ht="15.75" customHeight="1" x14ac:dyDescent="0.3">
      <c r="A102" s="8" t="s">
        <v>43</v>
      </c>
      <c r="B102" s="9"/>
      <c r="C102" s="9">
        <v>1</v>
      </c>
    </row>
    <row r="103" spans="1:14" ht="15.75" customHeight="1" x14ac:dyDescent="0.3">
      <c r="A103" s="8" t="s">
        <v>45</v>
      </c>
      <c r="B103" s="9"/>
      <c r="C103" s="9">
        <v>0.02</v>
      </c>
    </row>
    <row r="104" spans="1:14" ht="15.75" customHeight="1" x14ac:dyDescent="0.3">
      <c r="B104" s="8"/>
      <c r="C104" s="8"/>
    </row>
    <row r="105" spans="1:14" ht="15.75" customHeight="1" x14ac:dyDescent="0.3">
      <c r="A105" s="6" t="s">
        <v>46</v>
      </c>
      <c r="B105" s="15"/>
      <c r="C105" s="1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ht="15.75" customHeight="1" x14ac:dyDescent="0.3">
      <c r="A106" s="18" t="s">
        <v>39</v>
      </c>
      <c r="B106" s="8"/>
      <c r="C106" s="8"/>
    </row>
    <row r="107" spans="1:14" ht="15.75" customHeight="1" x14ac:dyDescent="0.3">
      <c r="A107" s="8" t="s">
        <v>47</v>
      </c>
      <c r="B107" s="9"/>
      <c r="C107" s="9">
        <v>0.04</v>
      </c>
    </row>
    <row r="108" spans="1:14" ht="15.75" customHeight="1" x14ac:dyDescent="0.3">
      <c r="A108" s="8" t="s">
        <v>48</v>
      </c>
      <c r="B108" s="9"/>
      <c r="C108" s="9">
        <v>0.3</v>
      </c>
    </row>
    <row r="109" spans="1:14" ht="15.75" customHeight="1" x14ac:dyDescent="0.3">
      <c r="B109" s="8"/>
      <c r="C109" s="8"/>
    </row>
    <row r="110" spans="1:14" ht="15.75" customHeight="1" x14ac:dyDescent="0.3">
      <c r="A110" s="18" t="s">
        <v>40</v>
      </c>
      <c r="B110" s="8"/>
      <c r="C110" s="8"/>
    </row>
    <row r="111" spans="1:14" ht="15.75" customHeight="1" x14ac:dyDescent="0.3">
      <c r="A111" s="8" t="s">
        <v>47</v>
      </c>
      <c r="B111" s="9"/>
      <c r="C111" s="9">
        <v>0.82</v>
      </c>
    </row>
    <row r="112" spans="1:14" ht="15.75" customHeight="1" x14ac:dyDescent="0.3">
      <c r="A112" s="8" t="s">
        <v>49</v>
      </c>
      <c r="B112" s="9"/>
      <c r="C112" s="9">
        <v>0.95</v>
      </c>
    </row>
    <row r="113" spans="1:14" ht="15.75" customHeight="1" x14ac:dyDescent="0.3">
      <c r="A113" s="10" t="s">
        <v>14</v>
      </c>
      <c r="B113" s="11"/>
      <c r="C113" s="11">
        <v>0.1</v>
      </c>
    </row>
    <row r="114" spans="1:14" ht="15.75" customHeight="1" x14ac:dyDescent="0.3">
      <c r="A114" s="10" t="s">
        <v>15</v>
      </c>
      <c r="B114" s="11"/>
      <c r="C114" s="11">
        <v>0.9</v>
      </c>
    </row>
    <row r="115" spans="1:14" ht="15.75" customHeight="1" x14ac:dyDescent="0.3">
      <c r="B115" s="8"/>
      <c r="C115" s="8"/>
    </row>
    <row r="116" spans="1:14" ht="15.75" customHeight="1" x14ac:dyDescent="0.3">
      <c r="A116" s="6" t="s">
        <v>50</v>
      </c>
      <c r="B116" s="15"/>
      <c r="C116" s="1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15.75" customHeight="1" x14ac:dyDescent="0.3">
      <c r="A117" s="18" t="s">
        <v>38</v>
      </c>
      <c r="B117" s="8"/>
      <c r="C117" s="8"/>
    </row>
    <row r="118" spans="1:14" ht="15.75" customHeight="1" x14ac:dyDescent="0.3">
      <c r="A118" s="8" t="s">
        <v>51</v>
      </c>
      <c r="B118" s="9"/>
      <c r="C118" s="9">
        <v>0.12</v>
      </c>
    </row>
    <row r="119" spans="1:14" ht="15.75" customHeight="1" x14ac:dyDescent="0.3">
      <c r="A119" s="8" t="s">
        <v>52</v>
      </c>
      <c r="B119" s="9"/>
      <c r="C119" s="9">
        <v>0.6</v>
      </c>
    </row>
    <row r="120" spans="1:14" ht="15.75" customHeight="1" x14ac:dyDescent="0.3">
      <c r="A120" s="8" t="s">
        <v>53</v>
      </c>
      <c r="B120" s="9"/>
      <c r="C120" s="9">
        <v>0.4</v>
      </c>
    </row>
    <row r="121" spans="1:14" ht="15.75" customHeight="1" x14ac:dyDescent="0.3">
      <c r="A121" s="8"/>
      <c r="B121" s="8"/>
      <c r="C121" s="8"/>
    </row>
    <row r="122" spans="1:14" ht="15.75" customHeight="1" x14ac:dyDescent="0.3">
      <c r="A122" s="18" t="s">
        <v>39</v>
      </c>
      <c r="B122" s="8"/>
      <c r="C122" s="8"/>
    </row>
    <row r="123" spans="1:14" ht="15.75" customHeight="1" x14ac:dyDescent="0.3">
      <c r="A123" s="8" t="s">
        <v>51</v>
      </c>
      <c r="B123" s="9"/>
      <c r="C123" s="9">
        <v>0.13</v>
      </c>
    </row>
    <row r="124" spans="1:14" ht="15.75" customHeight="1" x14ac:dyDescent="0.3">
      <c r="A124" s="8" t="s">
        <v>52</v>
      </c>
      <c r="B124" s="9"/>
      <c r="C124" s="9">
        <v>0.9</v>
      </c>
    </row>
    <row r="125" spans="1:14" ht="15.75" customHeight="1" x14ac:dyDescent="0.3">
      <c r="A125" s="8" t="s">
        <v>53</v>
      </c>
      <c r="B125" s="9"/>
      <c r="C125" s="9">
        <v>0.1</v>
      </c>
    </row>
    <row r="126" spans="1:14" ht="15.75" customHeight="1" x14ac:dyDescent="0.3">
      <c r="A126" s="8"/>
      <c r="B126" s="8"/>
      <c r="C126" s="8"/>
    </row>
    <row r="127" spans="1:14" ht="15.75" customHeight="1" x14ac:dyDescent="0.3">
      <c r="A127" s="18" t="s">
        <v>40</v>
      </c>
      <c r="B127" s="8"/>
      <c r="C127" s="8"/>
    </row>
    <row r="128" spans="1:14" ht="15.75" customHeight="1" x14ac:dyDescent="0.3">
      <c r="A128" s="8" t="s">
        <v>51</v>
      </c>
      <c r="B128" s="9"/>
      <c r="C128" s="9">
        <v>0.15</v>
      </c>
    </row>
    <row r="129" spans="1:14" ht="15.75" customHeight="1" x14ac:dyDescent="0.3">
      <c r="A129" s="8" t="s">
        <v>52</v>
      </c>
      <c r="B129" s="9"/>
      <c r="C129" s="9">
        <v>0.2</v>
      </c>
    </row>
    <row r="130" spans="1:14" ht="15.75" customHeight="1" x14ac:dyDescent="0.3">
      <c r="A130" s="8" t="s">
        <v>53</v>
      </c>
      <c r="B130" s="9"/>
      <c r="C130" s="9">
        <v>0.8</v>
      </c>
    </row>
    <row r="131" spans="1:14" ht="15.75" customHeight="1" x14ac:dyDescent="0.3">
      <c r="B131" s="8"/>
      <c r="C131" s="8"/>
    </row>
    <row r="132" spans="1:14" ht="15.75" customHeight="1" x14ac:dyDescent="0.3">
      <c r="A132" s="19" t="s">
        <v>54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spans="1:14" ht="15.75" customHeight="1" x14ac:dyDescent="0.3">
      <c r="A133" s="21" t="s">
        <v>55</v>
      </c>
      <c r="B133" s="22"/>
      <c r="C133" s="23">
        <v>448.74976968691357</v>
      </c>
      <c r="D133" s="23">
        <v>447.03233229675374</v>
      </c>
      <c r="E133" s="23">
        <v>445.24788224602179</v>
      </c>
      <c r="F133" s="23">
        <v>442.54829975009937</v>
      </c>
      <c r="G133" s="23">
        <v>440.50047679926666</v>
      </c>
      <c r="H133" s="23">
        <v>438.34463617893061</v>
      </c>
      <c r="I133" s="23">
        <v>436.06750672461487</v>
      </c>
      <c r="J133" s="23">
        <v>433.928413530863</v>
      </c>
      <c r="K133" s="23">
        <v>431.75959205863808</v>
      </c>
      <c r="L133" s="23">
        <v>429.58663747344832</v>
      </c>
      <c r="M133" s="23">
        <v>427.44782374289457</v>
      </c>
      <c r="N133" s="23">
        <v>425.30920700534062</v>
      </c>
    </row>
    <row r="134" spans="1:14" ht="15.75" customHeight="1" x14ac:dyDescent="0.3">
      <c r="A134" s="21" t="s">
        <v>56</v>
      </c>
      <c r="B134" s="22"/>
      <c r="C134" s="23">
        <v>6410.3337990956625</v>
      </c>
      <c r="D134" s="23">
        <v>28466.1085299308</v>
      </c>
      <c r="E134" s="23">
        <v>44005.886679820811</v>
      </c>
      <c r="F134" s="23">
        <v>57930.763544931433</v>
      </c>
      <c r="G134" s="23">
        <v>71371.440681274995</v>
      </c>
      <c r="H134" s="23">
        <v>85151.035938034081</v>
      </c>
      <c r="I134" s="23">
        <v>99904.11618009262</v>
      </c>
      <c r="J134" s="23">
        <v>116157.29657913034</v>
      </c>
      <c r="K134" s="23">
        <v>134383.83499547694</v>
      </c>
      <c r="L134" s="23">
        <v>155041.52387375888</v>
      </c>
      <c r="M134" s="23">
        <v>178600.53250200374</v>
      </c>
      <c r="N134" s="23">
        <v>205564.85623841194</v>
      </c>
    </row>
    <row r="135" spans="1:14" ht="15.75" customHeight="1" x14ac:dyDescent="0.25">
      <c r="A135" s="24" t="s">
        <v>57</v>
      </c>
      <c r="B135" s="25">
        <v>24566.302027294198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</row>
    <row r="136" spans="1:14" ht="15.75" customHeight="1" x14ac:dyDescent="0.25">
      <c r="A136" s="24" t="s">
        <v>58</v>
      </c>
      <c r="B136" s="25">
        <v>2143.4221356043981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</row>
    <row r="137" spans="1:14" ht="15.75" customHeight="1" x14ac:dyDescent="0.25">
      <c r="A137" s="24" t="s">
        <v>59</v>
      </c>
      <c r="B137" s="25">
        <v>26709.724162898594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</row>
    <row r="138" spans="1:14" ht="15.75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</row>
    <row r="139" spans="1:14" ht="15.75" customHeight="1" x14ac:dyDescent="0.3">
      <c r="A139" s="19" t="s">
        <v>73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 spans="1:14" ht="15.75" customHeight="1" x14ac:dyDescent="0.3">
      <c r="A140" s="21" t="s">
        <v>60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</row>
    <row r="141" spans="1:14" ht="15.75" customHeight="1" x14ac:dyDescent="0.3">
      <c r="A141" s="27" t="s">
        <v>61</v>
      </c>
      <c r="B141" s="22"/>
      <c r="C141" s="28">
        <v>26134.832400324402</v>
      </c>
      <c r="D141" s="28">
        <v>40515.764632800543</v>
      </c>
      <c r="E141" s="28">
        <v>53066.577019693228</v>
      </c>
      <c r="F141" s="28">
        <v>65164.586426165508</v>
      </c>
      <c r="G141" s="28">
        <v>77659.50652105824</v>
      </c>
      <c r="H141" s="28">
        <v>91509.827841688908</v>
      </c>
      <c r="I141" s="28">
        <v>106347.94906743948</v>
      </c>
      <c r="J141" s="28">
        <v>122897.17187973829</v>
      </c>
      <c r="K141" s="28">
        <v>141742.25955361692</v>
      </c>
      <c r="L141" s="28">
        <v>163322.7987740612</v>
      </c>
      <c r="M141" s="28">
        <v>188080.78848072846</v>
      </c>
      <c r="N141" s="28">
        <v>216327.02252862119</v>
      </c>
    </row>
    <row r="142" spans="1:14" ht="15.75" customHeight="1" x14ac:dyDescent="0.3">
      <c r="A142" s="27" t="s">
        <v>62</v>
      </c>
      <c r="B142" s="22"/>
      <c r="C142" s="28">
        <v>8907.9287899697265</v>
      </c>
      <c r="D142" s="28">
        <v>13679.760979951196</v>
      </c>
      <c r="E142" s="28">
        <v>18014.469849937646</v>
      </c>
      <c r="F142" s="28">
        <v>22387.49818280297</v>
      </c>
      <c r="G142" s="28">
        <v>26546.334614927284</v>
      </c>
      <c r="H142" s="28">
        <v>31173.887494542792</v>
      </c>
      <c r="I142" s="28">
        <v>36224.753628722487</v>
      </c>
      <c r="J142" s="28">
        <v>41935.679418786109</v>
      </c>
      <c r="K142" s="28">
        <v>48416.001989932513</v>
      </c>
      <c r="L142" s="28">
        <v>55723.009274590113</v>
      </c>
      <c r="M142" s="28">
        <v>64145.779489202221</v>
      </c>
      <c r="N142" s="28">
        <v>73796.297664053942</v>
      </c>
    </row>
    <row r="143" spans="1:14" ht="15.75" customHeight="1" x14ac:dyDescent="0.3">
      <c r="A143" s="27" t="s">
        <v>63</v>
      </c>
      <c r="B143" s="22"/>
      <c r="C143" s="28">
        <v>1766.8619087543275</v>
      </c>
      <c r="D143" s="28">
        <v>2708.6381973613898</v>
      </c>
      <c r="E143" s="28">
        <v>3829.4232315735758</v>
      </c>
      <c r="F143" s="28">
        <v>4738.5714444043706</v>
      </c>
      <c r="G143" s="28">
        <v>5903.2570597482363</v>
      </c>
      <c r="H143" s="28">
        <v>6502.6417931984388</v>
      </c>
      <c r="I143" s="28">
        <v>7630.6980527134956</v>
      </c>
      <c r="J143" s="28">
        <v>8939.3491266612982</v>
      </c>
      <c r="K143" s="28">
        <v>10326.46760355257</v>
      </c>
      <c r="L143" s="28">
        <v>11903.156393594898</v>
      </c>
      <c r="M143" s="28">
        <v>13590.056476291707</v>
      </c>
      <c r="N143" s="28">
        <v>15682.888414986854</v>
      </c>
    </row>
    <row r="144" spans="1:14" ht="15.75" customHeight="1" x14ac:dyDescent="0.25">
      <c r="A144" s="26"/>
      <c r="B144" s="26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</row>
    <row r="145" spans="1:14" ht="15.75" customHeight="1" x14ac:dyDescent="0.3">
      <c r="A145" s="21" t="s">
        <v>55</v>
      </c>
      <c r="B145" s="26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</row>
    <row r="146" spans="1:14" ht="15.75" customHeight="1" x14ac:dyDescent="0.3">
      <c r="A146" s="27" t="s">
        <v>61</v>
      </c>
      <c r="B146" s="22"/>
      <c r="C146" s="28">
        <v>43.658366481984615</v>
      </c>
      <c r="D146" s="28">
        <v>43.447569078512942</v>
      </c>
      <c r="E146" s="28">
        <v>43.439570719607879</v>
      </c>
      <c r="F146" s="28">
        <v>43.265331314395361</v>
      </c>
      <c r="G146" s="28">
        <v>42.95624388265626</v>
      </c>
      <c r="H146" s="28">
        <v>42.72314268363683</v>
      </c>
      <c r="I146" s="28">
        <v>42.516538802799523</v>
      </c>
      <c r="J146" s="28">
        <v>42.334775982666173</v>
      </c>
      <c r="K146" s="28">
        <v>42.123095161654739</v>
      </c>
      <c r="L146" s="28">
        <v>41.893689011576534</v>
      </c>
      <c r="M146" s="28">
        <v>41.685453978768237</v>
      </c>
      <c r="N146" s="28">
        <v>41.481741219924857</v>
      </c>
    </row>
    <row r="147" spans="1:14" ht="15.75" customHeight="1" x14ac:dyDescent="0.3">
      <c r="A147" s="27" t="s">
        <v>62</v>
      </c>
      <c r="B147" s="22"/>
      <c r="C147" s="28">
        <v>10.750050038277621</v>
      </c>
      <c r="D147" s="28">
        <v>10.785400070546348</v>
      </c>
      <c r="E147" s="28">
        <v>10.605210891257245</v>
      </c>
      <c r="F147" s="28">
        <v>10.453069515350638</v>
      </c>
      <c r="G147" s="28">
        <v>10.472062863886595</v>
      </c>
      <c r="H147" s="28">
        <v>10.458391811973584</v>
      </c>
      <c r="I147" s="28">
        <v>10.395626713936279</v>
      </c>
      <c r="J147" s="28">
        <v>10.319708951153892</v>
      </c>
      <c r="K147" s="28">
        <v>10.264968345535362</v>
      </c>
      <c r="L147" s="28">
        <v>10.226585771007171</v>
      </c>
      <c r="M147" s="28">
        <v>10.178451762312092</v>
      </c>
      <c r="N147" s="28">
        <v>10.123555704500863</v>
      </c>
    </row>
    <row r="148" spans="1:14" ht="15.75" customHeight="1" x14ac:dyDescent="0.3">
      <c r="A148" s="27" t="s">
        <v>63</v>
      </c>
      <c r="B148" s="22"/>
      <c r="C148" s="28">
        <v>0.43877755258275425</v>
      </c>
      <c r="D148" s="28">
        <v>0.40431590943283968</v>
      </c>
      <c r="E148" s="28">
        <v>0.37440399698198795</v>
      </c>
      <c r="F148" s="28">
        <v>0.37083580637726565</v>
      </c>
      <c r="G148" s="28">
        <v>0.41064041781196414</v>
      </c>
      <c r="H148" s="28">
        <v>0.39392103737000239</v>
      </c>
      <c r="I148" s="28">
        <v>0.38497419405047489</v>
      </c>
      <c r="J148" s="28">
        <v>0.38121005328542223</v>
      </c>
      <c r="K148" s="28">
        <v>0.38255329997678333</v>
      </c>
      <c r="L148" s="28">
        <v>0.38475868639332461</v>
      </c>
      <c r="M148" s="28">
        <v>0.37971716082901691</v>
      </c>
      <c r="N148" s="28">
        <v>0.37693948733814386</v>
      </c>
    </row>
    <row r="149" spans="1:14" ht="15.75" customHeight="1" x14ac:dyDescent="0.3">
      <c r="A149" s="27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</row>
    <row r="150" spans="1:14" ht="15.75" customHeight="1" x14ac:dyDescent="0.25">
      <c r="A150" s="24" t="s">
        <v>57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</row>
    <row r="151" spans="1:14" ht="15.75" customHeight="1" x14ac:dyDescent="0.3">
      <c r="A151" s="29" t="s">
        <v>61</v>
      </c>
      <c r="B151" s="30">
        <v>6961.0981933200692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</row>
    <row r="152" spans="1:14" ht="15.75" customHeight="1" x14ac:dyDescent="0.3">
      <c r="A152" s="29" t="s">
        <v>62</v>
      </c>
      <c r="B152" s="30">
        <v>2037.1103003635869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</row>
    <row r="153" spans="1:14" ht="15.75" customHeight="1" x14ac:dyDescent="0.3">
      <c r="A153" s="29" t="s">
        <v>63</v>
      </c>
      <c r="B153" s="30">
        <v>792.6266037710642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</row>
    <row r="154" spans="1:14" ht="15.75" customHeight="1" x14ac:dyDescent="0.3">
      <c r="A154" s="27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 spans="1:14" ht="15.75" customHeight="1" x14ac:dyDescent="0.3">
      <c r="A155" s="19" t="s">
        <v>74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</row>
    <row r="156" spans="1:14" ht="15.75" customHeight="1" x14ac:dyDescent="0.25">
      <c r="A156" s="24" t="s">
        <v>57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</row>
    <row r="157" spans="1:14" ht="15.75" customHeight="1" x14ac:dyDescent="0.3">
      <c r="A157" s="29" t="s">
        <v>61</v>
      </c>
      <c r="B157" s="30">
        <v>6882.7834834552978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</row>
    <row r="158" spans="1:14" ht="15.75" customHeight="1" x14ac:dyDescent="0.3">
      <c r="A158" s="29" t="s">
        <v>62</v>
      </c>
      <c r="B158" s="30">
        <v>2014.656015353366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 spans="1:14" ht="15.75" customHeight="1" x14ac:dyDescent="0.3">
      <c r="A159" s="29" t="s">
        <v>63</v>
      </c>
      <c r="B159" s="30">
        <v>893.39559864605678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</row>
    <row r="160" spans="1:14" ht="15.75" customHeight="1" x14ac:dyDescent="0.3">
      <c r="A160" s="31"/>
      <c r="B160" s="38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</row>
    <row r="161" spans="1:14" ht="15.75" customHeight="1" x14ac:dyDescent="0.3">
      <c r="A161" s="19" t="s">
        <v>64</v>
      </c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</row>
    <row r="162" spans="1:14" ht="15.75" customHeight="1" x14ac:dyDescent="0.25">
      <c r="A162" s="24" t="s">
        <v>57</v>
      </c>
      <c r="B162" s="39">
        <v>6877280.3030137997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</row>
    <row r="163" spans="1:14" ht="15.75" customHeight="1" x14ac:dyDescent="0.3">
      <c r="A163" s="29" t="s">
        <v>61</v>
      </c>
      <c r="B163" s="39">
        <v>1376556.6966910595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</row>
    <row r="164" spans="1:14" ht="15.75" customHeight="1" x14ac:dyDescent="0.3">
      <c r="A164" s="29" t="s">
        <v>62</v>
      </c>
      <c r="B164" s="39">
        <v>1007328.007676683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</row>
    <row r="165" spans="1:14" ht="15.75" customHeight="1" x14ac:dyDescent="0.3">
      <c r="A165" s="29" t="s">
        <v>63</v>
      </c>
      <c r="B165" s="39">
        <v>893395.59864605684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</row>
    <row r="166" spans="1:14" ht="15.75" customHeight="1" x14ac:dyDescent="0.25">
      <c r="A166" s="26"/>
      <c r="B166" s="4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</row>
    <row r="167" spans="1:14" ht="15.75" customHeight="1" x14ac:dyDescent="0.25"/>
    <row r="168" spans="1:14" ht="15.75" customHeight="1" x14ac:dyDescent="0.25"/>
    <row r="169" spans="1:14" ht="15.75" customHeight="1" x14ac:dyDescent="0.25"/>
    <row r="170" spans="1:14" ht="15.75" customHeight="1" x14ac:dyDescent="0.25"/>
    <row r="171" spans="1:14" ht="15.75" customHeight="1" x14ac:dyDescent="0.25"/>
    <row r="172" spans="1:14" ht="15.75" customHeight="1" x14ac:dyDescent="0.25"/>
    <row r="173" spans="1:14" ht="15.75" customHeight="1" x14ac:dyDescent="0.25"/>
    <row r="174" spans="1:14" ht="15.75" customHeight="1" x14ac:dyDescent="0.25"/>
    <row r="175" spans="1:14" ht="15.75" customHeight="1" x14ac:dyDescent="0.25"/>
    <row r="176" spans="1:14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Pricing - Responses</vt:lpstr>
      <vt:lpstr>Modified Pricing - Responses </vt:lpstr>
      <vt:lpstr>Notes on Input Dataset</vt:lpstr>
      <vt:lpstr>Modified Pricing - 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Sonmez</dc:creator>
  <cp:lastModifiedBy>Frederick Zoreta</cp:lastModifiedBy>
  <dcterms:created xsi:type="dcterms:W3CDTF">2020-12-21T06:45:53Z</dcterms:created>
  <dcterms:modified xsi:type="dcterms:W3CDTF">2020-12-25T01:28:44Z</dcterms:modified>
</cp:coreProperties>
</file>